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C:\Users\alexl\Desktop\Etudes\M2\IDCB\COURS\WORDPRESS\fichier\IDS076_Livrables Jalon3\"/>
    </mc:Choice>
  </mc:AlternateContent>
  <xr:revisionPtr revIDLastSave="0" documentId="8_{C422D386-1E71-4F6D-AC12-0EBBC32FD9B5}" xr6:coauthVersionLast="45" xr6:coauthVersionMax="45" xr10:uidLastSave="{00000000-0000-0000-0000-000000000000}"/>
  <bookViews>
    <workbookView xWindow="-108" yWindow="-108" windowWidth="23256" windowHeight="12576" firstSheet="2" activeTab="5" xr2:uid="{00000000-000D-0000-FFFF-FFFF00000000}"/>
  </bookViews>
  <sheets>
    <sheet name="Mode d'emploi" sheetId="8" r:id="rId1"/>
    <sheet name="Diagnostic Bénéfices_Risques" sheetId="2" r:id="rId2"/>
    <sheet name="Résultats Globaux" sheetId="3" r:id="rId3"/>
    <sheet name="Résultats par Article" sheetId="4" r:id="rId4"/>
    <sheet name="Maîtrise documentaire" sheetId="7" r:id="rId5"/>
    <sheet name="Déclaration 17050" sheetId="6" r:id="rId6"/>
    <sheet name="Listes" sheetId="1" state="hidden" r:id="rId7"/>
  </sheets>
  <definedNames>
    <definedName name="_xlnm.Print_Titles" localSheetId="1">'Diagnostic Bénéfices_Risques'!$1:$2</definedName>
    <definedName name="_xlnm.Print_Titles" localSheetId="4">'Maîtrise documentaire'!$1:$11</definedName>
    <definedName name="_xlnm.Print_Titles" localSheetId="0">'Mode d''emploi'!$1:$2</definedName>
    <definedName name="_xlnm.Print_Titles" localSheetId="2">'Résultats Globaux'!$1:$11</definedName>
    <definedName name="_xlnm.Print_Titles" localSheetId="3">'Résultats par Article'!$1:$11</definedName>
    <definedName name="Taux_de_conformité">#REF!</definedName>
    <definedName name="_xlnm.Print_Area" localSheetId="5">'Déclaration 17050'!$A$1:$F$41</definedName>
    <definedName name="_xlnm.Print_Area" localSheetId="1">'Diagnostic Bénéfices_Risques'!$A$1:$I$130</definedName>
    <definedName name="_xlnm.Print_Area" localSheetId="4">'Maîtrise documentaire'!$A$1:$J$33</definedName>
    <definedName name="_xlnm.Print_Area" localSheetId="0">'Mode d''emploi'!$A$1:$I$47</definedName>
    <definedName name="_xlnm.Print_Area" localSheetId="2">'Résultats Globaux'!$A$1:$G$71</definedName>
    <definedName name="_xlnm.Print_Area" localSheetId="3">'Résultats par Article'!$A$3:$G$90</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 i="7" l="1"/>
  <c r="A2" i="4"/>
  <c r="A2" i="3"/>
  <c r="A2" i="2"/>
  <c r="D6" i="6"/>
  <c r="A6" i="6"/>
  <c r="C4" i="3"/>
  <c r="C4" i="2"/>
  <c r="B32" i="3"/>
  <c r="B28" i="3"/>
  <c r="B27" i="3"/>
  <c r="B26" i="3"/>
  <c r="B25" i="3"/>
  <c r="B24" i="3"/>
  <c r="F17" i="2"/>
  <c r="F19" i="2"/>
  <c r="F18" i="2"/>
  <c r="F21" i="2"/>
  <c r="F20" i="2"/>
  <c r="F23" i="2"/>
  <c r="F22" i="2"/>
  <c r="F25" i="2"/>
  <c r="F24" i="2"/>
  <c r="F27" i="2"/>
  <c r="F28" i="2"/>
  <c r="F29" i="2"/>
  <c r="F30" i="2"/>
  <c r="F26" i="2"/>
  <c r="F32" i="2"/>
  <c r="F31" i="2"/>
  <c r="F34" i="2"/>
  <c r="F35" i="2"/>
  <c r="F36" i="2"/>
  <c r="F37" i="2"/>
  <c r="F33" i="2"/>
  <c r="F39" i="2"/>
  <c r="F40" i="2"/>
  <c r="F38" i="2"/>
  <c r="F42" i="2"/>
  <c r="F41" i="2"/>
  <c r="F16" i="2"/>
  <c r="F15" i="2"/>
  <c r="F45" i="2"/>
  <c r="F47" i="2"/>
  <c r="F46" i="2"/>
  <c r="F49" i="2"/>
  <c r="F48" i="2"/>
  <c r="F44" i="2"/>
  <c r="F43" i="2"/>
  <c r="F52" i="2"/>
  <c r="F54" i="2"/>
  <c r="F53" i="2"/>
  <c r="F56" i="2"/>
  <c r="F55" i="2"/>
  <c r="F51" i="2"/>
  <c r="F50" i="2"/>
  <c r="F59" i="2"/>
  <c r="F61" i="2"/>
  <c r="F62" i="2"/>
  <c r="F63" i="2"/>
  <c r="F60" i="2"/>
  <c r="F65" i="2"/>
  <c r="F64" i="2"/>
  <c r="F58" i="2"/>
  <c r="F57" i="2"/>
  <c r="F68" i="2"/>
  <c r="F70" i="2"/>
  <c r="F71" i="2"/>
  <c r="F72" i="2"/>
  <c r="F69" i="2"/>
  <c r="F74" i="2"/>
  <c r="F73" i="2"/>
  <c r="F76" i="2"/>
  <c r="F75" i="2"/>
  <c r="F67" i="2"/>
  <c r="F66" i="2"/>
  <c r="F79" i="2"/>
  <c r="F81" i="2"/>
  <c r="F80" i="2"/>
  <c r="F83" i="2"/>
  <c r="F84" i="2"/>
  <c r="F82" i="2"/>
  <c r="F86" i="2"/>
  <c r="F85" i="2"/>
  <c r="F88" i="2"/>
  <c r="F89" i="2"/>
  <c r="F87" i="2"/>
  <c r="F91" i="2"/>
  <c r="F92" i="2"/>
  <c r="F93" i="2"/>
  <c r="F94" i="2"/>
  <c r="F95" i="2"/>
  <c r="F96" i="2"/>
  <c r="F97" i="2"/>
  <c r="F90" i="2"/>
  <c r="F78" i="2"/>
  <c r="F77" i="2"/>
  <c r="F100" i="2"/>
  <c r="F101" i="2"/>
  <c r="F102" i="2"/>
  <c r="F103" i="2"/>
  <c r="F104" i="2"/>
  <c r="F99" i="2"/>
  <c r="F106" i="2"/>
  <c r="F105" i="2"/>
  <c r="F108" i="2"/>
  <c r="F107" i="2"/>
  <c r="F110" i="2"/>
  <c r="F109" i="2"/>
  <c r="F98" i="2"/>
  <c r="F113" i="2"/>
  <c r="F114" i="2"/>
  <c r="F112" i="2"/>
  <c r="F116" i="2"/>
  <c r="F115" i="2"/>
  <c r="F118" i="2"/>
  <c r="F117" i="2"/>
  <c r="F120" i="2"/>
  <c r="F119" i="2"/>
  <c r="F122" i="2"/>
  <c r="F121" i="2"/>
  <c r="F124" i="2"/>
  <c r="F125" i="2"/>
  <c r="F123" i="2"/>
  <c r="F127" i="2"/>
  <c r="F126" i="2"/>
  <c r="F111" i="2"/>
  <c r="F130" i="2"/>
  <c r="F129" i="2"/>
  <c r="F128" i="2"/>
  <c r="F12" i="2"/>
  <c r="D22" i="3"/>
  <c r="D13" i="6"/>
  <c r="E41" i="8"/>
  <c r="E42" i="8"/>
  <c r="E43" i="8"/>
  <c r="B21" i="1"/>
  <c r="E12" i="2"/>
  <c r="E22" i="3"/>
  <c r="E13" i="6"/>
  <c r="B21" i="4"/>
  <c r="D64" i="3"/>
  <c r="E112" i="2"/>
  <c r="G112" i="2"/>
  <c r="F64" i="3"/>
  <c r="D65" i="3"/>
  <c r="E115" i="2"/>
  <c r="G115" i="2"/>
  <c r="F65" i="3"/>
  <c r="D66" i="3"/>
  <c r="E117" i="2"/>
  <c r="G117" i="2"/>
  <c r="F66" i="3"/>
  <c r="D67" i="3"/>
  <c r="E119" i="2"/>
  <c r="G119" i="2"/>
  <c r="F67" i="3"/>
  <c r="D68" i="3"/>
  <c r="E121" i="2"/>
  <c r="G121" i="2"/>
  <c r="F68" i="3"/>
  <c r="D69" i="3"/>
  <c r="E123" i="2"/>
  <c r="G123" i="2"/>
  <c r="F69" i="3"/>
  <c r="D70" i="3"/>
  <c r="E126" i="2"/>
  <c r="G126" i="2"/>
  <c r="F70" i="3"/>
  <c r="D59" i="3"/>
  <c r="E99" i="2"/>
  <c r="G99" i="2"/>
  <c r="F59" i="3"/>
  <c r="D60" i="3"/>
  <c r="E105" i="2"/>
  <c r="G105" i="2"/>
  <c r="F60" i="3"/>
  <c r="D61" i="3"/>
  <c r="E107" i="2"/>
  <c r="G107" i="2"/>
  <c r="F61" i="3"/>
  <c r="D62" i="3"/>
  <c r="E109" i="2"/>
  <c r="G109" i="2"/>
  <c r="F62" i="3"/>
  <c r="D52" i="3"/>
  <c r="E78" i="2"/>
  <c r="G78" i="2"/>
  <c r="F52" i="3"/>
  <c r="D53" i="3"/>
  <c r="E80" i="2"/>
  <c r="G80" i="2"/>
  <c r="F53" i="3"/>
  <c r="D54" i="3"/>
  <c r="E82" i="2"/>
  <c r="G82" i="2"/>
  <c r="F54" i="3"/>
  <c r="D55" i="3"/>
  <c r="E85" i="2"/>
  <c r="G85" i="2"/>
  <c r="F55" i="3"/>
  <c r="D56" i="3"/>
  <c r="E87" i="2"/>
  <c r="G87" i="2"/>
  <c r="F56" i="3"/>
  <c r="D57" i="3"/>
  <c r="E90" i="2"/>
  <c r="G90" i="2"/>
  <c r="F57" i="3"/>
  <c r="D47" i="3"/>
  <c r="E67" i="2"/>
  <c r="G67" i="2"/>
  <c r="F47" i="3"/>
  <c r="D48" i="3"/>
  <c r="B20" i="1"/>
  <c r="E69" i="2"/>
  <c r="G69" i="2"/>
  <c r="F48" i="3"/>
  <c r="D49" i="3"/>
  <c r="E73" i="2"/>
  <c r="G73" i="2"/>
  <c r="F49" i="3"/>
  <c r="D50" i="3"/>
  <c r="E75" i="2"/>
  <c r="G75" i="2"/>
  <c r="F50" i="3"/>
  <c r="D43" i="3"/>
  <c r="E58" i="2"/>
  <c r="G58" i="2"/>
  <c r="F43" i="3"/>
  <c r="D44" i="3"/>
  <c r="E60" i="2"/>
  <c r="G60" i="2"/>
  <c r="F44" i="3"/>
  <c r="D45" i="3"/>
  <c r="E64" i="2"/>
  <c r="G64" i="2"/>
  <c r="F45" i="3"/>
  <c r="D42" i="3"/>
  <c r="D48" i="1"/>
  <c r="I57" i="2"/>
  <c r="E42" i="3"/>
  <c r="D39" i="3"/>
  <c r="B24" i="1"/>
  <c r="E51" i="2"/>
  <c r="G51" i="2"/>
  <c r="F39" i="3"/>
  <c r="D40" i="3"/>
  <c r="E53" i="2"/>
  <c r="G53" i="2"/>
  <c r="F40" i="3"/>
  <c r="D41" i="3"/>
  <c r="E55" i="2"/>
  <c r="G55" i="2"/>
  <c r="F41" i="3"/>
  <c r="D35" i="3"/>
  <c r="E44" i="2"/>
  <c r="G44" i="2"/>
  <c r="F35" i="3"/>
  <c r="D36" i="3"/>
  <c r="E46" i="2"/>
  <c r="G46" i="2"/>
  <c r="F36" i="3"/>
  <c r="D37" i="3"/>
  <c r="E48" i="2"/>
  <c r="G48" i="2"/>
  <c r="F37" i="3"/>
  <c r="D31" i="3"/>
  <c r="E33" i="2"/>
  <c r="G33" i="2"/>
  <c r="F31" i="3"/>
  <c r="D32" i="3"/>
  <c r="E38" i="2"/>
  <c r="G38" i="2"/>
  <c r="F32" i="3"/>
  <c r="D33" i="3"/>
  <c r="E41" i="2"/>
  <c r="G41" i="2"/>
  <c r="F33" i="3"/>
  <c r="D30" i="3"/>
  <c r="E31" i="2"/>
  <c r="G31" i="2"/>
  <c r="F30" i="3"/>
  <c r="D29" i="3"/>
  <c r="E26" i="2"/>
  <c r="G26" i="2"/>
  <c r="F29" i="3"/>
  <c r="C10" i="7"/>
  <c r="C7" i="7"/>
  <c r="G19" i="2"/>
  <c r="L3" i="1"/>
  <c r="L4" i="1"/>
  <c r="L5" i="1"/>
  <c r="L6" i="1"/>
  <c r="L7" i="1"/>
  <c r="L8" i="1"/>
  <c r="L2" i="1"/>
  <c r="C10" i="2"/>
  <c r="C10" i="4"/>
  <c r="C9" i="7"/>
  <c r="C9" i="4"/>
  <c r="E8" i="7"/>
  <c r="E8" i="4"/>
  <c r="C8" i="7"/>
  <c r="C8" i="4"/>
  <c r="C7" i="4"/>
  <c r="C6" i="7"/>
  <c r="C6" i="4"/>
  <c r="C10" i="3"/>
  <c r="C9" i="2"/>
  <c r="F8" i="2"/>
  <c r="C8" i="2"/>
  <c r="C6" i="3"/>
  <c r="C7" i="3"/>
  <c r="C8" i="3"/>
  <c r="E8" i="3"/>
  <c r="C9" i="3"/>
  <c r="C7" i="2"/>
  <c r="C6" i="2"/>
  <c r="G62" i="2"/>
  <c r="B34" i="3"/>
  <c r="C21" i="4"/>
  <c r="B23" i="3"/>
  <c r="C12" i="4"/>
  <c r="B47" i="4"/>
  <c r="B83" i="4"/>
  <c r="B74" i="4"/>
  <c r="B65" i="4"/>
  <c r="B56" i="4"/>
  <c r="B38" i="4"/>
  <c r="B29" i="4"/>
  <c r="B12" i="4"/>
  <c r="B71" i="3"/>
  <c r="C83" i="4"/>
  <c r="B63" i="3"/>
  <c r="C74" i="4"/>
  <c r="B58" i="3"/>
  <c r="C65" i="4"/>
  <c r="B51" i="3"/>
  <c r="C56" i="4"/>
  <c r="B46" i="3"/>
  <c r="C47" i="4"/>
  <c r="B42" i="3"/>
  <c r="B38" i="3"/>
  <c r="C29" i="4"/>
  <c r="B70" i="3"/>
  <c r="B69" i="3"/>
  <c r="B68" i="3"/>
  <c r="B67" i="3"/>
  <c r="B66" i="3"/>
  <c r="B65" i="3"/>
  <c r="B64" i="3"/>
  <c r="B62" i="3"/>
  <c r="B61" i="3"/>
  <c r="B60" i="3"/>
  <c r="B59" i="3"/>
  <c r="B57" i="3"/>
  <c r="B56" i="3"/>
  <c r="B55" i="3"/>
  <c r="B54" i="3"/>
  <c r="B53" i="3"/>
  <c r="B52" i="3"/>
  <c r="B50" i="3"/>
  <c r="B49" i="3"/>
  <c r="B48" i="3"/>
  <c r="B47" i="3"/>
  <c r="B45" i="3"/>
  <c r="B44" i="3"/>
  <c r="B43" i="3"/>
  <c r="B41" i="3"/>
  <c r="C38" i="4"/>
  <c r="B40" i="3"/>
  <c r="B39" i="3"/>
  <c r="B37" i="3"/>
  <c r="B36" i="3"/>
  <c r="B35" i="3"/>
  <c r="B33" i="3"/>
  <c r="B31" i="3"/>
  <c r="B30" i="3"/>
  <c r="B29" i="3"/>
  <c r="G47" i="2"/>
  <c r="G49" i="2"/>
  <c r="G127" i="2"/>
  <c r="G124" i="2"/>
  <c r="G122" i="2"/>
  <c r="G120" i="2"/>
  <c r="G118" i="2"/>
  <c r="G116" i="2"/>
  <c r="G114" i="2"/>
  <c r="G125" i="2"/>
  <c r="D32" i="7"/>
  <c r="E32" i="7"/>
  <c r="E66" i="3"/>
  <c r="E20" i="2"/>
  <c r="G20" i="2"/>
  <c r="F26" i="3"/>
  <c r="E18" i="2"/>
  <c r="G27" i="2"/>
  <c r="G101" i="2"/>
  <c r="G102" i="2"/>
  <c r="G103" i="2"/>
  <c r="G104" i="2"/>
  <c r="G106" i="2"/>
  <c r="G108" i="2"/>
  <c r="G110" i="2"/>
  <c r="G81" i="2"/>
  <c r="G83" i="2"/>
  <c r="G84" i="2"/>
  <c r="G86" i="2"/>
  <c r="G88" i="2"/>
  <c r="G89" i="2"/>
  <c r="G91" i="2"/>
  <c r="G92" i="2"/>
  <c r="G93" i="2"/>
  <c r="G94" i="2"/>
  <c r="G95" i="2"/>
  <c r="G96" i="2"/>
  <c r="G97" i="2"/>
  <c r="G70" i="2"/>
  <c r="G71" i="2"/>
  <c r="G72" i="2"/>
  <c r="G74" i="2"/>
  <c r="G76" i="2"/>
  <c r="G54" i="2"/>
  <c r="G56" i="2"/>
  <c r="G61" i="2"/>
  <c r="G63" i="2"/>
  <c r="G65" i="2"/>
  <c r="G28" i="2"/>
  <c r="G29" i="2"/>
  <c r="G30" i="2"/>
  <c r="G32" i="2"/>
  <c r="G34" i="2"/>
  <c r="G35" i="2"/>
  <c r="G36" i="2"/>
  <c r="G37" i="2"/>
  <c r="G39" i="2"/>
  <c r="G40" i="2"/>
  <c r="G42" i="2"/>
  <c r="G52" i="2"/>
  <c r="G59" i="2"/>
  <c r="G68" i="2"/>
  <c r="E50" i="3"/>
  <c r="G79" i="2"/>
  <c r="D28" i="7"/>
  <c r="D29" i="7"/>
  <c r="D30" i="7"/>
  <c r="E30" i="7"/>
  <c r="D28" i="3"/>
  <c r="G17" i="2"/>
  <c r="G21" i="2"/>
  <c r="G23" i="2"/>
  <c r="G25" i="2"/>
  <c r="G45" i="2"/>
  <c r="G100" i="2"/>
  <c r="G113" i="2"/>
  <c r="G130" i="2"/>
  <c r="D31" i="7"/>
  <c r="D26" i="7"/>
  <c r="D27" i="7"/>
  <c r="F27" i="7"/>
  <c r="B15" i="1"/>
  <c r="B17" i="1"/>
  <c r="B18" i="1"/>
  <c r="B19" i="1"/>
  <c r="B23" i="1"/>
  <c r="E129" i="2"/>
  <c r="B14" i="1"/>
  <c r="D33" i="7"/>
  <c r="E33" i="7"/>
  <c r="E68" i="3"/>
  <c r="E45" i="3"/>
  <c r="B40" i="4"/>
  <c r="D24" i="7"/>
  <c r="E24" i="7"/>
  <c r="D26" i="3"/>
  <c r="D25" i="3"/>
  <c r="E56" i="3"/>
  <c r="E31" i="7"/>
  <c r="F26" i="7"/>
  <c r="E26" i="7"/>
  <c r="G57" i="2"/>
  <c r="F42" i="3"/>
  <c r="E49" i="3"/>
  <c r="F24" i="7"/>
  <c r="F31" i="7"/>
  <c r="F33" i="7"/>
  <c r="E24" i="2"/>
  <c r="G24" i="2"/>
  <c r="F28" i="3"/>
  <c r="E62" i="3"/>
  <c r="E29" i="3"/>
  <c r="E39" i="3"/>
  <c r="E32" i="3"/>
  <c r="E36" i="3"/>
  <c r="E31" i="3"/>
  <c r="E48" i="3"/>
  <c r="K3" i="1"/>
  <c r="E47" i="3"/>
  <c r="E16" i="2"/>
  <c r="D17" i="6"/>
  <c r="E17" i="6"/>
  <c r="I128" i="2"/>
  <c r="G128" i="2"/>
  <c r="F71" i="3"/>
  <c r="D71" i="3"/>
  <c r="D53" i="1"/>
  <c r="D22" i="6"/>
  <c r="E71" i="3"/>
  <c r="E22" i="6"/>
  <c r="D24" i="3"/>
  <c r="D23" i="7"/>
  <c r="F23" i="7"/>
  <c r="E28" i="3"/>
  <c r="E33" i="3"/>
  <c r="K5" i="1"/>
  <c r="F3" i="1"/>
  <c r="F7" i="1"/>
  <c r="F4" i="1"/>
  <c r="F2" i="1"/>
  <c r="H4" i="1"/>
  <c r="H2" i="1"/>
  <c r="J6" i="1"/>
  <c r="G5" i="1"/>
  <c r="G6" i="1"/>
  <c r="E70" i="3"/>
  <c r="E23" i="7"/>
  <c r="E55" i="3"/>
  <c r="E35" i="3"/>
  <c r="E40" i="3"/>
  <c r="E67" i="3"/>
  <c r="E65" i="3"/>
  <c r="B85" i="4"/>
  <c r="E69" i="3"/>
  <c r="E24" i="3"/>
  <c r="E61" i="3"/>
  <c r="J3" i="1"/>
  <c r="H6" i="1"/>
  <c r="G16" i="2"/>
  <c r="F24" i="3"/>
  <c r="E53" i="3"/>
  <c r="K6" i="1"/>
  <c r="E64" i="3"/>
  <c r="E57" i="3"/>
  <c r="G18" i="2"/>
  <c r="F25" i="3"/>
  <c r="E25" i="3"/>
  <c r="H7" i="1"/>
  <c r="K7" i="1"/>
  <c r="K2" i="1"/>
  <c r="K4" i="1"/>
  <c r="K8" i="1"/>
  <c r="E52" i="3"/>
  <c r="G2" i="1"/>
  <c r="G4" i="1"/>
  <c r="E44" i="3"/>
  <c r="G3" i="1"/>
  <c r="G7" i="1"/>
  <c r="G8" i="1"/>
  <c r="G129" i="2"/>
  <c r="C85" i="4"/>
  <c r="E26" i="3"/>
  <c r="E41" i="3"/>
  <c r="C40" i="4"/>
  <c r="F29" i="7"/>
  <c r="E29" i="7"/>
  <c r="F5" i="1"/>
  <c r="F6" i="1"/>
  <c r="J7" i="1"/>
  <c r="J2" i="1"/>
  <c r="J4" i="1"/>
  <c r="E60" i="3"/>
  <c r="J5" i="1"/>
  <c r="D27" i="3"/>
  <c r="E22" i="2"/>
  <c r="E28" i="7"/>
  <c r="F28" i="7"/>
  <c r="H5" i="1"/>
  <c r="H3" i="1"/>
  <c r="H8" i="1"/>
  <c r="F8" i="1"/>
  <c r="E43" i="3"/>
  <c r="E30" i="3"/>
  <c r="I5" i="1"/>
  <c r="D25" i="7"/>
  <c r="F25" i="7"/>
  <c r="B22" i="1"/>
  <c r="B16" i="1"/>
  <c r="F30" i="7"/>
  <c r="F32" i="7"/>
  <c r="E27" i="7"/>
  <c r="E25" i="7"/>
  <c r="G22" i="2"/>
  <c r="F27" i="3"/>
  <c r="E32" i="1"/>
  <c r="E27" i="3"/>
  <c r="D2" i="1"/>
  <c r="E59" i="3"/>
  <c r="E30" i="1"/>
  <c r="E54" i="3"/>
  <c r="I3" i="1"/>
  <c r="I4" i="1"/>
  <c r="I6" i="1"/>
  <c r="I7" i="1"/>
  <c r="I8" i="1"/>
  <c r="D3" i="1"/>
  <c r="D4" i="1"/>
  <c r="D46" i="3"/>
  <c r="D49" i="1"/>
  <c r="I66" i="2"/>
  <c r="E31" i="1"/>
  <c r="D6" i="1"/>
  <c r="E6" i="1"/>
  <c r="M6" i="1"/>
  <c r="I2" i="1"/>
  <c r="J8" i="1"/>
  <c r="I43" i="2"/>
  <c r="D34" i="3"/>
  <c r="D46" i="1"/>
  <c r="D63" i="3"/>
  <c r="D52" i="1"/>
  <c r="I111" i="2"/>
  <c r="E5" i="1"/>
  <c r="E37" i="3"/>
  <c r="E4" i="1"/>
  <c r="E3" i="1"/>
  <c r="E7" i="1"/>
  <c r="E2" i="1"/>
  <c r="D38" i="3"/>
  <c r="D47" i="1"/>
  <c r="I50" i="2"/>
  <c r="E27" i="1"/>
  <c r="D7" i="1"/>
  <c r="M7" i="1"/>
  <c r="D5" i="1"/>
  <c r="E29" i="1"/>
  <c r="I98" i="2"/>
  <c r="D58" i="3"/>
  <c r="D51" i="1"/>
  <c r="E28" i="1"/>
  <c r="E8" i="1"/>
  <c r="B23" i="4"/>
  <c r="D15" i="6"/>
  <c r="E34" i="3"/>
  <c r="E15" i="6"/>
  <c r="M4" i="1"/>
  <c r="D8" i="1"/>
  <c r="M3" i="1"/>
  <c r="E35" i="1"/>
  <c r="E34" i="1"/>
  <c r="E13" i="3"/>
  <c r="G43" i="2"/>
  <c r="C23" i="4"/>
  <c r="D20" i="6"/>
  <c r="E58" i="3"/>
  <c r="E20" i="6"/>
  <c r="B67" i="4"/>
  <c r="E63" i="3"/>
  <c r="C76" i="4"/>
  <c r="G111" i="2"/>
  <c r="F63" i="3"/>
  <c r="G66" i="2"/>
  <c r="F46" i="3"/>
  <c r="E46" i="3"/>
  <c r="C49" i="4"/>
  <c r="G98" i="2"/>
  <c r="F58" i="3"/>
  <c r="C67" i="4"/>
  <c r="G50" i="2"/>
  <c r="F38" i="3"/>
  <c r="E38" i="3"/>
  <c r="C31" i="4"/>
  <c r="M2" i="1"/>
  <c r="D16" i="6"/>
  <c r="E16" i="6"/>
  <c r="B31" i="4"/>
  <c r="I77" i="2"/>
  <c r="D51" i="3"/>
  <c r="D50" i="1"/>
  <c r="M5" i="1"/>
  <c r="B76" i="4"/>
  <c r="D21" i="6"/>
  <c r="E21" i="6"/>
  <c r="B49" i="4"/>
  <c r="D18" i="6"/>
  <c r="E18" i="6"/>
  <c r="E51" i="3"/>
  <c r="C58" i="4"/>
  <c r="G77" i="2"/>
  <c r="F51" i="3"/>
  <c r="B10" i="1"/>
  <c r="A13" i="3"/>
  <c r="M8" i="1"/>
  <c r="B9" i="1"/>
  <c r="B58" i="4"/>
  <c r="D19" i="6"/>
  <c r="E19" i="6"/>
  <c r="F34" i="3"/>
  <c r="D23" i="3"/>
  <c r="I15" i="2"/>
  <c r="G15" i="2"/>
  <c r="E23" i="3"/>
  <c r="C14" i="4"/>
  <c r="D14" i="6"/>
  <c r="D45" i="1"/>
  <c r="B14" i="4"/>
  <c r="E14" i="6"/>
  <c r="G12" i="2"/>
  <c r="F22" i="3"/>
  <c r="G15" i="3"/>
  <c r="F23" i="3"/>
  <c r="D28" i="1"/>
  <c r="D32" i="1"/>
  <c r="D27" i="1"/>
  <c r="D30" i="1"/>
  <c r="D29" i="1"/>
  <c r="D31" i="1"/>
  <c r="D35" i="1"/>
  <c r="D34" i="1"/>
</calcChain>
</file>

<file path=xl/sharedStrings.xml><?xml version="1.0" encoding="utf-8"?>
<sst xmlns="http://schemas.openxmlformats.org/spreadsheetml/2006/main" count="791" uniqueCount="459">
  <si>
    <t>© UTC 2021- Master IDS -  Etude complète : travaux.master.utc.fr réf n° IDS076</t>
  </si>
  <si>
    <t>© PIERRE-LOUIS W, ROSSIN V, AYADI M. A, LEMOINE A</t>
  </si>
  <si>
    <t>Enregistrement / Impression :  A4 100% Vertical</t>
  </si>
  <si>
    <t>Marquage CE et Dispositifs médicaux</t>
  </si>
  <si>
    <t>Gestion du rapport Bénéfice/Risque selon la norme XP S99-223</t>
  </si>
  <si>
    <t>Attention : Sur l'ensemble de l'outil, seules les cases blanches avec une police de couleur bleue sont modifiables.</t>
  </si>
  <si>
    <t xml:space="preserve">Organisme : </t>
  </si>
  <si>
    <t xml:space="preserve">Signature : </t>
  </si>
  <si>
    <t>Responsable de l'évaluation :</t>
  </si>
  <si>
    <t>NOM Prénom</t>
  </si>
  <si>
    <t xml:space="preserve">Coordonnées : </t>
  </si>
  <si>
    <t>Mail</t>
  </si>
  <si>
    <t xml:space="preserve">Téléphone </t>
  </si>
  <si>
    <t xml:space="preserve">Date : </t>
  </si>
  <si>
    <t xml:space="preserve">Remarques complémentaires : </t>
  </si>
  <si>
    <t>Indiquer les commentaires ici</t>
  </si>
  <si>
    <t>Mode d'emploi</t>
  </si>
  <si>
    <t xml:space="preserve"> La sécurité du patient étant une priorité pour tout fabricant de dispositifs médicaux, cet outil permet d'évaluer la gestion du rapport Bénéfice/Risque selon la norme française XP S99-223 "Dispositifs médicaux - Gestion du rapport bénéfice/risque", Ed. AFNOR, 19 février 2020, www.afnor.org.</t>
  </si>
  <si>
    <r>
      <t xml:space="preserve">NB : Cet outil se veut être une aide et </t>
    </r>
    <r>
      <rPr>
        <sz val="8"/>
        <color rgb="FFFF0000"/>
        <rFont val="Calibri"/>
        <family val="2"/>
        <scheme val="minor"/>
      </rPr>
      <t>ne garantit pas l'obtention du Marquage CE</t>
    </r>
  </si>
  <si>
    <t>{Mode d'emploi} :</t>
  </si>
  <si>
    <t>* Explication du fonctionnement de l'outil et de ses codes couleurs</t>
  </si>
  <si>
    <t>* Explication des échelles d'évaluation utilisées avec leurs seuils</t>
  </si>
  <si>
    <t>{Diagnostic Bénéfices_Risques} :</t>
  </si>
  <si>
    <t xml:space="preserve"> * Evaluation des critères définis visant à satisfaire les exigences de la norme XP S99-223</t>
  </si>
  <si>
    <t xml:space="preserve"> * Indication du document de preuve et/ou du référentiel utilisé sur chaque critère</t>
  </si>
  <si>
    <t>{Résultats Globaux} :</t>
  </si>
  <si>
    <t xml:space="preserve"> * Présentation immédiate des graphes et histogrammes de l'évaluation réalisée</t>
  </si>
  <si>
    <t xml:space="preserve"> * Indication des plans d'améliorations prioritaires</t>
  </si>
  <si>
    <t xml:space="preserve"> {Résultats par Article } : </t>
  </si>
  <si>
    <t xml:space="preserve"> * Présentation des graphes par Article de la norme de l'évaluation réalisée</t>
  </si>
  <si>
    <t xml:space="preserve"> * Indication des plans d'améliorations prioritaires détaillés par Article</t>
  </si>
  <si>
    <t>{Maitrise documentaire} :</t>
  </si>
  <si>
    <t xml:space="preserve"> * Les critères associés à des preuves documentaires sont regroupés en "Dossiers documentés"</t>
  </si>
  <si>
    <t xml:space="preserve"> * Bilan et synthèse graphique de la maîtrise des preuves documentaires</t>
  </si>
  <si>
    <t>{Déclaration 17050} :</t>
  </si>
  <si>
    <t>* Pour communiquer librement ses résultats s'ils sont considérés comme probants</t>
  </si>
  <si>
    <t>* L'auto déclaration de conformité est paramétrable de 50 % à 90%</t>
  </si>
  <si>
    <t>Echelles d'évaluation utilisées</t>
  </si>
  <si>
    <t>Niveaux de RÉALISATION d'une exigence</t>
  </si>
  <si>
    <t>LIBELLÉS des niveaux de CONFORMITE des ARTICLES de la norme</t>
  </si>
  <si>
    <t>Libellés explicites 
des niveaux de VÉRACITÉ</t>
  </si>
  <si>
    <t>Choix de VÉRACITÉ</t>
  </si>
  <si>
    <t>Taux de VÉRACITÉ</t>
  </si>
  <si>
    <t>Taux moyen Minimal (%)</t>
  </si>
  <si>
    <t>Taux moyen Maximal (%)</t>
  </si>
  <si>
    <t>Niveau de CONFORMITE</t>
  </si>
  <si>
    <t>Libellés explicites 
des niveaux de conformité</t>
  </si>
  <si>
    <t>X</t>
  </si>
  <si>
    <t>En attente</t>
  </si>
  <si>
    <t>Il reste des critères à évaluer...</t>
  </si>
  <si>
    <t>Niveau 1 : Le critère n'est pas respecté ou alors très aléatoirement.</t>
  </si>
  <si>
    <t>Faux</t>
  </si>
  <si>
    <t>Insuffisant</t>
  </si>
  <si>
    <t>Conformité de niveau 1 : Le fonctionnement de vos activités est à revoir de manière active.</t>
  </si>
  <si>
    <t>Niveau 2 : Le critère n'est pas entièrement appliqué.</t>
  </si>
  <si>
    <t xml:space="preserve">Plutôt Faux </t>
  </si>
  <si>
    <t>Informel</t>
  </si>
  <si>
    <t>Conformité de niveau 2 : Améliorez vos activités en les prérenisant.</t>
  </si>
  <si>
    <t>Niveau 3 : Le critère est appliqué et formalisé de manière convaincante.</t>
  </si>
  <si>
    <t xml:space="preserve">Plutôt Vrai </t>
  </si>
  <si>
    <t>Convaincant</t>
  </si>
  <si>
    <t>Conformité de niveau 3 : Apportez des améliorations pour une mailleure traçabilité.</t>
  </si>
  <si>
    <t xml:space="preserve">Niveau 4 : Le critère est appliqué, amélioré, tracé et prouvé dans un document si necessaire. </t>
  </si>
  <si>
    <t>Vrai</t>
  </si>
  <si>
    <t>Conforme</t>
  </si>
  <si>
    <t>Conformité de niveau 4 : Pérénisez vos actions : Communiquez vos résultats, Bravo!</t>
  </si>
  <si>
    <t>Niveau 5 : Le critère n'est pas applicable à la structure.</t>
  </si>
  <si>
    <t>Non applicable</t>
  </si>
  <si>
    <t>NA</t>
  </si>
  <si>
    <t>Non Applicable</t>
  </si>
  <si>
    <t>Attention à bien vérifier que tous les critères ne soient pas applicables à votre structure.</t>
  </si>
  <si>
    <t>Travail réalisé dans le cadre d'un projet UTC Master M2 "Ingénierie de la Santé"  - Encadrement : Dr Ing. G. Farges (gilbert.farges@utc.fr) 
Contact étudiants-développeurs: woodeline@hotmail.fr - valeriane.rossin@outlook.fr - alexlemoine56860@gmail.com - ayadimedaziz@gmail.com</t>
  </si>
  <si>
    <t xml:space="preserve">Tableau récapitulatif des articles de la norme	
</t>
  </si>
  <si>
    <t>Art 4.</t>
  </si>
  <si>
    <t>Art 5.</t>
  </si>
  <si>
    <t>Art 6.</t>
  </si>
  <si>
    <t>Art 7.</t>
  </si>
  <si>
    <t>Art 8.</t>
  </si>
  <si>
    <t>Art 9.</t>
  </si>
  <si>
    <t>Art 10.</t>
  </si>
  <si>
    <t>Art 11.</t>
  </si>
  <si>
    <t xml:space="preserve">Art 12. </t>
  </si>
  <si>
    <t>Nombre total par niveau</t>
  </si>
  <si>
    <t>Choix de véracité</t>
  </si>
  <si>
    <t>…</t>
  </si>
  <si>
    <t>Libellé de l'évaluation</t>
  </si>
  <si>
    <t>Vrai.</t>
  </si>
  <si>
    <t>Niveau 4 : Le critère est appliqué, amélioré, tracé et prouvé dans un document si necessaire.</t>
  </si>
  <si>
    <t>Plutôt Vrai.</t>
  </si>
  <si>
    <t>Plutôt Faux.</t>
  </si>
  <si>
    <t>Faux.</t>
  </si>
  <si>
    <t>Non applicable.</t>
  </si>
  <si>
    <t>Le critère n'est pas applicable à la structure.</t>
  </si>
  <si>
    <t>Nombre total de point évalué</t>
  </si>
  <si>
    <t>Point non traité</t>
  </si>
  <si>
    <t>Nombre de critères</t>
  </si>
  <si>
    <t>Article évalué</t>
  </si>
  <si>
    <t xml:space="preserve">Note </t>
  </si>
  <si>
    <t>Niveau de conformité</t>
  </si>
  <si>
    <t>Maîtrise documentaire</t>
  </si>
  <si>
    <t>Documents</t>
  </si>
  <si>
    <t>Libéllés correspondants</t>
  </si>
  <si>
    <t>Absent</t>
  </si>
  <si>
    <t>Attention à bien vérifier ce document
 ne vous est pas exigé</t>
  </si>
  <si>
    <t>Commencez la rédaction du document</t>
  </si>
  <si>
    <t>Incomplet</t>
  </si>
  <si>
    <t>Améliorez la rédaction : Revoyez le contenu du document</t>
  </si>
  <si>
    <t>Plutôt Faux</t>
  </si>
  <si>
    <t>Continuez la rédaction : Des informations sont manquantes</t>
  </si>
  <si>
    <t>Presque complet</t>
  </si>
  <si>
    <t>Plutôt vrai</t>
  </si>
  <si>
    <t>Finaliser la rédaction : Des améliorations 
peuvent être apportées</t>
  </si>
  <si>
    <t>Complet et diffusé</t>
  </si>
  <si>
    <t>Péréniser le document : Maintenir le document à jour</t>
  </si>
  <si>
    <t>Conformité à l'article
 de la norme</t>
  </si>
  <si>
    <t>Libéllé</t>
  </si>
  <si>
    <t>Nombre total d'articles</t>
  </si>
  <si>
    <t>Nombre total de sous article</t>
  </si>
  <si>
    <t>Niveau 3 : Apportez des améliorations pour une meilleure traçabilité.</t>
  </si>
  <si>
    <t>en attente</t>
  </si>
  <si>
    <t>Il reste encore des critères à évaluer</t>
  </si>
  <si>
    <t>Niveau 2 : Améliorez vos activités en les prérenisant.</t>
  </si>
  <si>
    <t>Résultats finaux</t>
  </si>
  <si>
    <t>Nombre total évalué</t>
  </si>
  <si>
    <t xml:space="preserve">Nombre total </t>
  </si>
  <si>
    <t>Choix de seuil</t>
  </si>
  <si>
    <t>Article</t>
  </si>
  <si>
    <t>Taux</t>
  </si>
  <si>
    <t>4.</t>
  </si>
  <si>
    <t>Exigences générales </t>
  </si>
  <si>
    <t>5.</t>
  </si>
  <si>
    <t>Prise en compte des opinions</t>
  </si>
  <si>
    <t>6.</t>
  </si>
  <si>
    <t xml:space="preserve"> Analyse des bénéfices</t>
  </si>
  <si>
    <t>7.</t>
  </si>
  <si>
    <t>Analyse des risques</t>
  </si>
  <si>
    <t>8.</t>
  </si>
  <si>
    <t>Estimation du rapport bénéfice/risque</t>
  </si>
  <si>
    <t>9.</t>
  </si>
  <si>
    <t>Evaluation de l'acceptabilité du rapport bénéfice/risque</t>
  </si>
  <si>
    <t>10.</t>
  </si>
  <si>
    <t>Informations fournies avec le dispositif</t>
  </si>
  <si>
    <t>11.</t>
  </si>
  <si>
    <t>Surveillance après commercialisation</t>
  </si>
  <si>
    <t>12.</t>
  </si>
  <si>
    <t>Communications règlementaires</t>
  </si>
  <si>
    <t>Enregistrement / Impression :  A4 100% Horinzontal</t>
  </si>
  <si>
    <t>Grille d'auto-évaluation</t>
  </si>
  <si>
    <t>Tous les articles de la norme</t>
  </si>
  <si>
    <t xml:space="preserve">4.1 </t>
  </si>
  <si>
    <t>Processus de gestion du rapport bénéfice/risque</t>
  </si>
  <si>
    <t>4.1</t>
  </si>
  <si>
    <r>
      <t xml:space="preserve">Des </t>
    </r>
    <r>
      <rPr>
        <sz val="8"/>
        <color rgb="FFFF0000"/>
        <rFont val="Calibri (Corps)"/>
      </rPr>
      <t>documents</t>
    </r>
    <r>
      <rPr>
        <sz val="8"/>
        <color theme="1"/>
        <rFont val="Calibri"/>
        <family val="2"/>
        <scheme val="minor"/>
      </rPr>
      <t xml:space="preserve"> à jour prouvent que le processus continu de gestion du rapport bénéfice/risque du dispositif médical est appliqué et défini. Ce processus intègre des activités précises. </t>
    </r>
  </si>
  <si>
    <t>4.2</t>
  </si>
  <si>
    <t>Approche par les risques</t>
  </si>
  <si>
    <t>L’application des exigences est définie et mise en œuvre selon une approche par les risques (Annexe A de la norme).  
La preuve de la non-applicabilité d'une exigence est apportée.</t>
  </si>
  <si>
    <t>4.3</t>
  </si>
  <si>
    <t>Prise en compte des autres activités de l'organisme</t>
  </si>
  <si>
    <t>Les activités de gestion du rapport bénéfice/risque sont mises en oeuvre et incluent les interactions avec les autres processus de l’organisme.</t>
  </si>
  <si>
    <t>4.4</t>
  </si>
  <si>
    <t>Responsabilité de la direction</t>
  </si>
  <si>
    <t xml:space="preserve">Pour chaque utilisation prévue, les critères d’acceptabilité, apportant la preuve d'un rapport bénéfice/risque favorable, sont explicités grâce à une politique implémentée par la direction. </t>
  </si>
  <si>
    <t>4.5</t>
  </si>
  <si>
    <t>Gestion des personnes impliquées dans la gestion du rapport bénéfice/risque</t>
  </si>
  <si>
    <t>4.5.1</t>
  </si>
  <si>
    <t xml:space="preserve">Les personnes exécutant des tâches relatives à la gestion du rapport bénéfice/risque ont les compétences essentielles leur permettant une réalisation intégrale des tâches attribuées. </t>
  </si>
  <si>
    <t>4.6</t>
  </si>
  <si>
    <t>Gestion des données clés</t>
  </si>
  <si>
    <t>4.6.1</t>
  </si>
  <si>
    <t xml:space="preserve">Les données clefs d’estimation et d’évaluation du rapport bénéfice/risque sont comprises et comportent les données utilisées tout le long de cylce du DM. </t>
  </si>
  <si>
    <t>4.6.2</t>
  </si>
  <si>
    <t xml:space="preserve">La qualité des données clefs est prouvée par évaluation selon : leur validité scientifique ; la qualité méthodologique, et ; leur pertinence dans le cadre de l’évaluation de l’acceptabilité du rapport bénéfice/risque. </t>
  </si>
  <si>
    <t>4.6.3</t>
  </si>
  <si>
    <t>La traçabilité des données clefs est garantie.</t>
  </si>
  <si>
    <t>4.6.4</t>
  </si>
  <si>
    <t xml:space="preserve">Les données clefs sont archivées pendant au moins la durée de commercialisation ajoutée à la durée de vie du dispositif et selon les exigences règlementaires applicables. </t>
  </si>
  <si>
    <t>4.7</t>
  </si>
  <si>
    <t>Gestion des enregistrements</t>
  </si>
  <si>
    <r>
      <t xml:space="preserve">Des </t>
    </r>
    <r>
      <rPr>
        <sz val="8"/>
        <color rgb="FFFF0000"/>
        <rFont val="Calibri (Corps)"/>
      </rPr>
      <t>enregistrements</t>
    </r>
    <r>
      <rPr>
        <sz val="8"/>
        <rFont val="Calibri"/>
        <family val="2"/>
        <scheme val="minor"/>
      </rPr>
      <t xml:space="preserve"> prouvent que les documents associés aux activités de gestion du rapport bénéfice/risque sont maîtrisés et disponibles.</t>
    </r>
  </si>
  <si>
    <t>4.8</t>
  </si>
  <si>
    <t>Plan de gestion du rapport bénéfice/risque</t>
  </si>
  <si>
    <t>4.8.1</t>
  </si>
  <si>
    <r>
      <t xml:space="preserve">Des </t>
    </r>
    <r>
      <rPr>
        <sz val="8"/>
        <color rgb="FFFF0000"/>
        <rFont val="Calibri (Corps)"/>
      </rPr>
      <t>documents</t>
    </r>
    <r>
      <rPr>
        <sz val="8"/>
        <rFont val="Calibri"/>
        <family val="2"/>
        <scheme val="minor"/>
      </rPr>
      <t xml:space="preserve"> (comprenant tous les éléments indispensables) prouvent que la planification des activités de gestion du rapport bénéfice/risque (partie obligatoire du dossier de gestion) est maîtrisée conformément aux exigences applicables. </t>
    </r>
  </si>
  <si>
    <t>4.8.2</t>
  </si>
  <si>
    <t xml:space="preserve">Le contexte associé au dispositif est déterminé et précise ses principes. L'annexe B présente les principes.                                                                                                                                         </t>
  </si>
  <si>
    <t xml:space="preserve">La finalité clinique, le bénéfice revendiqué, le profil patient et/ou groupes-cibles, le profil utilisateur et l’environnement d’utilisation sont clairement identifiés.  </t>
  </si>
  <si>
    <t>4.8.3</t>
  </si>
  <si>
    <t xml:space="preserve"> Les critères pour estimer les risques et les bénéfices, refléter les opinions, estimer les rapport bénéfices/risque et évaluer l’acceptabilité de ce rapport sont établis.​</t>
  </si>
  <si>
    <t>4.9</t>
  </si>
  <si>
    <t>Revues</t>
  </si>
  <si>
    <t>4.9.1</t>
  </si>
  <si>
    <r>
      <t xml:space="preserve">Des </t>
    </r>
    <r>
      <rPr>
        <sz val="8"/>
        <color rgb="FFFF0000"/>
        <rFont val="Calibri (Corps)"/>
      </rPr>
      <t>enregistrements</t>
    </r>
    <r>
      <rPr>
        <sz val="8"/>
        <rFont val="Calibri"/>
        <family val="2"/>
        <scheme val="minor"/>
      </rPr>
      <t xml:space="preserve"> et des </t>
    </r>
    <r>
      <rPr>
        <sz val="8"/>
        <color rgb="FFFF0000"/>
        <rFont val="Calibri (Corps)"/>
      </rPr>
      <t>revues</t>
    </r>
    <r>
      <rPr>
        <sz val="8"/>
        <rFont val="Calibri"/>
        <family val="2"/>
        <scheme val="minor"/>
      </rPr>
      <t xml:space="preserve"> réalisées dans le cadre de l’évaluation du rapport bénéfice/risque, prouvent que les personnes impliquées, le champ des analyses et les principales conclusions et actions décidées sont définis. </t>
    </r>
  </si>
  <si>
    <t>4.9.2</t>
  </si>
  <si>
    <t xml:space="preserve">Des revues périodiques des activités de gestion du rapport bénéfice/risque après commercialisation sont programmées. </t>
  </si>
  <si>
    <t>4.10</t>
  </si>
  <si>
    <t>Mises à jour</t>
  </si>
  <si>
    <t>L’estimation du rapport bénéfice/risque est actualisée selon le besoin arbitré par l'organisme.</t>
  </si>
  <si>
    <t>5.1</t>
  </si>
  <si>
    <t>Généralités</t>
  </si>
  <si>
    <t>Une analyse du besoin sur l’opinion du patient a été effectuée.</t>
  </si>
  <si>
    <t>5.2</t>
  </si>
  <si>
    <t>Prise en compte de l'opinion des patients</t>
  </si>
  <si>
    <t>La récolte d’opinion a été réalisée auprès de patients ou d’une entité les représentant avant ou durant la gestion du bénéfice/risque.</t>
  </si>
  <si>
    <t>5.3</t>
  </si>
  <si>
    <t>Prise en compte d'autres opinions</t>
  </si>
  <si>
    <t xml:space="preserve">L’opinion de toutes les parties prenantes autre que celle des patients a été récoltée et prise en compte. </t>
  </si>
  <si>
    <t>6.1</t>
  </si>
  <si>
    <t>Identification des bénéfices</t>
  </si>
  <si>
    <t xml:space="preserve">Une identification précise de chaque bénéfice relatif aux parties prenantes a été effectuée selon les exigences applicables de performances cliniques et des résultats de l’évaluation clinique. </t>
  </si>
  <si>
    <t>6.2</t>
  </si>
  <si>
    <t>Estimation des bénéfices</t>
  </si>
  <si>
    <t xml:space="preserve">Une identification de la probabilité d’occurrence et de l’importance de chaque bénéfice a été réalisée selon les données cliniques disponibles. </t>
  </si>
  <si>
    <t>6.3</t>
  </si>
  <si>
    <t>Données clés pour l'évaluation du rapport bénéfice/risque</t>
  </si>
  <si>
    <t>Les données clés issues des activités de gestion des bénéfices ont été déterminées.</t>
  </si>
  <si>
    <t>7.1</t>
  </si>
  <si>
    <t>Les exigences règlementaires applicables de la norme NF EN ISO 14971 ont été respectées.</t>
  </si>
  <si>
    <t>7.2</t>
  </si>
  <si>
    <t>Exigences en matière de maitrise des risques et d'acceptabilité des risques</t>
  </si>
  <si>
    <t xml:space="preserve">Les risques sont contrôlés autant que possible sans altérer le rapport bénéfice/risque </t>
  </si>
  <si>
    <t>Le niveau de risque individuel et de risque global admissible ont été déterminés pour chaque utilisation prévue.</t>
  </si>
  <si>
    <t>Dans l'évaluation de l'acceptabilité du rapport bénéfice/risque, les risques, exigences, technicités applicables au DM sont pris en compte.</t>
  </si>
  <si>
    <t>7.3</t>
  </si>
  <si>
    <t xml:space="preserve">Les données clés issues des activités de gestion des risques ont été définies. </t>
  </si>
  <si>
    <t>8.1</t>
  </si>
  <si>
    <t>Rapport bénéfice/risque des différentes utilisations prévues</t>
  </si>
  <si>
    <t>Dans chaque type d'exploitation identifiée du dispositif, le rapport bénéfice/risque a été déterminé pour chaque risque résiduel et global.</t>
  </si>
  <si>
    <t>8.2</t>
  </si>
  <si>
    <t>Identification des différentes situations possibles</t>
  </si>
  <si>
    <t>8.2.1</t>
  </si>
  <si>
    <t>Les combinaisons de risques et bénéfices possibles ont été estimées pour chaque utilisation prévue.</t>
  </si>
  <si>
    <t>8.2.2</t>
  </si>
  <si>
    <t xml:space="preserve">Les situations extrêmes ont été identifiées. </t>
  </si>
  <si>
    <t xml:space="preserve">Le rapport bénéfice/risque global de chaque situation extrême est evalué. </t>
  </si>
  <si>
    <t>8.3</t>
  </si>
  <si>
    <t>Identification des incertitudes</t>
  </si>
  <si>
    <t>Les incertitudes portant sur les données clés ont été définies.</t>
  </si>
  <si>
    <t>8.4</t>
  </si>
  <si>
    <t>Estimation de l'évolution temporelle du rapport bénéfice/risque</t>
  </si>
  <si>
    <t xml:space="preserve">L’évolution du rapport bénéfice/risque dans le temps a été évalué. </t>
  </si>
  <si>
    <t>9.1</t>
  </si>
  <si>
    <r>
      <t xml:space="preserve">L'organisme a mis en place une </t>
    </r>
    <r>
      <rPr>
        <sz val="8"/>
        <color rgb="FFFF0000"/>
        <rFont val="Calibri (Corps)"/>
      </rPr>
      <t xml:space="preserve">revue critique </t>
    </r>
    <r>
      <rPr>
        <sz val="8"/>
        <color theme="1"/>
        <rFont val="Calibri"/>
        <family val="2"/>
        <scheme val="minor"/>
      </rPr>
      <t>cadrant les éléments favorables/défavorables du contexte environnant l'évaluation de l'acceptabilité du rapport bénéfice/risque.</t>
    </r>
  </si>
  <si>
    <t>9.2</t>
  </si>
  <si>
    <t>Plannification de l'évaluation</t>
  </si>
  <si>
    <t>9.2.1</t>
  </si>
  <si>
    <r>
      <t xml:space="preserve">Des </t>
    </r>
    <r>
      <rPr>
        <sz val="8"/>
        <color rgb="FFFF0000"/>
        <rFont val="Calibri (Corps)"/>
      </rPr>
      <t>enregistrements</t>
    </r>
    <r>
      <rPr>
        <sz val="8"/>
        <color theme="1"/>
        <rFont val="Calibri"/>
        <family val="2"/>
        <scheme val="minor"/>
      </rPr>
      <t xml:space="preserve"> prouvent que la planification de l'évaluation de l'acceptabilité du rapport bénéfice/risque définit la forme de l'évaluation ainsi que les parties prenantes avec leurs compétences et responsabilités.</t>
    </r>
  </si>
  <si>
    <t>9.3</t>
  </si>
  <si>
    <t xml:space="preserve">Données d'entrée pour l'évaluation </t>
  </si>
  <si>
    <r>
      <t xml:space="preserve">Le contexte est décrit dans les </t>
    </r>
    <r>
      <rPr>
        <sz val="8"/>
        <color rgb="FFFF0000"/>
        <rFont val="Calibri (Corps)"/>
      </rPr>
      <t xml:space="preserve">données d'entrée </t>
    </r>
    <r>
      <rPr>
        <sz val="8"/>
        <color theme="1"/>
        <rFont val="Calibri"/>
        <family val="2"/>
        <scheme val="minor"/>
      </rPr>
      <t>pour l'évaluation et identifie les principales informations relatives à la définition du contexte, aux opinions des patients et utilisateurs et aux questions ouvertes abordées.</t>
    </r>
  </si>
  <si>
    <r>
      <t xml:space="preserve">Il existe des </t>
    </r>
    <r>
      <rPr>
        <sz val="8"/>
        <color rgb="FFFF0000"/>
        <rFont val="Calibri (Corps)"/>
      </rPr>
      <t>enregistrements</t>
    </r>
    <r>
      <rPr>
        <sz val="8"/>
        <color theme="1"/>
        <rFont val="Calibri"/>
        <family val="2"/>
        <scheme val="minor"/>
      </rPr>
      <t xml:space="preserve"> synthétiques sur la gestion listant les risques et les bénéfices clés, dans le dossier de gestion du rapport bénéfice/risque.</t>
    </r>
  </si>
  <si>
    <t>9.4</t>
  </si>
  <si>
    <t>Evaluations</t>
  </si>
  <si>
    <t>L'acceptabilité du rapport bénéfice/risque à été estimé en tenant compte de l'ensemble des données utiles.</t>
  </si>
  <si>
    <t>9.5</t>
  </si>
  <si>
    <t>Conclusions</t>
  </si>
  <si>
    <r>
      <t xml:space="preserve">Des </t>
    </r>
    <r>
      <rPr>
        <sz val="8"/>
        <color rgb="FFFF0000"/>
        <rFont val="Calibri (Corps)"/>
      </rPr>
      <t>enregistrements</t>
    </r>
    <r>
      <rPr>
        <sz val="8"/>
        <color theme="1"/>
        <rFont val="Calibri"/>
        <family val="2"/>
        <scheme val="minor"/>
      </rPr>
      <t xml:space="preserve"> dans le dossier de gestion du rapport bénéfice/risque prouvent que les conclusions des activités attenantes y sont détaillées précisément. </t>
    </r>
  </si>
  <si>
    <t xml:space="preserve">L'indentification des informations destinées aux patients est établie et rassemble les informations utilisées et émanant de la conclusion. </t>
  </si>
  <si>
    <t>9.6</t>
  </si>
  <si>
    <t>Cas particuliers</t>
  </si>
  <si>
    <t>9.6.1</t>
  </si>
  <si>
    <t>Les investigations cliniques sont définies selon un contexte propre et récoltent l'opinion des patients.</t>
  </si>
  <si>
    <t xml:space="preserve">Tout évènement significatif relatif à l'investigation clinique entraîne une réévaluation de l'acceptabilité du rapport bénéfice/risque. </t>
  </si>
  <si>
    <t xml:space="preserve">Des indicateurs et seuils liés au rapport bénéfice/risque de l'investigation clinique sont maîtrisés et maîtrisables. </t>
  </si>
  <si>
    <t>9.6.2</t>
  </si>
  <si>
    <t xml:space="preserve">Cas où le rapport bénéfice/risque doit être accepté par l'utilisateur ou le patient avant l'utilisation : Lorsque nécessaire, des enregistrements définissent les personnes susceptibles d'accepter ce rapport, leurs opinions ainsi que l'information attenante leur permettant de l'élaborer. </t>
  </si>
  <si>
    <t>9.6.3</t>
  </si>
  <si>
    <t xml:space="preserve">Cas des femmes enceintes ou allaitantes : Deux rapports bénéfice/risque sont  évalués pour la mère et son enfant. </t>
  </si>
  <si>
    <t>9.6.4</t>
  </si>
  <si>
    <t>Les responsables légaux sont au coeur de l'évaluation de l'opinion de des patients mineurs.</t>
  </si>
  <si>
    <t>9.6.5</t>
  </si>
  <si>
    <t xml:space="preserve">Les responsables légaux sont au coeur de l'évaluation de de l'opinion des patients incapables. </t>
  </si>
  <si>
    <t>10.1</t>
  </si>
  <si>
    <t>Les informations fournies sont complètes et respectent les exigences des normes NF EN ISO 14971 et NF EN 62366-1.</t>
  </si>
  <si>
    <t>10.1.1</t>
  </si>
  <si>
    <t>Les messages clés sont obligatoirement approuvés et utilisés par le destinataire.</t>
  </si>
  <si>
    <t>10.1.2</t>
  </si>
  <si>
    <t>La forme des informations fournies est, faite sur-mesure en fonction du destinataire, clarifiée, accessible et précise dans les termes, notations et échelles.</t>
  </si>
  <si>
    <t>10.1.3</t>
  </si>
  <si>
    <t>Le contrôle de la forme, cohérence, pertinence et précision des informations fournies est effectué.</t>
  </si>
  <si>
    <t>10.1.4</t>
  </si>
  <si>
    <t>Un processus d'ingénierie de l'aptitude à l'utilisation valide obligatoirement l'efficacité de l'information fournie.</t>
  </si>
  <si>
    <t>10.2</t>
  </si>
  <si>
    <t>Information destinée à forger l'opinion du patient</t>
  </si>
  <si>
    <t>L'information destinée à forger l'opinion est établie et contient les risques et bénéfices clés, conclusion attenantes et les coordonnées du fabricant.</t>
  </si>
  <si>
    <t>10.3</t>
  </si>
  <si>
    <t>Informations fournies aux utilisateurs professionnels de santé</t>
  </si>
  <si>
    <t>La compréhension du rapport bénéfice/risque des professionnels est prouvée par des informations fournies de manière claire.</t>
  </si>
  <si>
    <t>10.4</t>
  </si>
  <si>
    <t>Informations fournies dans le cadre des investigations cliniques</t>
  </si>
  <si>
    <t>Lors du consentement pour l'investigation clinique, toute information nécessaire est délivrée au sujet dans le respect le plus total.</t>
  </si>
  <si>
    <t>11.1</t>
  </si>
  <si>
    <t>Un recueil précis des informations à surveiller après commercialisation a été effectuée.</t>
  </si>
  <si>
    <t>La mise à jour du dossier de la SAC et la gestion des bénéfices est faite régulièrement de manière réactive et proactive.</t>
  </si>
  <si>
    <t>11.2</t>
  </si>
  <si>
    <t>Surveillance du dispositif et de son utilisation</t>
  </si>
  <si>
    <r>
      <t xml:space="preserve">Toutes évolutions concernant le dispositif et leurs conséquences ont été prise en compte dans un </t>
    </r>
    <r>
      <rPr>
        <sz val="8"/>
        <color rgb="FFFF0000"/>
        <rFont val="Calibri (Corps)"/>
      </rPr>
      <t>dossier</t>
    </r>
    <r>
      <rPr>
        <sz val="8"/>
        <color theme="1"/>
        <rFont val="Calibri"/>
        <family val="2"/>
        <scheme val="minor"/>
      </rPr>
      <t xml:space="preserve"> de gestion des bénéfices pour planifier les activités de surveillance.</t>
    </r>
  </si>
  <si>
    <t>11.3</t>
  </si>
  <si>
    <t>Surveillance de l'évolution du contexte</t>
  </si>
  <si>
    <t>Une veille sur la technologie, la médecine, la règlementation, les consensus et les opinions ont été mis en place si nécessaire afin d’identifier les évolutions relatives au dispositif.</t>
  </si>
  <si>
    <t>11.4</t>
  </si>
  <si>
    <t>Suivi du nombre de dispositifs sur le marché et de leur utilisation</t>
  </si>
  <si>
    <t>Un état de l’art et une étude de marché de l’utilisation du dispositif et de son marché a été effectuée.</t>
  </si>
  <si>
    <t>11.5</t>
  </si>
  <si>
    <t>Définition de seuils et indicateurs pour la surveillance</t>
  </si>
  <si>
    <t>Des seuils et des indicateurs ont été identifiés afin de détecter toutes évolutions significatives des paramètres de performance, d’efficacité et de sécurité du dispositif.</t>
  </si>
  <si>
    <t>11.6</t>
  </si>
  <si>
    <t>Prise en compte des données d'après commercialisation</t>
  </si>
  <si>
    <t>11.6.2</t>
  </si>
  <si>
    <t>Une analyse régulière des données pouvant affecter le rapport bénéfices/risques est effectuée et rapidement prise en compte en fonction de la politique de la SAC.</t>
  </si>
  <si>
    <t>11.6.3</t>
  </si>
  <si>
    <t>Pour chaque nouvelle donnée pouvant influer sur le rapport bénéfices/risques, une réévaluation de ce dernier est effectuée.</t>
  </si>
  <si>
    <t>11.7</t>
  </si>
  <si>
    <t>Vigilance</t>
  </si>
  <si>
    <t>Une réévaluation de l’acceptabilité du rapport bénéfice/risque est effectuée pour chaque événement de vigilance et inclue les données attenantes.</t>
  </si>
  <si>
    <t>Art.12</t>
  </si>
  <si>
    <t>Toute évolution significative du rapport bénéfice/risque et les informations de traçabilité des activités de gestion du rapport bénéfice risque est synthétisée et communiquée.</t>
  </si>
  <si>
    <t xml:space="preserve"> Enregistrement / Impression :  A4 100%  Horizontal</t>
  </si>
  <si>
    <t>Résultats globaux</t>
  </si>
  <si>
    <t xml:space="preserve">TABLEAUX DE BORD sur les niveaux de CONFORMITÉ et de VÉRACITÉ selon la norme XP S99-223 </t>
  </si>
  <si>
    <t>Moyenne générale :</t>
  </si>
  <si>
    <t>COMMENTAIRES sur les RÉSULTATS obtenus</t>
  </si>
  <si>
    <t>Commentaires (collectifs si possible)  :</t>
  </si>
  <si>
    <t>DÉCISIONS : Plans d'action PRIORITAIRES</t>
    <phoneticPr fontId="0" type="noConversion"/>
  </si>
  <si>
    <t>Plan n°1 :</t>
  </si>
  <si>
    <t>Plan n°2 :</t>
  </si>
  <si>
    <t>Plan n°3 :</t>
  </si>
  <si>
    <t>SYNTHÈSE des RÉSULTATS  de l'évaluation sur la norme</t>
  </si>
  <si>
    <t>Taux %</t>
  </si>
  <si>
    <t>Niveaux de CONFORMITÉ</t>
  </si>
  <si>
    <t>Niveau moyen sur les articles de la norme XP S99_223</t>
  </si>
  <si>
    <t>4.1.</t>
  </si>
  <si>
    <t>4.2.</t>
  </si>
  <si>
    <t>4.3.</t>
  </si>
  <si>
    <t>4.4.</t>
  </si>
  <si>
    <t>4.5.</t>
  </si>
  <si>
    <t>4.6.</t>
  </si>
  <si>
    <t>4.7.</t>
  </si>
  <si>
    <t>4.8.</t>
  </si>
  <si>
    <t>4.9.</t>
  </si>
  <si>
    <t>4.10.</t>
  </si>
  <si>
    <t>5.1.</t>
  </si>
  <si>
    <t>5.2.</t>
  </si>
  <si>
    <t>5.3.</t>
  </si>
  <si>
    <t>6.1.</t>
  </si>
  <si>
    <t>6.2.</t>
  </si>
  <si>
    <t>6.3.</t>
  </si>
  <si>
    <t>7.1.</t>
  </si>
  <si>
    <t>7.2.</t>
  </si>
  <si>
    <t>7.3.</t>
  </si>
  <si>
    <t>8.1.</t>
  </si>
  <si>
    <t>8.2.</t>
  </si>
  <si>
    <t>8.3.</t>
  </si>
  <si>
    <t>8.4.</t>
  </si>
  <si>
    <t>9.1.</t>
  </si>
  <si>
    <t>9.2.</t>
  </si>
  <si>
    <t>9.3.</t>
  </si>
  <si>
    <t>9.4.</t>
  </si>
  <si>
    <t>9.5.</t>
  </si>
  <si>
    <t>9.6.</t>
  </si>
  <si>
    <t>10.1.</t>
  </si>
  <si>
    <t>10.2.</t>
  </si>
  <si>
    <t>10.3.</t>
  </si>
  <si>
    <t>10.4.</t>
  </si>
  <si>
    <t>11.1.</t>
  </si>
  <si>
    <t>11.2.</t>
  </si>
  <si>
    <t>11.3.</t>
  </si>
  <si>
    <t>11.4.</t>
  </si>
  <si>
    <t>11.5.</t>
  </si>
  <si>
    <t>11.6.</t>
  </si>
  <si>
    <t>11.7.</t>
  </si>
  <si>
    <t xml:space="preserve"> Enregistrement / Impression :  A4 100%  Vertical</t>
  </si>
  <si>
    <t>Résultats par article</t>
  </si>
  <si>
    <t>Diagnostic selon la norme XP S99-223</t>
  </si>
  <si>
    <t>Niveau d'évaluation</t>
  </si>
  <si>
    <r>
      <t xml:space="preserve"> Taux de </t>
    </r>
    <r>
      <rPr>
        <b/>
        <sz val="8"/>
        <color theme="1"/>
        <rFont val="Calibri"/>
        <family val="2"/>
      </rPr>
      <t>CONFORMITÉ</t>
    </r>
    <r>
      <rPr>
        <sz val="8"/>
        <color theme="1"/>
        <rFont val="Calibri"/>
        <family val="2"/>
      </rPr>
      <t xml:space="preserve"> aux critères d'exigence :</t>
    </r>
  </si>
  <si>
    <t>DÉCISIONS : Plans d'action PRIORITAIRES</t>
  </si>
  <si>
    <r>
      <t xml:space="preserve"> Taux de </t>
    </r>
    <r>
      <rPr>
        <b/>
        <sz val="8"/>
        <color rgb="FF000000"/>
        <rFont val="Calibri"/>
        <family val="2"/>
      </rPr>
      <t>CONFORMITÉ</t>
    </r>
    <r>
      <rPr>
        <sz val="8"/>
        <color rgb="FF000000"/>
        <rFont val="Calibri"/>
        <family val="2"/>
      </rPr>
      <t xml:space="preserve"> aux critères d'exigence</t>
    </r>
  </si>
  <si>
    <r>
      <rPr>
        <b/>
        <sz val="8"/>
        <color rgb="FF000000"/>
        <rFont val="Calibri"/>
        <family val="2"/>
      </rPr>
      <t>QUOI</t>
    </r>
    <r>
      <rPr>
        <sz val="8"/>
        <color rgb="FF000000"/>
        <rFont val="Calibri"/>
        <family val="2"/>
      </rPr>
      <t xml:space="preserve">
Objectifs à atteindre</t>
    </r>
  </si>
  <si>
    <r>
      <rPr>
        <b/>
        <sz val="8"/>
        <color rgb="FF000000"/>
        <rFont val="Calibri"/>
        <family val="2"/>
      </rPr>
      <t>QUI, QUAND</t>
    </r>
    <r>
      <rPr>
        <sz val="8"/>
        <color rgb="FF000000"/>
        <rFont val="Calibri"/>
        <family val="2"/>
      </rPr>
      <t xml:space="preserve">
Date et responsable</t>
    </r>
  </si>
  <si>
    <r>
      <t xml:space="preserve">SUIVI
</t>
    </r>
    <r>
      <rPr>
        <sz val="8"/>
        <color rgb="FF000000"/>
        <rFont val="Calibri"/>
        <family val="2"/>
      </rPr>
      <t>Date et résultats</t>
    </r>
  </si>
  <si>
    <t>Commentaires (collectifs si possible)  :</t>
    <phoneticPr fontId="0" type="noConversion"/>
  </si>
  <si>
    <t>Maîtrise documentaire selon la norme XP S99-223</t>
  </si>
  <si>
    <t>Niveaux de CONFORMITÉ de la MAÎTRISE DOCUMENTAIRE selon la norme XP S99-223</t>
  </si>
  <si>
    <t>Sur cette page se trouve un graphe radar vous montrant le pourcentage de conformité lié à votre documentation. Vous y trouverez une partie commentaire sur les résultats obtenus et également la liste des documents à fournir montrant cette fois ci de manière plus précise le poucentage de conformité,</t>
  </si>
  <si>
    <t xml:space="preserve">Plan n°1 : </t>
  </si>
  <si>
    <t>Liste des documents à fournir</t>
  </si>
  <si>
    <t>Nom du document</t>
  </si>
  <si>
    <t>Référence Unique du
 Document en Interne</t>
  </si>
  <si>
    <t>Référence dans le Dossier de Gestion du rapport B/R (Annexe C)</t>
  </si>
  <si>
    <t>Note (%)</t>
  </si>
  <si>
    <t>Evaluation</t>
  </si>
  <si>
    <t>Commentaires</t>
  </si>
  <si>
    <t>Documents 4.1 : processus de gestion du rapport bénéfice/risque</t>
  </si>
  <si>
    <t>Enregistrements 4.7 : Activtiés de gestion du rapport Bénéfice/Risque</t>
  </si>
  <si>
    <t>Documents 4.8.1 : Plans de gestion du rapport Bénéfice/Risque</t>
  </si>
  <si>
    <t>Enregistrements 4.9.1 : Revues réalisées dans le cadre du rapport Bénéfice/Risque</t>
  </si>
  <si>
    <t>Documents 9.1 : Revues critiques</t>
  </si>
  <si>
    <t>Enregistrements 9.2.1 : Planifications  de l'évaluation de l'acceptabilité du rapport Bénéfice/Risque</t>
  </si>
  <si>
    <t xml:space="preserve">Documents 9.3.a : Synthèses des conclusions de la gestion des risques </t>
  </si>
  <si>
    <t>Documents 9.3.b : Synthèses des conclusions de la gestion des bénéfices</t>
  </si>
  <si>
    <t xml:space="preserve">Documents 9.5 : Enregistrements des conclusions des activités de gestion du rapport bénéfice/risque </t>
  </si>
  <si>
    <t>Document 11.2 : Dossiers de gestion des bénéfices</t>
  </si>
  <si>
    <t>Documents 11.6.1 : Documents de préanalyse des données de surveillance après commercialisation</t>
  </si>
  <si>
    <t xml:space="preserve"> Fiche de déclaration de conformité par une première partie - norme ISO 17050</t>
  </si>
  <si>
    <t>Déclaration de conformité selon la norme NF EN ISO 17050 Partie 1 : Exigences générales</t>
  </si>
  <si>
    <t>Évaluation de la conformité - Déclaration de conformité du fournisseur (NF EN ISO/CEI 17050-1)</t>
  </si>
  <si>
    <t>Date limite de validité de la déclaration :</t>
  </si>
  <si>
    <t>Référence unique de la déclaration ISO 17050 :</t>
  </si>
  <si>
    <t>Objet de la déclaration :  Niveau de conformité à la norme XP S99-223  spécifique à la gestion du rapport Bénéfices/Risques</t>
  </si>
  <si>
    <t>Nous soussignés, déclarons sous notre propre responsabilité que les niveaux de conformité de nos pratiques professionnelles ont été mesurées d'après les exigences de la norme XP S99-223 sur l'évaluation du rapport bénéfice/risque des dispositifs médicaux,</t>
  </si>
  <si>
    <t>Nous avons appliqué la meilleure rigueur d'élaboration et d'analyse (évaluation par plusieurs personnes compétentes) et nous avons respecté les règles d'éthique professionnelle (absence de conflits d'intérêt, respect des opinions, liberté des choix) pour parvenir aux résultats ci-dessous.</t>
  </si>
  <si>
    <t>Tableau des résultats</t>
  </si>
  <si>
    <t>Niveau de Conformité</t>
  </si>
  <si>
    <t>Niveau moyen sur les articles de la norme</t>
  </si>
  <si>
    <t>Art.4</t>
  </si>
  <si>
    <t>Art. 5</t>
  </si>
  <si>
    <t>Art. 6</t>
  </si>
  <si>
    <t>Art. 7</t>
  </si>
  <si>
    <t>Art. 8</t>
  </si>
  <si>
    <t>Art. 9</t>
  </si>
  <si>
    <t>Art. 10</t>
  </si>
  <si>
    <t>Art. 11</t>
  </si>
  <si>
    <t>Art. 12</t>
  </si>
  <si>
    <t>Documents d'appui consultables associés à la déclaration ISO 17050</t>
  </si>
  <si>
    <t>Déclaration de conformité selon l'ISO 17050 Partie 2 : Documentation d'appui  (NF EN ISO/CEI 17050-2)</t>
  </si>
  <si>
    <t>Documents génériques</t>
  </si>
  <si>
    <t>Documents spécifiques</t>
  </si>
  <si>
    <t>Indiquez les documents que vous mettrez à disposition d'un auditeur. Il peut s'agir des onglets imprimés et signés de ce fichier d'autodiagnostic</t>
  </si>
  <si>
    <r>
      <t xml:space="preserve">Outil d'autodiagnostic : </t>
    </r>
    <r>
      <rPr>
        <sz val="8"/>
        <rFont val="Calibri"/>
        <family val="2"/>
        <scheme val="minor"/>
      </rPr>
      <t>Fichier Excel® automatisé mis au point à l'Université de Technologie de Compiègne, France (www.utc.fr) - voir sa dénomination au bas de la feuille</t>
    </r>
  </si>
  <si>
    <t>Autre document d'appui : Mettre ici, et en noir, tout autre document d'appui éventuel pour cette déclaration</t>
  </si>
  <si>
    <t>Signataires</t>
  </si>
  <si>
    <r>
      <t xml:space="preserve">Personne </t>
    </r>
    <r>
      <rPr>
        <b/>
        <i/>
        <sz val="8"/>
        <rFont val="Calibri"/>
        <family val="2"/>
        <scheme val="minor"/>
      </rPr>
      <t>indépendante</t>
    </r>
    <r>
      <rPr>
        <i/>
        <sz val="8"/>
        <rFont val="Calibri"/>
        <family val="2"/>
        <scheme val="minor"/>
      </rPr>
      <t xml:space="preserve"> à l'organisme : </t>
    </r>
  </si>
  <si>
    <r>
      <t xml:space="preserve">Personne </t>
    </r>
    <r>
      <rPr>
        <b/>
        <i/>
        <sz val="8"/>
        <rFont val="Calibri"/>
        <family val="2"/>
        <scheme val="minor"/>
      </rPr>
      <t>responsable</t>
    </r>
    <r>
      <rPr>
        <i/>
        <sz val="8"/>
        <rFont val="Calibri"/>
        <family val="2"/>
        <scheme val="minor"/>
      </rPr>
      <t xml:space="preserve"> de l'organisme : </t>
    </r>
  </si>
  <si>
    <t xml:space="preserve">Coordonnées professionnelles : </t>
  </si>
  <si>
    <t>Date de la déclaration (jj/mm/aaaa) :</t>
  </si>
  <si>
    <t>Date de l'autodiagnostic (jj/mm/aaaa) :</t>
  </si>
  <si>
    <t>Signature :</t>
  </si>
  <si>
    <t xml:space="preserve">Plan n°1 </t>
  </si>
  <si>
    <r>
      <rPr>
        <b/>
        <sz val="8"/>
        <color theme="1"/>
        <rFont val="Calibri"/>
        <family val="2"/>
        <scheme val="minor"/>
      </rPr>
      <t>QUOI</t>
    </r>
    <r>
      <rPr>
        <sz val="8"/>
        <color theme="1"/>
        <rFont val="Calibri"/>
        <family val="2"/>
        <scheme val="minor"/>
      </rPr>
      <t xml:space="preserve">
Objectifs à atteindre</t>
    </r>
  </si>
  <si>
    <r>
      <rPr>
        <b/>
        <sz val="8"/>
        <color theme="1"/>
        <rFont val="Calibri"/>
        <family val="2"/>
        <scheme val="minor"/>
      </rPr>
      <t>QUI, QUAND</t>
    </r>
    <r>
      <rPr>
        <sz val="8"/>
        <color theme="1"/>
        <rFont val="Calibri"/>
        <family val="2"/>
        <scheme val="minor"/>
      </rPr>
      <t xml:space="preserve">
Date et responsable</t>
    </r>
  </si>
  <si>
    <r>
      <t xml:space="preserve">SUIVI
</t>
    </r>
    <r>
      <rPr>
        <sz val="8"/>
        <color theme="1"/>
        <rFont val="Calibri"/>
        <family val="2"/>
        <scheme val="minor"/>
      </rPr>
      <t>Date et résultats</t>
    </r>
  </si>
  <si>
    <r>
      <rPr>
        <b/>
        <sz val="8"/>
        <color theme="1"/>
        <rFont val="Calibri"/>
        <family val="2"/>
      </rPr>
      <t>QUOI</t>
    </r>
    <r>
      <rPr>
        <sz val="8"/>
        <color theme="1"/>
        <rFont val="Calibri"/>
        <family val="2"/>
      </rPr>
      <t xml:space="preserve">
Objectifs à atteindre</t>
    </r>
  </si>
  <si>
    <r>
      <rPr>
        <b/>
        <sz val="8"/>
        <color theme="1"/>
        <rFont val="Calibri"/>
        <family val="2"/>
      </rPr>
      <t>QUI, QUAND</t>
    </r>
    <r>
      <rPr>
        <sz val="8"/>
        <color theme="1"/>
        <rFont val="Calibri"/>
        <family val="2"/>
      </rPr>
      <t xml:space="preserve">
Date et responsable</t>
    </r>
  </si>
  <si>
    <r>
      <t xml:space="preserve">SUIVI
</t>
    </r>
    <r>
      <rPr>
        <sz val="8"/>
        <color theme="1"/>
        <rFont val="Calibri"/>
        <family val="2"/>
      </rPr>
      <t>Date et résultats</t>
    </r>
  </si>
  <si>
    <t>...</t>
  </si>
  <si>
    <t>Niveau 1 : Le fonctionnement de vos activités est à revoir.</t>
  </si>
  <si>
    <t>Niveau 4 : Pérénisez et communiquez vos résultats, Bravo !</t>
  </si>
  <si>
    <t>Choisissez le seuil  de déclaration  :</t>
  </si>
  <si>
    <t>dd/mm/aaaa</t>
  </si>
  <si>
    <r>
      <t>Norme ISO EN XP S99-223</t>
    </r>
    <r>
      <rPr>
        <sz val="8"/>
        <rFont val="Calibri"/>
        <family val="2"/>
        <scheme val="minor"/>
      </rPr>
      <t xml:space="preserve"> : Dispositifs médicaux – Gestion du rapport bénéfice/risque - Editions Afnor, www.afnor.org, février 2020</t>
    </r>
  </si>
  <si>
    <t>REMARQUE : Si une exigence est déclarée "Non applicable", elle ne sera pas prise en compte dans le calcul du score de l'évaluation finale, mais elle doit être dûment justifiée. Certaines exigences réclament des preuves documentaires dont le bilan est montré dans l'onglet {Maitrise documentaire}.</t>
  </si>
  <si>
    <t>OBJECTIFS</t>
  </si>
  <si>
    <t xml:space="preserve">  PRÉSENTATION DES ONGLETS</t>
  </si>
  <si>
    <t>jj/mm/aaaa</t>
  </si>
  <si>
    <t>NOM de l'organisme</t>
  </si>
  <si>
    <t xml:space="preserve">Signature </t>
  </si>
  <si>
    <t xml:space="preserve"> Document d'appui à la déclaration ISO17050</t>
  </si>
  <si>
    <t>Signature</t>
  </si>
  <si>
    <t>Veillez à justifier les critères non applicables à votre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</si>
</sst>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d\ mmmm\ yyyy;@"/>
  </numFmts>
  <fonts count="104">
    <font>
      <sz val="11"/>
      <color theme="1"/>
      <name val="Calibri"/>
      <family val="2"/>
      <scheme val="minor"/>
    </font>
    <font>
      <sz val="11"/>
      <color rgb="FF000000"/>
      <name val="Calibri"/>
      <family val="2"/>
      <scheme val="minor"/>
    </font>
    <font>
      <i/>
      <sz val="11"/>
      <color theme="1"/>
      <name val="Calibri"/>
      <family val="2"/>
      <scheme val="minor"/>
    </font>
    <font>
      <sz val="11"/>
      <color theme="1"/>
      <name val="Calibri"/>
      <family val="2"/>
      <scheme val="minor"/>
    </font>
    <font>
      <sz val="8"/>
      <name val="Calibri"/>
      <family val="2"/>
      <scheme val="minor"/>
    </font>
    <font>
      <sz val="8"/>
      <color indexed="8"/>
      <name val="Arial"/>
      <family val="2"/>
    </font>
    <font>
      <sz val="10"/>
      <name val="Arial"/>
      <family val="2"/>
    </font>
    <font>
      <u/>
      <sz val="11"/>
      <color theme="10"/>
      <name val="Calibri"/>
      <family val="2"/>
      <scheme val="minor"/>
    </font>
    <font>
      <b/>
      <sz val="8"/>
      <name val="Calibri"/>
      <family val="2"/>
      <scheme val="minor"/>
    </font>
    <font>
      <sz val="6"/>
      <name val="Calibri"/>
      <family val="2"/>
      <scheme val="minor"/>
    </font>
    <font>
      <b/>
      <sz val="8"/>
      <color theme="0"/>
      <name val="Calibri"/>
      <family val="2"/>
      <scheme val="minor"/>
    </font>
    <font>
      <b/>
      <sz val="10"/>
      <color theme="1"/>
      <name val="Calibri"/>
      <family val="2"/>
      <scheme val="minor"/>
    </font>
    <font>
      <b/>
      <sz val="12"/>
      <name val="Arial"/>
      <family val="2"/>
    </font>
    <font>
      <b/>
      <sz val="8"/>
      <name val="Arial Narrow"/>
      <family val="2"/>
    </font>
    <font>
      <sz val="8"/>
      <color indexed="12"/>
      <name val="Arial"/>
      <family val="2"/>
    </font>
    <font>
      <b/>
      <sz val="8"/>
      <name val="Arial"/>
      <family val="2"/>
    </font>
    <font>
      <sz val="8"/>
      <name val="Arial"/>
      <family val="2"/>
    </font>
    <font>
      <i/>
      <u/>
      <sz val="8"/>
      <color theme="10"/>
      <name val="Arial"/>
      <family val="2"/>
    </font>
    <font>
      <sz val="8"/>
      <color theme="1"/>
      <name val="Arial"/>
      <family val="2"/>
    </font>
    <font>
      <b/>
      <sz val="8"/>
      <color rgb="FF900000"/>
      <name val="Arial"/>
      <family val="2"/>
    </font>
    <font>
      <sz val="8"/>
      <color rgb="FFFF0000"/>
      <name val="Arial"/>
      <family val="2"/>
    </font>
    <font>
      <sz val="8"/>
      <color indexed="17"/>
      <name val="Arial"/>
      <family val="2"/>
    </font>
    <font>
      <b/>
      <sz val="12"/>
      <color rgb="FF900000"/>
      <name val="Arial"/>
      <family val="2"/>
    </font>
    <font>
      <sz val="11"/>
      <color indexed="8"/>
      <name val="Arial"/>
      <family val="2"/>
    </font>
    <font>
      <sz val="11"/>
      <color rgb="FF900000"/>
      <name val="Arial"/>
      <family val="2"/>
    </font>
    <font>
      <sz val="10"/>
      <color theme="1"/>
      <name val="Calibri"/>
      <family val="2"/>
      <scheme val="minor"/>
    </font>
    <font>
      <sz val="9"/>
      <color theme="1"/>
      <name val="Calibri"/>
      <family val="2"/>
      <scheme val="minor"/>
    </font>
    <font>
      <sz val="8"/>
      <color theme="1"/>
      <name val="Calibri"/>
      <family val="2"/>
      <scheme val="minor"/>
    </font>
    <font>
      <sz val="9"/>
      <color rgb="FF000000"/>
      <name val="Calibri"/>
      <family val="2"/>
      <scheme val="minor"/>
    </font>
    <font>
      <b/>
      <sz val="9"/>
      <color theme="1"/>
      <name val="Calibri"/>
      <family val="2"/>
      <scheme val="minor"/>
    </font>
    <font>
      <b/>
      <i/>
      <sz val="8"/>
      <color rgb="FF0432FF"/>
      <name val="Calibri"/>
      <family val="2"/>
      <scheme val="minor"/>
    </font>
    <font>
      <b/>
      <sz val="8"/>
      <color rgb="FF000000"/>
      <name val="Calibri"/>
      <family val="2"/>
      <scheme val="minor"/>
    </font>
    <font>
      <sz val="11"/>
      <color rgb="FF444444"/>
      <name val="Calibri"/>
      <family val="2"/>
    </font>
    <font>
      <b/>
      <sz val="8"/>
      <color theme="1"/>
      <name val="Calibri"/>
      <family val="2"/>
      <scheme val="minor"/>
    </font>
    <font>
      <b/>
      <sz val="14"/>
      <color rgb="FF000000"/>
      <name val="Arial"/>
      <family val="2"/>
    </font>
    <font>
      <u/>
      <sz val="11"/>
      <color theme="1"/>
      <name val="Calibri"/>
      <family val="2"/>
      <scheme val="minor"/>
    </font>
    <font>
      <b/>
      <sz val="11"/>
      <color theme="1"/>
      <name val="Calibri"/>
      <family val="2"/>
      <scheme val="minor"/>
    </font>
    <font>
      <sz val="8"/>
      <color rgb="FF0432FF"/>
      <name val="Calibri"/>
      <family val="2"/>
      <scheme val="minor"/>
    </font>
    <font>
      <b/>
      <sz val="9"/>
      <color rgb="FF000000"/>
      <name val="Calibri"/>
      <family val="2"/>
    </font>
    <font>
      <b/>
      <sz val="12"/>
      <color rgb="FF000000"/>
      <name val="Calibri"/>
      <family val="2"/>
    </font>
    <font>
      <sz val="8"/>
      <color rgb="FF000000"/>
      <name val="Calibri"/>
      <family val="2"/>
      <scheme val="minor"/>
    </font>
    <font>
      <b/>
      <sz val="8"/>
      <color rgb="FF0070C0"/>
      <name val="Calibri"/>
      <family val="2"/>
      <scheme val="minor"/>
    </font>
    <font>
      <sz val="8"/>
      <color rgb="FFFF0000"/>
      <name val="Calibri"/>
      <family val="2"/>
      <scheme val="minor"/>
    </font>
    <font>
      <sz val="11"/>
      <color rgb="FF000000"/>
      <name val="Calibri"/>
      <family val="2"/>
    </font>
    <font>
      <b/>
      <sz val="9"/>
      <color rgb="FF000000"/>
      <name val="Calibri"/>
      <family val="2"/>
      <scheme val="minor"/>
    </font>
    <font>
      <b/>
      <sz val="9"/>
      <color rgb="FFFF0000"/>
      <name val="Calibri"/>
      <family val="2"/>
      <scheme val="minor"/>
    </font>
    <font>
      <sz val="6"/>
      <color rgb="FF000000"/>
      <name val="Calibri"/>
      <family val="2"/>
      <scheme val="minor"/>
    </font>
    <font>
      <b/>
      <i/>
      <sz val="8"/>
      <name val="Calibri"/>
      <family val="2"/>
      <scheme val="minor"/>
    </font>
    <font>
      <b/>
      <sz val="8"/>
      <color rgb="FFFFFFFF"/>
      <name val="Calibri"/>
      <family val="2"/>
      <scheme val="minor"/>
    </font>
    <font>
      <sz val="8"/>
      <color rgb="FFC00000"/>
      <name val="Calibri"/>
      <family val="2"/>
      <scheme val="minor"/>
    </font>
    <font>
      <b/>
      <sz val="14"/>
      <name val="Calibri"/>
      <family val="2"/>
      <scheme val="minor"/>
    </font>
    <font>
      <sz val="8"/>
      <color indexed="12"/>
      <name val="Calibri"/>
      <family val="2"/>
      <scheme val="minor"/>
    </font>
    <font>
      <b/>
      <sz val="9"/>
      <color indexed="9"/>
      <name val="Calibri"/>
      <family val="2"/>
      <scheme val="minor"/>
    </font>
    <font>
      <i/>
      <sz val="8"/>
      <name val="Calibri"/>
      <family val="2"/>
      <scheme val="minor"/>
    </font>
    <font>
      <b/>
      <sz val="14"/>
      <color rgb="FF000000"/>
      <name val="Calibri"/>
      <family val="2"/>
    </font>
    <font>
      <b/>
      <sz val="9"/>
      <color theme="1"/>
      <name val="Calibri"/>
      <family val="2"/>
    </font>
    <font>
      <b/>
      <u/>
      <sz val="9"/>
      <color rgb="FF000000"/>
      <name val="Calibri"/>
      <family val="2"/>
    </font>
    <font>
      <b/>
      <sz val="8"/>
      <color theme="1"/>
      <name val="Calibri"/>
      <family val="2"/>
    </font>
    <font>
      <b/>
      <u/>
      <sz val="8"/>
      <color rgb="FF000000"/>
      <name val="Calibri"/>
      <family val="2"/>
      <scheme val="minor"/>
    </font>
    <font>
      <sz val="8"/>
      <color theme="1"/>
      <name val="Calibri"/>
      <family val="2"/>
    </font>
    <font>
      <b/>
      <sz val="8"/>
      <color rgb="FFFFFFFF"/>
      <name val="Calibri"/>
      <family val="2"/>
    </font>
    <font>
      <b/>
      <sz val="12"/>
      <name val="Calibri"/>
      <family val="2"/>
    </font>
    <font>
      <b/>
      <sz val="8"/>
      <name val="Calibri"/>
      <family val="2"/>
    </font>
    <font>
      <b/>
      <sz val="8"/>
      <color rgb="FF000000"/>
      <name val="Calibri"/>
      <family val="2"/>
    </font>
    <font>
      <b/>
      <u/>
      <sz val="8"/>
      <color rgb="FF000000"/>
      <name val="Calibri"/>
      <family val="2"/>
    </font>
    <font>
      <sz val="8"/>
      <color rgb="FF000000"/>
      <name val="Calibri"/>
      <family val="2"/>
    </font>
    <font>
      <b/>
      <sz val="8"/>
      <color rgb="FFFF0000"/>
      <name val="Calibri"/>
      <family val="2"/>
      <scheme val="minor"/>
    </font>
    <font>
      <b/>
      <sz val="9"/>
      <name val="Calibri"/>
      <family val="2"/>
    </font>
    <font>
      <b/>
      <sz val="9"/>
      <name val="Calibri"/>
      <family val="2"/>
      <scheme val="minor"/>
    </font>
    <font>
      <b/>
      <sz val="8"/>
      <color rgb="FF900000"/>
      <name val="Calibri"/>
      <family val="2"/>
    </font>
    <font>
      <sz val="8"/>
      <color rgb="FF900000"/>
      <name val="Calibri"/>
      <family val="2"/>
    </font>
    <font>
      <sz val="8"/>
      <color indexed="12"/>
      <name val="Calibri"/>
      <family val="2"/>
    </font>
    <font>
      <sz val="8"/>
      <color rgb="FF900000"/>
      <name val="Arial"/>
      <family val="2"/>
    </font>
    <font>
      <sz val="8"/>
      <color indexed="8"/>
      <name val="Calibri"/>
      <family val="2"/>
    </font>
    <font>
      <b/>
      <sz val="8"/>
      <color rgb="FF002060"/>
      <name val="Calibri"/>
      <family val="2"/>
      <scheme val="minor"/>
    </font>
    <font>
      <b/>
      <sz val="8"/>
      <color theme="4" tint="-0.499984740745262"/>
      <name val="Calibri"/>
      <family val="2"/>
      <scheme val="minor"/>
    </font>
    <font>
      <b/>
      <sz val="8"/>
      <color rgb="FF0432FF"/>
      <name val="Calibri"/>
      <family val="2"/>
      <scheme val="minor"/>
    </font>
    <font>
      <sz val="8"/>
      <color rgb="FFFF0000"/>
      <name val="Calibri (Corps)"/>
    </font>
    <font>
      <sz val="8"/>
      <color theme="10"/>
      <name val="Calibri"/>
      <family val="2"/>
      <scheme val="minor"/>
    </font>
    <font>
      <b/>
      <sz val="9"/>
      <color rgb="FF0432FF"/>
      <name val="Calibri"/>
      <family val="2"/>
      <scheme val="minor"/>
    </font>
    <font>
      <b/>
      <sz val="8"/>
      <color indexed="9"/>
      <name val="Calibri"/>
      <family val="2"/>
      <scheme val="minor"/>
    </font>
    <font>
      <sz val="6"/>
      <color theme="1"/>
      <name val="Arial"/>
      <family val="2"/>
    </font>
    <font>
      <i/>
      <sz val="6"/>
      <name val="Arial"/>
      <family val="2"/>
    </font>
    <font>
      <u/>
      <sz val="11"/>
      <color theme="11"/>
      <name val="Calibri"/>
      <family val="2"/>
      <scheme val="minor"/>
    </font>
    <font>
      <b/>
      <sz val="7"/>
      <color theme="1"/>
      <name val="Calibri"/>
      <family val="2"/>
    </font>
    <font>
      <sz val="7"/>
      <color theme="1"/>
      <name val="Calibri"/>
      <family val="2"/>
      <scheme val="minor"/>
    </font>
    <font>
      <sz val="7"/>
      <color theme="1"/>
      <name val="Calibri"/>
      <family val="2"/>
    </font>
    <font>
      <i/>
      <u/>
      <sz val="6"/>
      <color theme="10"/>
      <name val="Arial"/>
      <family val="2"/>
    </font>
    <font>
      <sz val="6"/>
      <color theme="1"/>
      <name val="Calibri"/>
      <family val="2"/>
      <scheme val="minor"/>
    </font>
    <font>
      <i/>
      <sz val="8"/>
      <color theme="1"/>
      <name val="Calibri"/>
      <family val="2"/>
      <scheme val="minor"/>
    </font>
    <font>
      <i/>
      <sz val="6"/>
      <color theme="1"/>
      <name val="Arial"/>
      <family val="2"/>
    </font>
    <font>
      <i/>
      <sz val="6"/>
      <color theme="1"/>
      <name val="Calibri"/>
      <family val="2"/>
      <scheme val="minor"/>
    </font>
    <font>
      <i/>
      <sz val="5"/>
      <color theme="1"/>
      <name val="Arial"/>
      <family val="2"/>
    </font>
    <font>
      <i/>
      <u/>
      <sz val="5"/>
      <color theme="10"/>
      <name val="Arial"/>
      <family val="2"/>
    </font>
    <font>
      <i/>
      <sz val="5"/>
      <color theme="1"/>
      <name val="Calibri"/>
      <family val="2"/>
      <scheme val="minor"/>
    </font>
    <font>
      <i/>
      <sz val="5"/>
      <name val="Arial"/>
      <family val="2"/>
    </font>
    <font>
      <i/>
      <sz val="6"/>
      <color rgb="FF000000"/>
      <name val="Arial"/>
      <family val="2"/>
    </font>
    <font>
      <b/>
      <i/>
      <sz val="6"/>
      <color indexed="8"/>
      <name val="Arial"/>
      <family val="2"/>
    </font>
    <font>
      <i/>
      <sz val="6"/>
      <color indexed="8"/>
      <name val="Arial"/>
      <family val="2"/>
    </font>
    <font>
      <b/>
      <i/>
      <sz val="6"/>
      <name val="Arial"/>
      <family val="2"/>
    </font>
    <font>
      <i/>
      <sz val="6"/>
      <color rgb="FF000000"/>
      <name val="Calibri"/>
      <family val="2"/>
      <scheme val="minor"/>
    </font>
    <font>
      <sz val="8"/>
      <color rgb="FF0432FF"/>
      <name val="Arial"/>
      <family val="2"/>
    </font>
    <font>
      <i/>
      <sz val="11"/>
      <color theme="1"/>
      <name val="Arial"/>
      <family val="2"/>
    </font>
    <font>
      <i/>
      <sz val="6"/>
      <name val="Arial Narrow"/>
      <family val="2"/>
    </font>
  </fonts>
  <fills count="28">
    <fill>
      <patternFill patternType="none"/>
    </fill>
    <fill>
      <patternFill patternType="gray125"/>
    </fill>
    <fill>
      <patternFill patternType="solid">
        <fgColor rgb="FFFFFFFF"/>
        <bgColor indexed="64"/>
      </patternFill>
    </fill>
    <fill>
      <patternFill patternType="solid">
        <fgColor rgb="FFD9E1F2"/>
        <bgColor indexed="64"/>
      </patternFill>
    </fill>
    <fill>
      <patternFill patternType="solid">
        <fgColor indexed="9"/>
        <bgColor indexed="64"/>
      </patternFill>
    </fill>
    <fill>
      <patternFill patternType="solid">
        <fgColor theme="0"/>
        <bgColor indexed="64"/>
      </patternFill>
    </fill>
    <fill>
      <patternFill patternType="solid">
        <fgColor theme="0"/>
        <bgColor indexed="8"/>
      </patternFill>
    </fill>
    <fill>
      <patternFill patternType="solid">
        <fgColor indexed="9"/>
        <bgColor indexed="8"/>
      </patternFill>
    </fill>
    <fill>
      <patternFill patternType="solid">
        <fgColor theme="6"/>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AEAAAA"/>
        <bgColor indexed="64"/>
      </patternFill>
    </fill>
    <fill>
      <patternFill patternType="solid">
        <fgColor rgb="FFF2F2F2"/>
        <bgColor indexed="64"/>
      </patternFill>
    </fill>
    <fill>
      <patternFill patternType="solid">
        <fgColor rgb="FFE7E6E6"/>
        <bgColor indexed="64"/>
      </patternFill>
    </fill>
    <fill>
      <patternFill patternType="solid">
        <fgColor rgb="FFD0CECE"/>
        <bgColor indexed="64"/>
      </patternFill>
    </fill>
    <fill>
      <patternFill patternType="solid">
        <fgColor rgb="FFA6A6A6"/>
        <bgColor indexed="64"/>
      </patternFill>
    </fill>
    <fill>
      <patternFill patternType="solid">
        <fgColor rgb="FFA6A6A6"/>
        <bgColor indexed="8"/>
      </patternFill>
    </fill>
    <fill>
      <patternFill patternType="solid">
        <fgColor theme="0" tint="-4.9989318521683403E-2"/>
        <bgColor indexed="8"/>
      </patternFill>
    </fill>
    <fill>
      <patternFill patternType="solid">
        <fgColor rgb="FFD9D9D9"/>
        <bgColor indexed="64"/>
      </patternFill>
    </fill>
    <fill>
      <patternFill patternType="solid">
        <fgColor rgb="FFC6E0B4"/>
        <bgColor indexed="64"/>
      </patternFill>
    </fill>
    <fill>
      <patternFill patternType="solid">
        <fgColor rgb="FFA6A6A6"/>
        <bgColor rgb="FF000000"/>
      </patternFill>
    </fill>
    <fill>
      <patternFill patternType="solid">
        <fgColor rgb="FFA9D08E"/>
        <bgColor indexed="64"/>
      </patternFill>
    </fill>
    <fill>
      <patternFill patternType="solid">
        <fgColor rgb="FF92D050"/>
        <bgColor indexed="64"/>
      </patternFill>
    </fill>
    <fill>
      <patternFill patternType="solid">
        <fgColor theme="2" tint="-0.249977111117893"/>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tint="-0.34998626667073579"/>
        <bgColor indexed="64"/>
      </patternFill>
    </fill>
  </fills>
  <borders count="163">
    <border>
      <left/>
      <right/>
      <top/>
      <bottom/>
      <diagonal/>
    </border>
    <border>
      <left/>
      <right/>
      <top style="thin">
        <color theme="0" tint="-0.249977111117893"/>
      </top>
      <bottom/>
      <diagonal/>
    </border>
    <border>
      <left/>
      <right/>
      <top/>
      <bottom style="thin">
        <color theme="0" tint="-0.24997711111789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theme="0" tint="-0.34998626667073579"/>
      </top>
      <bottom/>
      <diagonal/>
    </border>
    <border>
      <left style="thin">
        <color rgb="FFA6A6A6"/>
      </left>
      <right style="thin">
        <color rgb="FFA6A6A6"/>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rgb="FFA6A6A6"/>
      </right>
      <top style="thin">
        <color rgb="FFA6A6A6"/>
      </top>
      <bottom/>
      <diagonal/>
    </border>
    <border>
      <left style="thin">
        <color rgb="FFA6A6A6"/>
      </left>
      <right/>
      <top/>
      <bottom/>
      <diagonal/>
    </border>
    <border>
      <left/>
      <right style="thin">
        <color rgb="FFA6A6A6"/>
      </right>
      <top/>
      <bottom/>
      <diagonal/>
    </border>
    <border>
      <left style="thin">
        <color rgb="FFA6A6A6"/>
      </left>
      <right style="thin">
        <color rgb="FFA6A6A6"/>
      </right>
      <top style="thin">
        <color rgb="FFA6A6A6"/>
      </top>
      <bottom/>
      <diagonal/>
    </border>
    <border>
      <left style="thin">
        <color rgb="FFA6A6A6"/>
      </left>
      <right style="thin">
        <color rgb="FF000000"/>
      </right>
      <top style="thin">
        <color rgb="FFA6A6A6"/>
      </top>
      <bottom style="thin">
        <color rgb="FFA6A6A6"/>
      </bottom>
      <diagonal/>
    </border>
    <border>
      <left style="thin">
        <color rgb="FF000000"/>
      </left>
      <right style="thin">
        <color rgb="FF000000"/>
      </right>
      <top style="thin">
        <color rgb="FFA6A6A6"/>
      </top>
      <bottom style="thin">
        <color rgb="FFA6A6A6"/>
      </bottom>
      <diagonal/>
    </border>
    <border>
      <left style="thin">
        <color rgb="FFA6A6A6"/>
      </left>
      <right style="thin">
        <color rgb="FFA6A6A6"/>
      </right>
      <top/>
      <bottom style="thin">
        <color rgb="FFA6A6A6"/>
      </bottom>
      <diagonal/>
    </border>
    <border>
      <left style="thin">
        <color rgb="FFA6A6A6"/>
      </left>
      <right style="thin">
        <color theme="0" tint="-0.24994659260841701"/>
      </right>
      <top/>
      <bottom/>
      <diagonal/>
    </border>
    <border>
      <left style="thin">
        <color theme="0" tint="-0.24994659260841701"/>
      </left>
      <right style="thin">
        <color theme="0" tint="-0.24994659260841701"/>
      </right>
      <top/>
      <bottom/>
      <diagonal/>
    </border>
    <border>
      <left style="thin">
        <color rgb="FFA6A6A6"/>
      </left>
      <right style="thin">
        <color theme="0" tint="-0.24994659260841701"/>
      </right>
      <top style="thin">
        <color rgb="FFA6A6A6"/>
      </top>
      <bottom style="thin">
        <color rgb="FFA6A6A6"/>
      </bottom>
      <diagonal/>
    </border>
    <border>
      <left style="thin">
        <color theme="0" tint="-0.24994659260841701"/>
      </left>
      <right style="thin">
        <color theme="0" tint="-0.24994659260841701"/>
      </right>
      <top style="thin">
        <color rgb="FFA6A6A6"/>
      </top>
      <bottom style="thin">
        <color rgb="FFA6A6A6"/>
      </bottom>
      <diagonal/>
    </border>
    <border>
      <left style="thin">
        <color rgb="FF000000"/>
      </left>
      <right style="thin">
        <color rgb="FF000000"/>
      </right>
      <top style="thin">
        <color rgb="FFA6A6A6"/>
      </top>
      <bottom/>
      <diagonal/>
    </border>
    <border>
      <left style="thin">
        <color rgb="FFA6A6A6"/>
      </left>
      <right style="thin">
        <color rgb="FF000000"/>
      </right>
      <top/>
      <bottom style="thin">
        <color rgb="FFA6A6A6"/>
      </bottom>
      <diagonal/>
    </border>
    <border>
      <left style="thin">
        <color rgb="FF000000"/>
      </left>
      <right style="thin">
        <color rgb="FF000000"/>
      </right>
      <top/>
      <bottom style="thin">
        <color rgb="FFA6A6A6"/>
      </bottom>
      <diagonal/>
    </border>
    <border>
      <left style="thin">
        <color rgb="FFA6A6A6"/>
      </left>
      <right style="thin">
        <color theme="0" tint="-0.24994659260841701"/>
      </right>
      <top/>
      <bottom style="thin">
        <color rgb="FFA6A6A6"/>
      </bottom>
      <diagonal/>
    </border>
    <border>
      <left style="thin">
        <color theme="0" tint="-0.24994659260841701"/>
      </left>
      <right style="thin">
        <color theme="0" tint="-0.24994659260841701"/>
      </right>
      <top/>
      <bottom style="thin">
        <color rgb="FFA6A6A6"/>
      </bottom>
      <diagonal/>
    </border>
    <border>
      <left/>
      <right style="thin">
        <color theme="0" tint="-0.24994659260841701"/>
      </right>
      <top/>
      <bottom/>
      <diagonal/>
    </border>
    <border>
      <left/>
      <right style="thin">
        <color rgb="FF000000"/>
      </right>
      <top style="thin">
        <color rgb="FFA6A6A6"/>
      </top>
      <bottom/>
      <diagonal/>
    </border>
    <border>
      <left style="thin">
        <color rgb="FF000000"/>
      </left>
      <right style="thin">
        <color rgb="FF000000"/>
      </right>
      <top/>
      <bottom/>
      <diagonal/>
    </border>
    <border>
      <left style="thin">
        <color rgb="FFA6A6A6"/>
      </left>
      <right style="thin">
        <color rgb="FF000000"/>
      </right>
      <top/>
      <bottom/>
      <diagonal/>
    </border>
    <border>
      <left style="thin">
        <color rgb="FFA6A6A6"/>
      </left>
      <right style="thin">
        <color rgb="FFA6A6A6"/>
      </right>
      <top/>
      <bottom/>
      <diagonal/>
    </border>
    <border>
      <left style="thin">
        <color rgb="FFA6A6A6"/>
      </left>
      <right style="thin">
        <color rgb="FFA6A6A6"/>
      </right>
      <top style="thin">
        <color theme="0" tint="-0.34998626667073579"/>
      </top>
      <bottom style="thin">
        <color rgb="FFA6A6A6"/>
      </bottom>
      <diagonal/>
    </border>
    <border>
      <left style="thin">
        <color rgb="FFA6A6A6"/>
      </left>
      <right style="thin">
        <color rgb="FF000000"/>
      </right>
      <top style="thin">
        <color theme="0" tint="-0.34998626667073579"/>
      </top>
      <bottom style="thin">
        <color rgb="FFA6A6A6"/>
      </bottom>
      <diagonal/>
    </border>
    <border>
      <left style="thin">
        <color rgb="FF000000"/>
      </left>
      <right style="thin">
        <color rgb="FF000000"/>
      </right>
      <top style="thin">
        <color theme="0" tint="-0.34998626667073579"/>
      </top>
      <bottom style="thin">
        <color rgb="FFA6A6A6"/>
      </bottom>
      <diagonal/>
    </border>
    <border>
      <left/>
      <right style="thin">
        <color rgb="FFA6A6A6"/>
      </right>
      <top style="thin">
        <color theme="0" tint="-0.34998626667073579"/>
      </top>
      <bottom/>
      <diagonal/>
    </border>
    <border>
      <left/>
      <right style="thin">
        <color rgb="FFA6A6A6"/>
      </right>
      <top style="thin">
        <color theme="0" tint="-0.34998626667073579"/>
      </top>
      <bottom style="thin">
        <color rgb="FFA6A6A6"/>
      </bottom>
      <diagonal/>
    </border>
    <border>
      <left/>
      <right style="thin">
        <color rgb="FF000000"/>
      </right>
      <top style="thin">
        <color theme="0" tint="-0.34998626667073579"/>
      </top>
      <bottom style="thin">
        <color rgb="FFA6A6A6"/>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style="thin">
        <color rgb="FFBFBFBF"/>
      </left>
      <right style="thin">
        <color theme="0" tint="-0.249977111117893"/>
      </right>
      <top style="thin">
        <color rgb="FFBFBFBF"/>
      </top>
      <bottom style="thin">
        <color rgb="FFBFBFBF"/>
      </bottom>
      <diagonal/>
    </border>
    <border>
      <left style="thin">
        <color theme="0" tint="-0.249977111117893"/>
      </left>
      <right/>
      <top style="thin">
        <color rgb="FFA6A6A6"/>
      </top>
      <bottom style="thin">
        <color rgb="FFA6A6A6"/>
      </bottom>
      <diagonal/>
    </border>
    <border>
      <left/>
      <right style="thin">
        <color theme="0" tint="-0.249977111117893"/>
      </right>
      <top style="thin">
        <color rgb="FFA6A6A6"/>
      </top>
      <bottom style="thin">
        <color rgb="FFA6A6A6"/>
      </bottom>
      <diagonal/>
    </border>
    <border>
      <left style="thin">
        <color theme="0" tint="-0.249977111117893"/>
      </left>
      <right style="thin">
        <color rgb="FFA6A6A6"/>
      </right>
      <top style="thin">
        <color theme="0" tint="-0.249977111117893"/>
      </top>
      <bottom style="thin">
        <color theme="0" tint="-0.249977111117893"/>
      </bottom>
      <diagonal/>
    </border>
    <border>
      <left style="thin">
        <color rgb="FFA6A6A6"/>
      </left>
      <right style="thin">
        <color rgb="FFA6A6A6"/>
      </right>
      <top style="thin">
        <color theme="0" tint="-0.249977111117893"/>
      </top>
      <bottom style="thin">
        <color theme="0" tint="-0.249977111117893"/>
      </bottom>
      <diagonal/>
    </border>
    <border>
      <left style="thin">
        <color rgb="FFA6A6A6"/>
      </left>
      <right style="thin">
        <color theme="0" tint="-0.249977111117893"/>
      </right>
      <top style="thin">
        <color theme="0" tint="-0.249977111117893"/>
      </top>
      <bottom style="thin">
        <color theme="0" tint="-0.249977111117893"/>
      </bottom>
      <diagonal/>
    </border>
    <border>
      <left style="thin">
        <color theme="0" tint="-0.249977111117893"/>
      </left>
      <right style="thin">
        <color rgb="FFBFBFBF"/>
      </right>
      <top style="thin">
        <color rgb="FFBFBFBF"/>
      </top>
      <bottom style="thin">
        <color rgb="FFBFBFBF"/>
      </bottom>
      <diagonal/>
    </border>
    <border>
      <left style="thin">
        <color rgb="FFA6A6A6"/>
      </left>
      <right style="thin">
        <color rgb="FFA6A6A6"/>
      </right>
      <top style="thin">
        <color theme="0" tint="-0.249977111117893"/>
      </top>
      <bottom style="thin">
        <color rgb="FFA6A6A6"/>
      </bottom>
      <diagonal/>
    </border>
    <border>
      <left style="thin">
        <color rgb="FFA6A6A6"/>
      </left>
      <right style="thin">
        <color rgb="FF000000"/>
      </right>
      <top style="thin">
        <color theme="0" tint="-0.249977111117893"/>
      </top>
      <bottom style="thin">
        <color rgb="FFA6A6A6"/>
      </bottom>
      <diagonal/>
    </border>
    <border>
      <left style="thin">
        <color rgb="FF000000"/>
      </left>
      <right style="thin">
        <color rgb="FF000000"/>
      </right>
      <top style="thin">
        <color theme="0" tint="-0.249977111117893"/>
      </top>
      <bottom style="thin">
        <color rgb="FFA6A6A6"/>
      </bottom>
      <diagonal/>
    </border>
    <border>
      <left style="thin">
        <color rgb="FFBFBFBF"/>
      </left>
      <right style="thin">
        <color theme="0" tint="-0.249977111117893"/>
      </right>
      <top style="thin">
        <color rgb="FFBFBFBF"/>
      </top>
      <bottom/>
      <diagonal/>
    </border>
    <border>
      <left style="thin">
        <color theme="0"/>
      </left>
      <right/>
      <top/>
      <bottom/>
      <diagonal/>
    </border>
    <border>
      <left style="thin">
        <color rgb="FFA6A6A6"/>
      </left>
      <right style="thin">
        <color rgb="FF000000"/>
      </right>
      <top style="thin">
        <color theme="0" tint="-0.249977111117893"/>
      </top>
      <bottom/>
      <diagonal/>
    </border>
    <border>
      <left style="thin">
        <color rgb="FF000000"/>
      </left>
      <right style="thin">
        <color rgb="FF000000"/>
      </right>
      <top style="thin">
        <color theme="0" tint="-0.249977111117893"/>
      </top>
      <bottom/>
      <diagonal/>
    </border>
    <border>
      <left style="thin">
        <color rgb="FFBFBFBF"/>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theme="0" tint="-0.249977111117893"/>
      </top>
      <bottom/>
      <diagonal/>
    </border>
    <border>
      <left style="thin">
        <color theme="0" tint="-0.34998626667073579"/>
      </left>
      <right style="thin">
        <color theme="0" tint="-0.249977111117893"/>
      </right>
      <top style="thin">
        <color theme="0" tint="-0.249977111117893"/>
      </top>
      <bottom/>
      <diagonal/>
    </border>
    <border>
      <left style="thin">
        <color rgb="FFBFBFBF"/>
      </left>
      <right style="thin">
        <color theme="0" tint="-0.249977111117893"/>
      </right>
      <top/>
      <bottom style="thin">
        <color rgb="FFBFBFBF"/>
      </bottom>
      <diagonal/>
    </border>
    <border>
      <left style="thin">
        <color rgb="FFBFBFBF"/>
      </left>
      <right style="thin">
        <color rgb="FFBFBFBF"/>
      </right>
      <top style="thin">
        <color rgb="FFBFBFBF"/>
      </top>
      <bottom style="thin">
        <color theme="0" tint="-0.249977111117893"/>
      </bottom>
      <diagonal/>
    </border>
    <border>
      <left style="thin">
        <color rgb="FFBFBFBF"/>
      </left>
      <right style="thin">
        <color theme="0" tint="-0.249977111117893"/>
      </right>
      <top style="thin">
        <color rgb="FFBFBFBF"/>
      </top>
      <bottom style="thin">
        <color theme="0" tint="-0.249977111117893"/>
      </bottom>
      <diagonal/>
    </border>
    <border>
      <left style="thin">
        <color theme="0" tint="-0.249977111117893"/>
      </left>
      <right style="thin">
        <color rgb="FFBFBFBF"/>
      </right>
      <top style="thin">
        <color theme="0" tint="-0.249977111117893"/>
      </top>
      <bottom style="thin">
        <color rgb="FFBFBFBF"/>
      </bottom>
      <diagonal/>
    </border>
    <border>
      <left style="thin">
        <color rgb="FFBFBFBF"/>
      </left>
      <right style="thin">
        <color rgb="FFBFBFBF"/>
      </right>
      <top style="thin">
        <color theme="0" tint="-0.249977111117893"/>
      </top>
      <bottom style="thin">
        <color rgb="FFBFBFBF"/>
      </bottom>
      <diagonal/>
    </border>
    <border>
      <left style="thin">
        <color rgb="FFBFBFBF"/>
      </left>
      <right style="thin">
        <color theme="0" tint="-0.249977111117893"/>
      </right>
      <top style="thin">
        <color theme="0" tint="-0.249977111117893"/>
      </top>
      <bottom style="thin">
        <color rgb="FFBFBFBF"/>
      </bottom>
      <diagonal/>
    </border>
    <border>
      <left style="thin">
        <color theme="0" tint="-0.249977111117893"/>
      </left>
      <right style="thin">
        <color rgb="FFBFBFBF"/>
      </right>
      <top/>
      <bottom style="thin">
        <color rgb="FFBFBFBF"/>
      </bottom>
      <diagonal/>
    </border>
    <border>
      <left style="thin">
        <color theme="0" tint="-0.249977111117893"/>
      </left>
      <right style="thin">
        <color rgb="FFBFBFBF"/>
      </right>
      <top style="thin">
        <color rgb="FFBFBFBF"/>
      </top>
      <bottom style="thin">
        <color theme="0" tint="-0.249977111117893"/>
      </bottom>
      <diagonal/>
    </border>
    <border>
      <left style="thin">
        <color theme="1"/>
      </left>
      <right style="thin">
        <color theme="1"/>
      </right>
      <top style="thin">
        <color theme="1"/>
      </top>
      <bottom style="thin">
        <color theme="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auto="1"/>
      </right>
      <top/>
      <bottom/>
      <diagonal/>
    </border>
    <border>
      <left style="thin">
        <color auto="1"/>
      </left>
      <right style="thin">
        <color auto="1"/>
      </right>
      <top/>
      <bottom/>
      <diagonal/>
    </border>
    <border>
      <left style="thin">
        <color auto="1"/>
      </left>
      <right style="thin">
        <color theme="0" tint="-0.249977111117893"/>
      </right>
      <top/>
      <bottom/>
      <diagonal/>
    </border>
    <border>
      <left style="thin">
        <color rgb="FFBFBFBF"/>
      </left>
      <right style="thin">
        <color rgb="FFBFBFBF"/>
      </right>
      <top style="thin">
        <color theme="2" tint="-0.249977111117893"/>
      </top>
      <bottom style="thin">
        <color rgb="FFBFBFBF"/>
      </bottom>
      <diagonal/>
    </border>
    <border>
      <left style="thin">
        <color rgb="FFBFBFBF"/>
      </left>
      <right style="thin">
        <color rgb="FFBFBFBF"/>
      </right>
      <top style="thin">
        <color rgb="FFBFBFBF"/>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rgb="FFBFBFBF"/>
      </left>
      <right style="thin">
        <color rgb="FFBFBFBF"/>
      </right>
      <top style="thin">
        <color theme="2" tint="-0.249977111117893"/>
      </top>
      <bottom style="thin">
        <color theme="2" tint="-0.249977111117893"/>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style="thin">
        <color theme="0" tint="-0.34998626667073579"/>
      </top>
      <bottom/>
      <diagonal/>
    </border>
    <border>
      <left style="thin">
        <color theme="2" tint="-0.249977111117893"/>
      </left>
      <right/>
      <top/>
      <bottom/>
      <diagonal/>
    </border>
    <border>
      <left style="thin">
        <color rgb="FFA6A6A6"/>
      </left>
      <right style="thin">
        <color theme="2" tint="-0.249977111117893"/>
      </right>
      <top style="thin">
        <color rgb="FFA6A6A6"/>
      </top>
      <bottom style="thin">
        <color rgb="FFA6A6A6"/>
      </bottom>
      <diagonal/>
    </border>
    <border>
      <left style="thin">
        <color rgb="FFA6A6A6"/>
      </left>
      <right style="thin">
        <color theme="2" tint="-0.249977111117893"/>
      </right>
      <top style="thin">
        <color rgb="FFA6A6A6"/>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rgb="FFA6A6A6"/>
      </left>
      <right style="thin">
        <color theme="2" tint="-0.249977111117893"/>
      </right>
      <top/>
      <bottom style="thin">
        <color rgb="FFA6A6A6"/>
      </bottom>
      <diagonal/>
    </border>
    <border>
      <left style="thin">
        <color rgb="FF000000"/>
      </left>
      <right style="thin">
        <color theme="2" tint="-0.249977111117893"/>
      </right>
      <top style="thin">
        <color theme="0" tint="-0.34998626667073579"/>
      </top>
      <bottom style="thin">
        <color rgb="FFA6A6A6"/>
      </bottom>
      <diagonal/>
    </border>
    <border>
      <left style="thin">
        <color theme="0" tint="-0.24994659260841701"/>
      </left>
      <right style="thin">
        <color theme="2" tint="-0.249977111117893"/>
      </right>
      <top/>
      <bottom/>
      <diagonal/>
    </border>
    <border>
      <left style="thin">
        <color rgb="FF000000"/>
      </left>
      <right style="thin">
        <color theme="2" tint="-0.249977111117893"/>
      </right>
      <top style="thin">
        <color rgb="FFA6A6A6"/>
      </top>
      <bottom style="thin">
        <color rgb="FFA6A6A6"/>
      </bottom>
      <diagonal/>
    </border>
    <border>
      <left/>
      <right style="thin">
        <color theme="2" tint="-0.249977111117893"/>
      </right>
      <top/>
      <bottom/>
      <diagonal/>
    </border>
    <border>
      <left style="thin">
        <color theme="2" tint="-0.249977111117893"/>
      </left>
      <right/>
      <top style="thin">
        <color theme="0" tint="-0.249977111117893"/>
      </top>
      <bottom/>
      <diagonal/>
    </border>
    <border>
      <left style="thin">
        <color rgb="FF000000"/>
      </left>
      <right style="thin">
        <color theme="2" tint="-0.249977111117893"/>
      </right>
      <top style="thin">
        <color theme="0" tint="-0.249977111117893"/>
      </top>
      <bottom style="thin">
        <color rgb="FFA6A6A6"/>
      </bottom>
      <diagonal/>
    </border>
    <border>
      <left style="thin">
        <color theme="0" tint="-0.24994659260841701"/>
      </left>
      <right style="thin">
        <color theme="2" tint="-0.249977111117893"/>
      </right>
      <top/>
      <bottom style="thin">
        <color rgb="FFA6A6A6"/>
      </bottom>
      <diagonal/>
    </border>
    <border>
      <left style="thin">
        <color rgb="FF000000"/>
      </left>
      <right style="thin">
        <color theme="2" tint="-0.249977111117893"/>
      </right>
      <top/>
      <bottom style="thin">
        <color rgb="FFA6A6A6"/>
      </bottom>
      <diagonal/>
    </border>
    <border>
      <left/>
      <right style="thin">
        <color theme="2" tint="-0.249977111117893"/>
      </right>
      <top style="thin">
        <color rgb="FFA6A6A6"/>
      </top>
      <bottom/>
      <diagonal/>
    </border>
    <border>
      <left/>
      <right style="thin">
        <color theme="0"/>
      </right>
      <top/>
      <bottom/>
      <diagonal/>
    </border>
    <border>
      <left style="thin">
        <color rgb="FF000000"/>
      </left>
      <right style="thin">
        <color theme="2" tint="-0.249977111117893"/>
      </right>
      <top style="thin">
        <color theme="0" tint="-0.249977111117893"/>
      </top>
      <bottom/>
      <diagonal/>
    </border>
    <border>
      <left style="thin">
        <color theme="0" tint="-0.24994659260841701"/>
      </left>
      <right style="thin">
        <color theme="2" tint="-0.249977111117893"/>
      </right>
      <top style="thin">
        <color rgb="FFA6A6A6"/>
      </top>
      <bottom style="thin">
        <color rgb="FFA6A6A6"/>
      </bottom>
      <diagonal/>
    </border>
    <border>
      <left style="thin">
        <color rgb="FF000000"/>
      </left>
      <right style="thin">
        <color theme="2" tint="-0.249977111117893"/>
      </right>
      <top/>
      <bottom/>
      <diagonal/>
    </border>
    <border>
      <left style="thin">
        <color theme="0"/>
      </left>
      <right/>
      <top style="thin">
        <color theme="0" tint="-0.249977111117893"/>
      </top>
      <bottom/>
      <diagonal/>
    </border>
    <border>
      <left/>
      <right style="thin">
        <color theme="0"/>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rgb="FFA6A6A6"/>
      </left>
      <right style="thin">
        <color rgb="FFA6A6A6"/>
      </right>
      <top style="thin">
        <color theme="0" tint="-0.249977111117893"/>
      </top>
      <bottom/>
      <diagonal/>
    </border>
    <border>
      <left/>
      <right style="thin">
        <color theme="0" tint="-0.249977111117893"/>
      </right>
      <top style="thin">
        <color rgb="FFBFBFBF"/>
      </top>
      <bottom style="thin">
        <color rgb="FFBFBFBF"/>
      </bottom>
      <diagonal/>
    </border>
    <border>
      <left style="thin">
        <color rgb="FFBFBFBF"/>
      </left>
      <right/>
      <top style="thin">
        <color rgb="FFBFBFBF"/>
      </top>
      <bottom style="thin">
        <color theme="0" tint="-0.249977111117893"/>
      </bottom>
      <diagonal/>
    </border>
    <border>
      <left/>
      <right style="thin">
        <color rgb="FFBFBFBF"/>
      </right>
      <top style="thin">
        <color rgb="FFBFBFBF"/>
      </top>
      <bottom style="thin">
        <color theme="0" tint="-0.249977111117893"/>
      </bottom>
      <diagonal/>
    </border>
    <border>
      <left/>
      <right/>
      <top style="thin">
        <color rgb="FFBFBFBF"/>
      </top>
      <bottom style="thin">
        <color theme="0" tint="-0.249977111117893"/>
      </bottom>
      <diagonal/>
    </border>
    <border>
      <left/>
      <right style="thin">
        <color theme="0" tint="-0.249977111117893"/>
      </right>
      <top style="thin">
        <color rgb="FFBFBFBF"/>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rgb="FFBFBFBF"/>
      </left>
      <right/>
      <top/>
      <bottom style="thin">
        <color theme="0" tint="-0.249977111117893"/>
      </bottom>
      <diagonal/>
    </border>
    <border>
      <left style="thin">
        <color rgb="FFA6A6A6"/>
      </left>
      <right/>
      <top style="thin">
        <color rgb="FFA6A6A6"/>
      </top>
      <bottom style="thin">
        <color rgb="FFA6A6A6"/>
      </bottom>
      <diagonal/>
    </border>
    <border>
      <left style="thin">
        <color theme="0" tint="-0.249977111117893"/>
      </left>
      <right/>
      <top style="thin">
        <color theme="0" tint="-0.34998626667073579"/>
      </top>
      <bottom/>
      <diagonal/>
    </border>
    <border>
      <left style="thin">
        <color rgb="FFA6A6A6"/>
      </left>
      <right style="thin">
        <color theme="0" tint="-0.249977111117893"/>
      </right>
      <top style="thin">
        <color theme="0" tint="-0.34998626667073579"/>
      </top>
      <bottom style="thin">
        <color rgb="FFA6A6A6"/>
      </bottom>
      <diagonal/>
    </border>
    <border>
      <left style="thin">
        <color rgb="FFA6A6A6"/>
      </left>
      <right style="thin">
        <color theme="0" tint="-0.249977111117893"/>
      </right>
      <top style="thin">
        <color rgb="FFA6A6A6"/>
      </top>
      <bottom style="thin">
        <color rgb="FFA6A6A6"/>
      </bottom>
      <diagonal/>
    </border>
    <border>
      <left style="thin">
        <color rgb="FFA6A6A6"/>
      </left>
      <right style="thin">
        <color theme="0" tint="-0.249977111117893"/>
      </right>
      <top style="thin">
        <color rgb="FFA6A6A6"/>
      </top>
      <bottom/>
      <diagonal/>
    </border>
    <border>
      <left style="thin">
        <color rgb="FFA6A6A6"/>
      </left>
      <right style="thin">
        <color theme="0" tint="-0.249977111117893"/>
      </right>
      <top style="thin">
        <color theme="0" tint="-0.249977111117893"/>
      </top>
      <bottom/>
      <diagonal/>
    </border>
    <border>
      <left style="thin">
        <color theme="0" tint="-0.34998626667073579"/>
      </left>
      <right style="thin">
        <color rgb="FFA6A6A6"/>
      </right>
      <top style="thin">
        <color theme="0" tint="-0.34998626667073579"/>
      </top>
      <bottom style="thin">
        <color theme="0" tint="-0.249977111117893"/>
      </bottom>
      <diagonal/>
    </border>
    <border>
      <left style="thin">
        <color rgb="FFA6A6A6"/>
      </left>
      <right style="thin">
        <color rgb="FFA6A6A6"/>
      </right>
      <top style="thin">
        <color theme="0" tint="-0.34998626667073579"/>
      </top>
      <bottom style="thin">
        <color theme="0" tint="-0.249977111117893"/>
      </bottom>
      <diagonal/>
    </border>
    <border>
      <left style="thin">
        <color rgb="FFA6A6A6"/>
      </left>
      <right style="thin">
        <color theme="0" tint="-0.249977111117893"/>
      </right>
      <top style="thin">
        <color theme="0" tint="-0.34998626667073579"/>
      </top>
      <bottom style="thin">
        <color theme="0" tint="-0.249977111117893"/>
      </bottom>
      <diagonal/>
    </border>
    <border>
      <left style="thin">
        <color rgb="FFA6A6A6"/>
      </left>
      <right style="thin">
        <color theme="0" tint="-0.249977111117893"/>
      </right>
      <top style="thin">
        <color theme="0" tint="-0.249977111117893"/>
      </top>
      <bottom style="thin">
        <color rgb="FFA6A6A6"/>
      </bottom>
      <diagonal/>
    </border>
    <border>
      <left style="thin">
        <color theme="0" tint="-0.34998626667073579"/>
      </left>
      <right/>
      <top style="thin">
        <color theme="0" tint="-0.249977111117893"/>
      </top>
      <bottom/>
      <diagonal/>
    </border>
    <border>
      <left style="thin">
        <color theme="0" tint="-0.34998626667073579"/>
      </left>
      <right/>
      <top/>
      <bottom style="thin">
        <color theme="0" tint="-0.249977111117893"/>
      </bottom>
      <diagonal/>
    </border>
    <border>
      <left style="thin">
        <color theme="0" tint="-0.249977111117893"/>
      </left>
      <right style="thin">
        <color rgb="FFA6A6A6"/>
      </right>
      <top style="thin">
        <color theme="0" tint="-0.249977111117893"/>
      </top>
      <bottom style="thin">
        <color rgb="FFA6A6A6"/>
      </bottom>
      <diagonal/>
    </border>
    <border>
      <left style="thin">
        <color theme="0" tint="-0.249977111117893"/>
      </left>
      <right style="thin">
        <color rgb="FFA6A6A6"/>
      </right>
      <top style="thin">
        <color rgb="FFA6A6A6"/>
      </top>
      <bottom style="thin">
        <color theme="0" tint="-0.249977111117893"/>
      </bottom>
      <diagonal/>
    </border>
    <border>
      <left style="thin">
        <color rgb="FFA6A6A6"/>
      </left>
      <right style="thin">
        <color rgb="FFA6A6A6"/>
      </right>
      <top style="thin">
        <color rgb="FFA6A6A6"/>
      </top>
      <bottom style="thin">
        <color theme="0" tint="-0.249977111117893"/>
      </bottom>
      <diagonal/>
    </border>
    <border>
      <left style="thin">
        <color rgb="FFA6A6A6"/>
      </left>
      <right style="thin">
        <color theme="0" tint="-0.249977111117893"/>
      </right>
      <top style="thin">
        <color rgb="FFA6A6A6"/>
      </top>
      <bottom style="thin">
        <color theme="0" tint="-0.249977111117893"/>
      </bottom>
      <diagonal/>
    </border>
    <border>
      <left style="thin">
        <color theme="0" tint="-0.249977111117893"/>
      </left>
      <right/>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style="thin">
        <color theme="0" tint="-0.249977111117893"/>
      </left>
      <right/>
      <top style="thin">
        <color rgb="FFAEAAAA"/>
      </top>
      <bottom style="thin">
        <color rgb="FFAEAAAA"/>
      </bottom>
      <diagonal/>
    </border>
    <border>
      <left style="thin">
        <color theme="0" tint="-0.249977111117893"/>
      </left>
      <right/>
      <top style="thin">
        <color theme="2" tint="-0.249977111117893"/>
      </top>
      <bottom style="thin">
        <color theme="0" tint="-0.34998626667073579"/>
      </bottom>
      <diagonal/>
    </border>
    <border>
      <left style="thin">
        <color rgb="FFBFBFBF"/>
      </left>
      <right style="thin">
        <color theme="0" tint="-0.249977111117893"/>
      </right>
      <top style="thin">
        <color theme="2" tint="-0.249977111117893"/>
      </top>
      <bottom style="thin">
        <color rgb="FFBFBFBF"/>
      </bottom>
      <diagonal/>
    </border>
    <border>
      <left style="thin">
        <color theme="0" tint="-0.249977111117893"/>
      </left>
      <right/>
      <top style="thin">
        <color theme="0" tint="-0.34998626667073579"/>
      </top>
      <bottom style="thin">
        <color theme="2" tint="-0.249977111117893"/>
      </bottom>
      <diagonal/>
    </border>
    <border>
      <left style="thin">
        <color rgb="FFBFBFBF"/>
      </left>
      <right style="thin">
        <color theme="0" tint="-0.249977111117893"/>
      </right>
      <top style="thin">
        <color rgb="FFBFBFBF"/>
      </top>
      <bottom style="thin">
        <color theme="2" tint="-0.249977111117893"/>
      </bottom>
      <diagonal/>
    </border>
    <border>
      <left style="thin">
        <color theme="0" tint="-0.249977111117893"/>
      </left>
      <right/>
      <top style="thin">
        <color theme="2" tint="-0.249977111117893"/>
      </top>
      <bottom style="thin">
        <color theme="2" tint="-0.249977111117893"/>
      </bottom>
      <diagonal/>
    </border>
    <border>
      <left style="thin">
        <color rgb="FFBFBFBF"/>
      </left>
      <right style="thin">
        <color theme="0" tint="-0.249977111117893"/>
      </right>
      <top style="thin">
        <color theme="2" tint="-0.249977111117893"/>
      </top>
      <bottom style="thin">
        <color theme="2" tint="-0.249977111117893"/>
      </bottom>
      <diagonal/>
    </border>
    <border>
      <left style="thin">
        <color theme="0" tint="-0.249977111117893"/>
      </left>
      <right/>
      <top style="thin">
        <color theme="0" tint="-0.34998626667073579"/>
      </top>
      <bottom style="thin">
        <color theme="0" tint="-0.249977111117893"/>
      </bottom>
      <diagonal/>
    </border>
    <border>
      <left style="thin">
        <color rgb="FFBFBFBF"/>
      </left>
      <right style="thin">
        <color rgb="FFBFBFBF"/>
      </right>
      <top/>
      <bottom style="thin">
        <color theme="0" tint="-0.249977111117893"/>
      </bottom>
      <diagonal/>
    </border>
    <border>
      <left style="thin">
        <color rgb="FFBFBFBF"/>
      </left>
      <right style="thin">
        <color theme="0" tint="-0.249977111117893"/>
      </right>
      <top/>
      <bottom style="thin">
        <color theme="0" tint="-0.249977111117893"/>
      </bottom>
      <diagonal/>
    </border>
    <border>
      <left style="thin">
        <color rgb="FFBFBFBF"/>
      </left>
      <right style="thin">
        <color rgb="FFA6A6A6"/>
      </right>
      <top style="thin">
        <color theme="0" tint="-0.249977111117893"/>
      </top>
      <bottom style="thin">
        <color rgb="FFBFBFBF"/>
      </bottom>
      <diagonal/>
    </border>
    <border>
      <left style="thin">
        <color rgb="FFA6A6A6"/>
      </left>
      <right style="thin">
        <color rgb="FFA6A6A6"/>
      </right>
      <top style="thin">
        <color theme="0" tint="-0.249977111117893"/>
      </top>
      <bottom style="thin">
        <color rgb="FFBFBFBF"/>
      </bottom>
      <diagonal/>
    </border>
    <border>
      <left style="thin">
        <color rgb="FFA6A6A6"/>
      </left>
      <right style="thin">
        <color theme="0" tint="-0.249977111117893"/>
      </right>
      <top style="thin">
        <color theme="0" tint="-0.249977111117893"/>
      </top>
      <bottom style="thin">
        <color rgb="FFBFBFBF"/>
      </bottom>
      <diagonal/>
    </border>
    <border>
      <left style="thin">
        <color theme="0" tint="-0.249977111117893"/>
      </left>
      <right style="thin">
        <color theme="0" tint="-0.34998626667073579"/>
      </right>
      <top style="thin">
        <color theme="0" tint="-0.249977111117893"/>
      </top>
      <bottom/>
      <diagonal/>
    </border>
  </borders>
  <cellStyleXfs count="8">
    <xf numFmtId="0" fontId="0" fillId="0" borderId="0"/>
    <xf numFmtId="9" fontId="3" fillId="0" borderId="0" applyFont="0" applyFill="0" applyBorder="0" applyAlignment="0" applyProtection="0"/>
    <xf numFmtId="0" fontId="3" fillId="0" borderId="0"/>
    <xf numFmtId="0" fontId="6" fillId="0" borderId="0"/>
    <xf numFmtId="0" fontId="7" fillId="0" borderId="0" applyNumberFormat="0" applyFill="0" applyBorder="0" applyAlignment="0" applyProtection="0"/>
    <xf numFmtId="0" fontId="7"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cellStyleXfs>
  <cellXfs count="826">
    <xf numFmtId="0" fontId="0" fillId="0" borderId="0" xfId="0"/>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left" vertical="center" wrapText="1"/>
    </xf>
    <xf numFmtId="0" fontId="9" fillId="0" borderId="0" xfId="3" applyFont="1" applyFill="1" applyBorder="1" applyAlignment="1">
      <alignment horizontal="center" vertical="center" wrapText="1"/>
    </xf>
    <xf numFmtId="0" fontId="0" fillId="5" borderId="0" xfId="0" applyFill="1"/>
    <xf numFmtId="0" fontId="0" fillId="0" borderId="0" xfId="0" applyFill="1"/>
    <xf numFmtId="0" fontId="0" fillId="5" borderId="0" xfId="0" applyFill="1" applyBorder="1"/>
    <xf numFmtId="0" fontId="0" fillId="5" borderId="0" xfId="0" applyFont="1" applyFill="1"/>
    <xf numFmtId="2" fontId="0" fillId="0" borderId="0" xfId="1" applyNumberFormat="1" applyFont="1"/>
    <xf numFmtId="0" fontId="0" fillId="0" borderId="0" xfId="0" applyAlignment="1"/>
    <xf numFmtId="0" fontId="0" fillId="0" borderId="0" xfId="0" applyNumberFormat="1" applyAlignment="1">
      <alignment vertical="center"/>
    </xf>
    <xf numFmtId="9" fontId="0" fillId="0" borderId="0" xfId="0" applyNumberFormat="1" applyAlignment="1">
      <alignment vertical="center"/>
    </xf>
    <xf numFmtId="0" fontId="0" fillId="0" borderId="16"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wrapText="1"/>
    </xf>
    <xf numFmtId="0" fontId="32" fillId="0" borderId="0" xfId="0" applyFont="1"/>
    <xf numFmtId="0" fontId="5" fillId="13" borderId="0" xfId="0" applyFont="1" applyFill="1" applyBorder="1"/>
    <xf numFmtId="0" fontId="0" fillId="2" borderId="0" xfId="0" applyFill="1"/>
    <xf numFmtId="0" fontId="35" fillId="0" borderId="0" xfId="0" applyFont="1"/>
    <xf numFmtId="0" fontId="15" fillId="7" borderId="0" xfId="0" applyFont="1" applyFill="1" applyBorder="1" applyAlignment="1">
      <alignment horizontal="left" vertical="center" indent="1"/>
    </xf>
    <xf numFmtId="0" fontId="16" fillId="7" borderId="0" xfId="0" applyFont="1" applyFill="1" applyBorder="1" applyAlignment="1">
      <alignment horizontal="right" vertical="center"/>
    </xf>
    <xf numFmtId="9" fontId="15" fillId="7" borderId="0" xfId="0" applyNumberFormat="1" applyFont="1" applyFill="1" applyBorder="1" applyAlignment="1">
      <alignment horizontal="left" vertical="center"/>
    </xf>
    <xf numFmtId="0" fontId="0" fillId="16" borderId="3" xfId="0" applyFill="1" applyBorder="1" applyAlignment="1">
      <alignment horizontal="center" vertical="center"/>
    </xf>
    <xf numFmtId="0" fontId="0" fillId="16" borderId="3" xfId="0" applyFill="1" applyBorder="1" applyAlignment="1">
      <alignment horizontal="center" vertical="center" wrapText="1"/>
    </xf>
    <xf numFmtId="0" fontId="0" fillId="19" borderId="3"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49" fontId="0" fillId="19" borderId="3" xfId="0" applyNumberFormat="1" applyFill="1" applyBorder="1" applyAlignment="1">
      <alignment horizontal="center" vertical="center" wrapText="1"/>
    </xf>
    <xf numFmtId="9" fontId="0" fillId="0" borderId="3" xfId="1" applyFont="1" applyBorder="1" applyAlignment="1">
      <alignment horizontal="center" vertical="center"/>
    </xf>
    <xf numFmtId="0" fontId="0" fillId="0" borderId="3" xfId="0" applyBorder="1" applyAlignment="1">
      <alignment horizontal="left" vertical="center" wrapText="1"/>
    </xf>
    <xf numFmtId="0" fontId="0" fillId="0" borderId="3" xfId="0" applyBorder="1"/>
    <xf numFmtId="49" fontId="0" fillId="0" borderId="3" xfId="0" applyNumberFormat="1" applyBorder="1" applyAlignment="1">
      <alignment horizontal="center" vertical="center"/>
    </xf>
    <xf numFmtId="2" fontId="0" fillId="0" borderId="0" xfId="1" applyNumberFormat="1" applyFont="1" applyBorder="1"/>
    <xf numFmtId="0" fontId="43" fillId="21" borderId="3" xfId="0" applyFont="1" applyFill="1" applyBorder="1" applyAlignment="1">
      <alignment horizontal="center" vertical="center"/>
    </xf>
    <xf numFmtId="0" fontId="0" fillId="12" borderId="3" xfId="0" applyFill="1" applyBorder="1" applyAlignment="1">
      <alignment horizontal="center" vertical="center" wrapText="1"/>
    </xf>
    <xf numFmtId="0" fontId="23" fillId="13" borderId="0" xfId="0" applyFont="1" applyFill="1" applyBorder="1"/>
    <xf numFmtId="0" fontId="23" fillId="9" borderId="0" xfId="0" applyFont="1" applyFill="1" applyBorder="1"/>
    <xf numFmtId="0" fontId="20" fillId="9" borderId="0" xfId="0" applyFont="1" applyFill="1" applyBorder="1" applyAlignment="1">
      <alignment horizontal="center"/>
    </xf>
    <xf numFmtId="9" fontId="39" fillId="13" borderId="0" xfId="0" applyNumberFormat="1" applyFont="1" applyFill="1" applyBorder="1" applyAlignment="1">
      <alignment horizontal="center" vertical="top" wrapText="1"/>
    </xf>
    <xf numFmtId="9" fontId="24" fillId="13" borderId="0" xfId="0" applyNumberFormat="1" applyFont="1" applyFill="1" applyBorder="1"/>
    <xf numFmtId="0" fontId="0" fillId="0" borderId="0" xfId="0" applyBorder="1" applyAlignment="1">
      <alignment horizontal="center" vertical="center" wrapText="1"/>
    </xf>
    <xf numFmtId="0" fontId="0" fillId="0" borderId="0" xfId="0" applyBorder="1" applyAlignment="1">
      <alignment horizontal="right" vertical="center" wrapText="1"/>
    </xf>
    <xf numFmtId="0" fontId="0" fillId="19" borderId="8" xfId="0" applyFill="1" applyBorder="1" applyAlignment="1">
      <alignment horizontal="center" vertical="center" wrapText="1"/>
    </xf>
    <xf numFmtId="0" fontId="0" fillId="0" borderId="8" xfId="0" applyBorder="1" applyAlignment="1">
      <alignment horizontal="left" vertical="center" wrapText="1"/>
    </xf>
    <xf numFmtId="0" fontId="0" fillId="0" borderId="16" xfId="0" applyBorder="1" applyAlignment="1">
      <alignment horizontal="right" vertical="center" wrapText="1"/>
    </xf>
    <xf numFmtId="0" fontId="36" fillId="0" borderId="7" xfId="0" applyFont="1" applyBorder="1" applyAlignment="1">
      <alignment horizontal="center" vertical="center"/>
    </xf>
    <xf numFmtId="0" fontId="0" fillId="0" borderId="16" xfId="0" applyBorder="1" applyAlignment="1">
      <alignment horizontal="center" vertical="center" wrapText="1"/>
    </xf>
    <xf numFmtId="9" fontId="12" fillId="5" borderId="0" xfId="0" applyNumberFormat="1" applyFont="1" applyFill="1" applyBorder="1" applyAlignment="1">
      <alignment horizontal="center" vertical="center"/>
    </xf>
    <xf numFmtId="0" fontId="0" fillId="0" borderId="0" xfId="0" applyFill="1" applyBorder="1"/>
    <xf numFmtId="0" fontId="0" fillId="20" borderId="3" xfId="0" applyFill="1" applyBorder="1" applyAlignment="1">
      <alignment horizontal="center" vertical="center"/>
    </xf>
    <xf numFmtId="9" fontId="0" fillId="20" borderId="3" xfId="1" applyFont="1" applyFill="1" applyBorder="1" applyAlignment="1">
      <alignment horizontal="center" vertical="center"/>
    </xf>
    <xf numFmtId="0" fontId="0" fillId="20" borderId="8" xfId="0" applyFill="1" applyBorder="1" applyAlignment="1">
      <alignment horizontal="center" vertical="center"/>
    </xf>
    <xf numFmtId="9" fontId="0" fillId="0" borderId="0" xfId="0" applyNumberFormat="1" applyAlignment="1">
      <alignment horizontal="center" vertical="center" wrapText="1"/>
    </xf>
    <xf numFmtId="9" fontId="0" fillId="0" borderId="0" xfId="0" applyNumberFormat="1" applyAlignment="1">
      <alignment horizontal="center"/>
    </xf>
    <xf numFmtId="0" fontId="10" fillId="0" borderId="0" xfId="3" applyFont="1" applyFill="1" applyBorder="1" applyAlignment="1">
      <alignment horizontal="right" vertical="center"/>
    </xf>
    <xf numFmtId="0" fontId="37" fillId="0" borderId="0" xfId="2" applyFont="1" applyFill="1" applyBorder="1" applyAlignment="1">
      <alignment horizontal="center" vertical="center"/>
    </xf>
    <xf numFmtId="0" fontId="37" fillId="0" borderId="0" xfId="2" applyFont="1" applyFill="1" applyBorder="1" applyAlignment="1">
      <alignment vertical="center"/>
    </xf>
    <xf numFmtId="0" fontId="41" fillId="5" borderId="0" xfId="2" applyFont="1" applyFill="1" applyAlignment="1">
      <alignment vertical="center"/>
    </xf>
    <xf numFmtId="14" fontId="41" fillId="5" borderId="0" xfId="2" applyNumberFormat="1" applyFont="1" applyFill="1" applyAlignment="1">
      <alignment vertical="center"/>
    </xf>
    <xf numFmtId="0" fontId="41" fillId="5" borderId="0" xfId="2" applyFont="1" applyFill="1" applyBorder="1" applyAlignment="1">
      <alignment vertical="center"/>
    </xf>
    <xf numFmtId="9" fontId="24" fillId="13" borderId="23" xfId="0" applyNumberFormat="1" applyFont="1" applyFill="1" applyBorder="1"/>
    <xf numFmtId="0" fontId="23" fillId="13" borderId="23" xfId="0" applyFont="1" applyFill="1" applyBorder="1"/>
    <xf numFmtId="9" fontId="63" fillId="13" borderId="0" xfId="0" applyNumberFormat="1" applyFont="1" applyFill="1" applyBorder="1" applyAlignment="1">
      <alignment horizontal="center" vertical="top" wrapText="1"/>
    </xf>
    <xf numFmtId="9" fontId="70" fillId="13" borderId="0" xfId="0" applyNumberFormat="1" applyFont="1" applyFill="1" applyBorder="1"/>
    <xf numFmtId="9" fontId="72" fillId="9" borderId="0" xfId="0" applyNumberFormat="1" applyFont="1" applyFill="1" applyBorder="1"/>
    <xf numFmtId="9" fontId="57" fillId="9" borderId="0" xfId="0" applyNumberFormat="1" applyFont="1" applyFill="1" applyBorder="1" applyAlignment="1">
      <alignment horizontal="center" vertical="top" wrapText="1"/>
    </xf>
    <xf numFmtId="0" fontId="59" fillId="9" borderId="17" xfId="0" applyFont="1" applyFill="1" applyBorder="1" applyAlignment="1">
      <alignment horizontal="center" vertical="center" wrapText="1"/>
    </xf>
    <xf numFmtId="0" fontId="19" fillId="9" borderId="17" xfId="0" applyFont="1" applyFill="1" applyBorder="1" applyAlignment="1">
      <alignment horizontal="left" vertical="center"/>
    </xf>
    <xf numFmtId="0" fontId="65" fillId="13" borderId="17" xfId="0" applyFont="1" applyFill="1" applyBorder="1" applyAlignment="1">
      <alignment horizontal="center" vertical="center"/>
    </xf>
    <xf numFmtId="0" fontId="65" fillId="13" borderId="17" xfId="0" applyFont="1" applyFill="1" applyBorder="1" applyAlignment="1">
      <alignment horizontal="center" vertical="center" wrapText="1"/>
    </xf>
    <xf numFmtId="0" fontId="69" fillId="13" borderId="45" xfId="0" applyFont="1" applyFill="1" applyBorder="1" applyAlignment="1">
      <alignment horizontal="left" vertical="center"/>
    </xf>
    <xf numFmtId="0" fontId="39" fillId="13" borderId="17" xfId="0" applyFont="1" applyFill="1" applyBorder="1" applyAlignment="1">
      <alignment horizontal="left" vertical="center"/>
    </xf>
    <xf numFmtId="0" fontId="22" fillId="13" borderId="45" xfId="0" applyFont="1" applyFill="1" applyBorder="1" applyAlignment="1">
      <alignment horizontal="left" vertical="center"/>
    </xf>
    <xf numFmtId="0" fontId="0" fillId="0" borderId="0" xfId="0" applyFill="1" applyProtection="1">
      <protection locked="0"/>
    </xf>
    <xf numFmtId="0" fontId="0" fillId="0" borderId="0" xfId="0" applyProtection="1">
      <protection locked="0"/>
    </xf>
    <xf numFmtId="9" fontId="0" fillId="0" borderId="0" xfId="1" applyFont="1" applyProtection="1">
      <protection locked="0"/>
    </xf>
    <xf numFmtId="0" fontId="33" fillId="0" borderId="0" xfId="0" applyFont="1" applyFill="1" applyBorder="1" applyAlignment="1" applyProtection="1">
      <alignment horizontal="right" vertical="center"/>
    </xf>
    <xf numFmtId="14" fontId="41" fillId="0" borderId="0" xfId="2" applyNumberFormat="1" applyFont="1" applyFill="1" applyBorder="1" applyAlignment="1" applyProtection="1">
      <alignment horizontal="left" vertical="center"/>
    </xf>
    <xf numFmtId="20" fontId="11" fillId="13" borderId="0" xfId="3" applyNumberFormat="1" applyFont="1" applyFill="1" applyBorder="1" applyAlignment="1" applyProtection="1">
      <alignment vertical="center"/>
    </xf>
    <xf numFmtId="20" fontId="25" fillId="13" borderId="0" xfId="3" applyNumberFormat="1" applyFont="1" applyFill="1" applyBorder="1" applyAlignment="1" applyProtection="1">
      <alignment vertical="center" indent="2"/>
    </xf>
    <xf numFmtId="20" fontId="27" fillId="13" borderId="0" xfId="3" applyNumberFormat="1" applyFont="1" applyFill="1" applyBorder="1" applyAlignment="1" applyProtection="1">
      <alignment vertical="center" wrapText="1"/>
    </xf>
    <xf numFmtId="0" fontId="0" fillId="0" borderId="0" xfId="0" applyProtection="1"/>
    <xf numFmtId="9" fontId="8" fillId="17" borderId="0" xfId="0" applyNumberFormat="1" applyFont="1" applyFill="1" applyBorder="1" applyAlignment="1" applyProtection="1">
      <alignment horizontal="center" vertical="center"/>
    </xf>
    <xf numFmtId="9" fontId="27" fillId="20" borderId="0" xfId="0" applyNumberFormat="1" applyFont="1" applyFill="1" applyBorder="1" applyAlignment="1" applyProtection="1">
      <alignment horizontal="center" vertical="center"/>
    </xf>
    <xf numFmtId="9" fontId="27" fillId="18" borderId="0" xfId="0" applyNumberFormat="1" applyFont="1" applyFill="1" applyBorder="1" applyAlignment="1" applyProtection="1">
      <alignment horizontal="center" vertical="center"/>
    </xf>
    <xf numFmtId="9" fontId="27" fillId="9" borderId="0" xfId="0" applyNumberFormat="1" applyFont="1" applyFill="1" applyBorder="1" applyAlignment="1" applyProtection="1">
      <alignment horizontal="center" vertical="center"/>
    </xf>
    <xf numFmtId="0" fontId="0" fillId="0" borderId="0" xfId="0" applyFont="1" applyBorder="1" applyProtection="1"/>
    <xf numFmtId="0" fontId="1" fillId="0" borderId="0" xfId="0" applyFont="1" applyProtection="1"/>
    <xf numFmtId="0" fontId="1" fillId="2" borderId="0" xfId="0" applyFont="1" applyFill="1" applyProtection="1"/>
    <xf numFmtId="0" fontId="1" fillId="2" borderId="0" xfId="0" applyFont="1" applyFill="1" applyAlignment="1" applyProtection="1">
      <alignment horizontal="center" vertical="center"/>
    </xf>
    <xf numFmtId="0" fontId="0" fillId="0" borderId="0" xfId="0" applyAlignment="1" applyProtection="1">
      <alignment horizontal="center" vertical="center"/>
    </xf>
    <xf numFmtId="0" fontId="0" fillId="5" borderId="0" xfId="0" applyFill="1" applyBorder="1" applyProtection="1"/>
    <xf numFmtId="0" fontId="0" fillId="5" borderId="0" xfId="0" applyFill="1" applyProtection="1"/>
    <xf numFmtId="0" fontId="0" fillId="0" borderId="0" xfId="0" applyFill="1" applyBorder="1" applyProtection="1"/>
    <xf numFmtId="0" fontId="65" fillId="9" borderId="17" xfId="0" applyFont="1" applyFill="1" applyBorder="1" applyAlignment="1">
      <alignment horizontal="center" vertical="center" wrapText="1"/>
    </xf>
    <xf numFmtId="0" fontId="0" fillId="0" borderId="0" xfId="0" applyBorder="1" applyProtection="1"/>
    <xf numFmtId="9" fontId="50" fillId="5" borderId="0" xfId="0" applyNumberFormat="1" applyFont="1" applyFill="1" applyBorder="1" applyAlignment="1" applyProtection="1">
      <alignment horizontal="center" vertical="center"/>
    </xf>
    <xf numFmtId="0" fontId="31" fillId="5" borderId="0" xfId="0" applyFont="1" applyFill="1" applyBorder="1" applyAlignment="1" applyProtection="1">
      <alignment vertical="center"/>
    </xf>
    <xf numFmtId="0" fontId="30" fillId="5" borderId="0" xfId="2" applyFont="1" applyFill="1" applyBorder="1" applyAlignment="1" applyProtection="1">
      <alignment vertical="center"/>
    </xf>
    <xf numFmtId="0" fontId="0" fillId="9" borderId="0" xfId="0" applyFont="1" applyFill="1" applyBorder="1" applyProtection="1"/>
    <xf numFmtId="0" fontId="0" fillId="0" borderId="0" xfId="0" applyFont="1" applyBorder="1" applyAlignment="1" applyProtection="1">
      <alignment horizontal="center" vertical="center"/>
    </xf>
    <xf numFmtId="9" fontId="40" fillId="11" borderId="48" xfId="1" applyFont="1" applyFill="1" applyBorder="1" applyAlignment="1" applyProtection="1">
      <alignment horizontal="center" vertical="center" wrapText="1"/>
    </xf>
    <xf numFmtId="0" fontId="37" fillId="5" borderId="48" xfId="0" applyFont="1" applyFill="1" applyBorder="1" applyAlignment="1" applyProtection="1">
      <alignment horizontal="center" vertical="center" wrapText="1"/>
      <protection locked="0"/>
    </xf>
    <xf numFmtId="9" fontId="40" fillId="9" borderId="48" xfId="1" applyFont="1" applyFill="1" applyBorder="1" applyAlignment="1" applyProtection="1">
      <alignment horizontal="center" vertical="center" wrapText="1"/>
    </xf>
    <xf numFmtId="0" fontId="40" fillId="9" borderId="48" xfId="0" applyFont="1" applyFill="1" applyBorder="1" applyAlignment="1" applyProtection="1">
      <alignment vertical="center" wrapText="1"/>
    </xf>
    <xf numFmtId="9" fontId="40" fillId="22" borderId="48" xfId="1" applyFont="1" applyFill="1" applyBorder="1" applyAlignment="1" applyProtection="1">
      <alignment horizontal="center" vertical="center" wrapText="1"/>
    </xf>
    <xf numFmtId="0" fontId="40" fillId="9" borderId="48" xfId="0" applyFont="1" applyFill="1" applyBorder="1" applyAlignment="1" applyProtection="1">
      <alignment horizontal="center" vertical="center" wrapText="1"/>
    </xf>
    <xf numFmtId="0" fontId="40" fillId="22" borderId="48" xfId="0" applyFont="1" applyFill="1" applyBorder="1" applyAlignment="1" applyProtection="1">
      <alignment vertical="center" wrapText="1"/>
    </xf>
    <xf numFmtId="0" fontId="30" fillId="4" borderId="0" xfId="2" applyFont="1" applyFill="1" applyBorder="1" applyAlignment="1">
      <alignment vertical="center"/>
    </xf>
    <xf numFmtId="0" fontId="27" fillId="0" borderId="48" xfId="0" applyFont="1" applyBorder="1" applyAlignment="1" applyProtection="1">
      <alignment horizontal="center" vertical="center" wrapText="1"/>
      <protection locked="0"/>
    </xf>
    <xf numFmtId="0" fontId="27" fillId="0" borderId="48" xfId="0" applyFont="1" applyBorder="1" applyAlignment="1" applyProtection="1">
      <alignment horizontal="center" vertical="center"/>
    </xf>
    <xf numFmtId="9" fontId="27" fillId="0" borderId="48" xfId="0" applyNumberFormat="1" applyFont="1" applyBorder="1" applyAlignment="1" applyProtection="1">
      <alignment horizontal="center" vertical="center"/>
    </xf>
    <xf numFmtId="9" fontId="27" fillId="0" borderId="48" xfId="0" applyNumberFormat="1" applyFont="1" applyFill="1" applyBorder="1" applyAlignment="1" applyProtection="1">
      <alignment horizontal="center" vertical="center" wrapText="1"/>
    </xf>
    <xf numFmtId="0" fontId="0" fillId="0" borderId="6" xfId="0" applyBorder="1" applyAlignment="1">
      <alignment horizontal="center" vertical="center"/>
    </xf>
    <xf numFmtId="0" fontId="0" fillId="0" borderId="15" xfId="0" applyBorder="1" applyAlignment="1">
      <alignment horizontal="left" vertical="center" wrapText="1"/>
    </xf>
    <xf numFmtId="20" fontId="27" fillId="0" borderId="0" xfId="3" applyNumberFormat="1" applyFont="1" applyFill="1" applyBorder="1" applyAlignment="1" applyProtection="1">
      <alignment vertical="center" wrapText="1"/>
    </xf>
    <xf numFmtId="0" fontId="33" fillId="13" borderId="13" xfId="3" applyFont="1" applyFill="1" applyBorder="1" applyAlignment="1" applyProtection="1">
      <alignment horizontal="center" vertical="center" wrapText="1"/>
    </xf>
    <xf numFmtId="0" fontId="27" fillId="13" borderId="9" xfId="3" applyFont="1" applyFill="1" applyBorder="1" applyAlignment="1" applyProtection="1">
      <alignment horizontal="center" vertical="center" wrapText="1"/>
    </xf>
    <xf numFmtId="0" fontId="27" fillId="13" borderId="1" xfId="3" applyFont="1" applyFill="1" applyBorder="1" applyAlignment="1" applyProtection="1">
      <alignment horizontal="center" vertical="center" wrapText="1"/>
    </xf>
    <xf numFmtId="0" fontId="27" fillId="13" borderId="56" xfId="3" applyFont="1" applyFill="1" applyBorder="1" applyAlignment="1" applyProtection="1">
      <alignment horizontal="center" vertical="center" wrapText="1"/>
    </xf>
    <xf numFmtId="9" fontId="49" fillId="13" borderId="9" xfId="1" applyFont="1" applyFill="1" applyBorder="1" applyAlignment="1" applyProtection="1">
      <alignment horizontal="center" vertical="center" wrapText="1"/>
    </xf>
    <xf numFmtId="0" fontId="49" fillId="13" borderId="1" xfId="3" applyFont="1" applyFill="1" applyBorder="1" applyAlignment="1" applyProtection="1">
      <alignment horizontal="center" vertical="center" wrapText="1"/>
    </xf>
    <xf numFmtId="49" fontId="27" fillId="13" borderId="1" xfId="3" applyNumberFormat="1" applyFont="1" applyFill="1" applyBorder="1" applyAlignment="1" applyProtection="1">
      <alignment horizontal="center" vertical="center" wrapText="1"/>
    </xf>
    <xf numFmtId="20" fontId="11" fillId="13" borderId="11" xfId="3" applyNumberFormat="1" applyFont="1" applyFill="1" applyBorder="1" applyAlignment="1" applyProtection="1">
      <alignment vertical="center"/>
    </xf>
    <xf numFmtId="20" fontId="11" fillId="13" borderId="0" xfId="3" applyNumberFormat="1" applyFont="1" applyFill="1" applyBorder="1" applyAlignment="1">
      <alignment vertical="center"/>
    </xf>
    <xf numFmtId="20" fontId="27" fillId="13" borderId="0" xfId="3" applyNumberFormat="1" applyFont="1" applyFill="1" applyBorder="1" applyAlignment="1">
      <alignment vertical="center" wrapText="1"/>
    </xf>
    <xf numFmtId="20" fontId="27" fillId="13" borderId="11" xfId="3" applyNumberFormat="1" applyFont="1" applyFill="1" applyBorder="1" applyAlignment="1" applyProtection="1">
      <alignment vertical="center" wrapText="1"/>
    </xf>
    <xf numFmtId="0" fontId="5" fillId="13" borderId="10" xfId="0" applyFont="1" applyFill="1" applyBorder="1"/>
    <xf numFmtId="0" fontId="65" fillId="13" borderId="1" xfId="0" applyFont="1" applyFill="1" applyBorder="1" applyAlignment="1">
      <alignment horizontal="center" vertical="center"/>
    </xf>
    <xf numFmtId="0" fontId="65" fillId="13" borderId="1" xfId="0" applyFont="1" applyFill="1" applyBorder="1" applyAlignment="1">
      <alignment horizontal="center" vertical="center" wrapText="1"/>
    </xf>
    <xf numFmtId="0" fontId="69" fillId="13" borderId="1" xfId="0" applyFont="1" applyFill="1" applyBorder="1" applyAlignment="1">
      <alignment horizontal="left" vertical="center"/>
    </xf>
    <xf numFmtId="0" fontId="22" fillId="13" borderId="1" xfId="0" applyFont="1" applyFill="1" applyBorder="1" applyAlignment="1">
      <alignment horizontal="left" vertical="center"/>
    </xf>
    <xf numFmtId="0" fontId="0" fillId="0" borderId="11" xfId="0" applyBorder="1" applyProtection="1"/>
    <xf numFmtId="9" fontId="15" fillId="17" borderId="11" xfId="0" applyNumberFormat="1" applyFont="1" applyFill="1" applyBorder="1" applyAlignment="1" applyProtection="1">
      <alignment horizontal="center" vertical="center"/>
    </xf>
    <xf numFmtId="9" fontId="27" fillId="20" borderId="10" xfId="0" applyNumberFormat="1" applyFont="1" applyFill="1" applyBorder="1" applyAlignment="1" applyProtection="1">
      <alignment horizontal="left" vertical="center" indent="1"/>
    </xf>
    <xf numFmtId="9" fontId="18" fillId="20" borderId="11" xfId="0" applyNumberFormat="1" applyFont="1" applyFill="1" applyBorder="1" applyAlignment="1" applyProtection="1">
      <alignment horizontal="center" vertical="center"/>
    </xf>
    <xf numFmtId="9" fontId="27" fillId="18" borderId="10" xfId="0" applyNumberFormat="1" applyFont="1" applyFill="1" applyBorder="1" applyAlignment="1" applyProtection="1">
      <alignment horizontal="left" vertical="center" indent="1"/>
    </xf>
    <xf numFmtId="9" fontId="18" fillId="9" borderId="11" xfId="0" applyNumberFormat="1" applyFont="1" applyFill="1" applyBorder="1" applyAlignment="1" applyProtection="1">
      <alignment horizontal="center" vertical="center"/>
    </xf>
    <xf numFmtId="0" fontId="0" fillId="0" borderId="69" xfId="0" applyBorder="1"/>
    <xf numFmtId="0" fontId="33" fillId="0" borderId="0" xfId="0" applyFont="1" applyBorder="1" applyAlignment="1" applyProtection="1">
      <alignment horizontal="right" vertical="center"/>
    </xf>
    <xf numFmtId="14" fontId="41" fillId="0" borderId="0" xfId="2" applyNumberFormat="1" applyFont="1" applyBorder="1" applyAlignment="1" applyProtection="1">
      <alignment horizontal="left" vertical="center"/>
    </xf>
    <xf numFmtId="0" fontId="28" fillId="2" borderId="0" xfId="0" applyFont="1" applyFill="1" applyBorder="1" applyProtection="1"/>
    <xf numFmtId="0" fontId="5" fillId="13" borderId="11" xfId="0" applyFont="1" applyFill="1" applyBorder="1"/>
    <xf numFmtId="0" fontId="37" fillId="5" borderId="0" xfId="2" applyFont="1" applyFill="1" applyBorder="1" applyAlignment="1" applyProtection="1">
      <alignment horizontal="center" vertical="center"/>
    </xf>
    <xf numFmtId="0" fontId="0" fillId="9" borderId="9" xfId="0" applyFont="1" applyFill="1" applyBorder="1" applyProtection="1"/>
    <xf numFmtId="0" fontId="0" fillId="9" borderId="1" xfId="0" applyFont="1" applyFill="1" applyBorder="1" applyProtection="1"/>
    <xf numFmtId="0" fontId="0" fillId="9" borderId="10" xfId="0" applyFont="1" applyFill="1" applyBorder="1" applyProtection="1"/>
    <xf numFmtId="0" fontId="0" fillId="9" borderId="57" xfId="0" applyFont="1" applyFill="1" applyBorder="1" applyProtection="1"/>
    <xf numFmtId="0" fontId="0" fillId="9" borderId="2" xfId="0" applyFont="1" applyFill="1" applyBorder="1" applyProtection="1"/>
    <xf numFmtId="9" fontId="31" fillId="20" borderId="81" xfId="0" applyNumberFormat="1" applyFont="1" applyFill="1" applyBorder="1" applyAlignment="1" applyProtection="1">
      <alignment horizontal="center" vertical="center"/>
    </xf>
    <xf numFmtId="9" fontId="27" fillId="0" borderId="76" xfId="0" applyNumberFormat="1" applyFont="1" applyBorder="1" applyAlignment="1" applyProtection="1">
      <alignment horizontal="center" vertical="center"/>
    </xf>
    <xf numFmtId="0" fontId="27" fillId="0" borderId="48" xfId="0" applyFont="1" applyBorder="1" applyAlignment="1" applyProtection="1">
      <alignment horizontal="center" vertical="center"/>
      <protection locked="0"/>
    </xf>
    <xf numFmtId="0" fontId="27" fillId="0" borderId="48" xfId="0" applyFont="1" applyFill="1" applyBorder="1" applyAlignment="1" applyProtection="1">
      <alignment horizontal="center" vertical="center"/>
      <protection locked="0"/>
    </xf>
    <xf numFmtId="0" fontId="27" fillId="0" borderId="76" xfId="0" applyFont="1" applyBorder="1" applyAlignment="1" applyProtection="1">
      <alignment horizontal="center" vertical="center"/>
      <protection locked="0"/>
    </xf>
    <xf numFmtId="0" fontId="31" fillId="9" borderId="0" xfId="2" applyFont="1" applyFill="1" applyBorder="1" applyAlignment="1">
      <alignment vertical="center"/>
    </xf>
    <xf numFmtId="0" fontId="0" fillId="0" borderId="83" xfId="0" applyBorder="1"/>
    <xf numFmtId="0" fontId="0" fillId="24" borderId="83" xfId="0" applyFill="1" applyBorder="1" applyAlignment="1">
      <alignment horizontal="center" vertical="center" wrapText="1"/>
    </xf>
    <xf numFmtId="0" fontId="0" fillId="24" borderId="83" xfId="0" applyFill="1" applyBorder="1" applyAlignment="1">
      <alignment horizontal="left" vertical="center" wrapText="1"/>
    </xf>
    <xf numFmtId="0" fontId="0" fillId="0" borderId="3" xfId="0" applyBorder="1" applyAlignment="1">
      <alignment horizontal="center"/>
    </xf>
    <xf numFmtId="0" fontId="0" fillId="0" borderId="8" xfId="0" applyBorder="1" applyAlignment="1">
      <alignment horizontal="center" vertical="center"/>
    </xf>
    <xf numFmtId="0" fontId="0" fillId="0" borderId="15" xfId="0" applyBorder="1" applyAlignment="1">
      <alignment horizontal="center" vertical="center"/>
    </xf>
    <xf numFmtId="0" fontId="27" fillId="0" borderId="48" xfId="0" applyFont="1" applyBorder="1" applyAlignment="1" applyProtection="1">
      <alignment horizontal="center" vertical="center" wrapText="1"/>
    </xf>
    <xf numFmtId="9" fontId="31" fillId="20" borderId="54" xfId="0" applyNumberFormat="1" applyFont="1" applyFill="1" applyBorder="1" applyAlignment="1" applyProtection="1">
      <alignment horizontal="center" vertical="center" wrapText="1"/>
    </xf>
    <xf numFmtId="0" fontId="27" fillId="0" borderId="76" xfId="0" applyFont="1" applyBorder="1" applyAlignment="1" applyProtection="1">
      <alignment horizontal="center" vertical="center" wrapText="1"/>
    </xf>
    <xf numFmtId="0" fontId="82" fillId="4" borderId="0" xfId="0" applyFont="1" applyFill="1" applyBorder="1" applyAlignment="1">
      <alignment horizontal="left" vertical="top" wrapText="1"/>
    </xf>
    <xf numFmtId="0" fontId="82" fillId="4" borderId="0" xfId="0" applyFont="1" applyFill="1" applyBorder="1" applyAlignment="1">
      <alignment vertical="top"/>
    </xf>
    <xf numFmtId="0" fontId="81" fillId="5" borderId="0" xfId="0" applyFont="1" applyFill="1" applyBorder="1" applyAlignment="1">
      <alignment vertical="top"/>
    </xf>
    <xf numFmtId="0" fontId="82" fillId="4" borderId="0" xfId="0" applyFont="1" applyFill="1" applyBorder="1" applyAlignment="1" applyProtection="1">
      <alignment horizontal="left" vertical="top" wrapText="1"/>
    </xf>
    <xf numFmtId="0" fontId="82" fillId="4" borderId="0" xfId="0" applyFont="1" applyFill="1" applyBorder="1" applyAlignment="1" applyProtection="1">
      <alignment vertical="top"/>
    </xf>
    <xf numFmtId="9" fontId="40" fillId="9" borderId="49" xfId="1" applyFont="1" applyFill="1" applyBorder="1" applyAlignment="1" applyProtection="1">
      <alignment horizontal="center" vertical="center" wrapText="1"/>
    </xf>
    <xf numFmtId="0" fontId="40" fillId="9" borderId="49" xfId="0" applyFont="1" applyFill="1" applyBorder="1" applyAlignment="1" applyProtection="1">
      <alignment vertical="center" wrapText="1"/>
    </xf>
    <xf numFmtId="9" fontId="40" fillId="11" borderId="88" xfId="1" applyFont="1" applyFill="1" applyBorder="1" applyAlignment="1" applyProtection="1">
      <alignment horizontal="center" vertical="center" wrapText="1"/>
    </xf>
    <xf numFmtId="9" fontId="40" fillId="9" borderId="89" xfId="1" applyFont="1" applyFill="1" applyBorder="1" applyAlignment="1" applyProtection="1">
      <alignment horizontal="center" vertical="center" wrapText="1"/>
    </xf>
    <xf numFmtId="0" fontId="40" fillId="9" borderId="89" xfId="0" applyFont="1" applyFill="1" applyBorder="1" applyAlignment="1" applyProtection="1">
      <alignment vertical="center" wrapText="1"/>
    </xf>
    <xf numFmtId="9" fontId="40" fillId="9" borderId="54" xfId="1" applyFont="1" applyFill="1" applyBorder="1" applyAlignment="1" applyProtection="1">
      <alignment horizontal="center" vertical="center" wrapText="1"/>
    </xf>
    <xf numFmtId="0" fontId="40" fillId="9" borderId="54" xfId="0" applyFont="1" applyFill="1" applyBorder="1" applyAlignment="1" applyProtection="1">
      <alignment vertical="center" wrapText="1"/>
    </xf>
    <xf numFmtId="9" fontId="40" fillId="22" borderId="88" xfId="1" applyFont="1" applyFill="1" applyBorder="1" applyAlignment="1" applyProtection="1">
      <alignment horizontal="center" vertical="center" wrapText="1"/>
    </xf>
    <xf numFmtId="9" fontId="40" fillId="11" borderId="89" xfId="1" applyFont="1" applyFill="1" applyBorder="1" applyAlignment="1" applyProtection="1">
      <alignment horizontal="center" vertical="center" wrapText="1"/>
    </xf>
    <xf numFmtId="9" fontId="40" fillId="11" borderId="49" xfId="1" applyFont="1" applyFill="1" applyBorder="1" applyAlignment="1" applyProtection="1">
      <alignment horizontal="center" vertical="center" wrapText="1"/>
    </xf>
    <xf numFmtId="9" fontId="40" fillId="9" borderId="91" xfId="1" applyFont="1" applyFill="1" applyBorder="1" applyAlignment="1" applyProtection="1">
      <alignment horizontal="center" vertical="center" wrapText="1"/>
    </xf>
    <xf numFmtId="0" fontId="40" fillId="9" borderId="91" xfId="0" applyFont="1" applyFill="1" applyBorder="1" applyAlignment="1" applyProtection="1">
      <alignment vertical="center" wrapText="1"/>
    </xf>
    <xf numFmtId="9" fontId="40" fillId="11" borderId="54" xfId="1" applyFont="1" applyFill="1" applyBorder="1" applyAlignment="1" applyProtection="1">
      <alignment horizontal="center" vertical="center" wrapText="1"/>
    </xf>
    <xf numFmtId="9" fontId="40" fillId="22" borderId="91" xfId="1" applyFont="1" applyFill="1" applyBorder="1" applyAlignment="1" applyProtection="1">
      <alignment horizontal="center" vertical="center" wrapText="1"/>
    </xf>
    <xf numFmtId="0" fontId="23" fillId="0" borderId="0" xfId="0" applyFont="1" applyFill="1" applyBorder="1" applyProtection="1"/>
    <xf numFmtId="0" fontId="16" fillId="0" borderId="0" xfId="0" applyFont="1" applyFill="1" applyBorder="1" applyAlignment="1" applyProtection="1">
      <alignment vertical="center"/>
    </xf>
    <xf numFmtId="0" fontId="14" fillId="0" borderId="0" xfId="0" applyFont="1" applyFill="1" applyBorder="1" applyAlignment="1" applyProtection="1">
      <alignment horizontal="left" vertical="top" wrapText="1"/>
    </xf>
    <xf numFmtId="9" fontId="64" fillId="20" borderId="93" xfId="0" applyNumberFormat="1" applyFont="1" applyFill="1" applyBorder="1" applyAlignment="1">
      <alignment horizontal="center" vertical="center"/>
    </xf>
    <xf numFmtId="9" fontId="63" fillId="20" borderId="93" xfId="0" applyNumberFormat="1" applyFont="1" applyFill="1" applyBorder="1" applyAlignment="1">
      <alignment horizontal="left" vertical="center"/>
    </xf>
    <xf numFmtId="9" fontId="63" fillId="20" borderId="93" xfId="0" applyNumberFormat="1" applyFont="1" applyFill="1" applyBorder="1" applyAlignment="1">
      <alignment horizontal="center" vertical="center"/>
    </xf>
    <xf numFmtId="0" fontId="12" fillId="13" borderId="95" xfId="0" applyFont="1" applyFill="1" applyBorder="1" applyAlignment="1">
      <alignment horizontal="left" vertical="center"/>
    </xf>
    <xf numFmtId="0" fontId="23" fillId="13" borderId="96" xfId="0" applyFont="1" applyFill="1" applyBorder="1"/>
    <xf numFmtId="0" fontId="65" fillId="13" borderId="0" xfId="0" applyFont="1" applyFill="1" applyBorder="1" applyAlignment="1">
      <alignment horizontal="center" vertical="center"/>
    </xf>
    <xf numFmtId="0" fontId="65" fillId="13" borderId="0" xfId="0" applyFont="1" applyFill="1" applyBorder="1" applyAlignment="1">
      <alignment horizontal="center" vertical="center" wrapText="1"/>
    </xf>
    <xf numFmtId="0" fontId="22" fillId="13" borderId="0" xfId="0" applyFont="1" applyFill="1" applyBorder="1" applyAlignment="1">
      <alignment horizontal="left" vertical="center"/>
    </xf>
    <xf numFmtId="9" fontId="63" fillId="20" borderId="90" xfId="0" applyNumberFormat="1" applyFont="1" applyFill="1" applyBorder="1" applyAlignment="1">
      <alignment horizontal="center" vertical="center"/>
    </xf>
    <xf numFmtId="9" fontId="64" fillId="20" borderId="101" xfId="0" applyNumberFormat="1" applyFont="1" applyFill="1" applyBorder="1" applyAlignment="1">
      <alignment horizontal="center" vertical="center"/>
    </xf>
    <xf numFmtId="9" fontId="63" fillId="20" borderId="101" xfId="0" applyNumberFormat="1" applyFont="1" applyFill="1" applyBorder="1" applyAlignment="1">
      <alignment horizontal="left" vertical="center"/>
    </xf>
    <xf numFmtId="9" fontId="38" fillId="20" borderId="101" xfId="0" applyNumberFormat="1" applyFont="1" applyFill="1" applyBorder="1" applyAlignment="1">
      <alignment horizontal="center" vertical="center"/>
    </xf>
    <xf numFmtId="9" fontId="38" fillId="20" borderId="102" xfId="0" applyNumberFormat="1" applyFont="1" applyFill="1" applyBorder="1" applyAlignment="1">
      <alignment horizontal="center" vertical="center"/>
    </xf>
    <xf numFmtId="0" fontId="14" fillId="0" borderId="0" xfId="0" applyFont="1" applyFill="1" applyBorder="1" applyAlignment="1" applyProtection="1">
      <alignment horizontal="left" vertical="top" wrapText="1"/>
      <protection locked="0"/>
    </xf>
    <xf numFmtId="0" fontId="15" fillId="13" borderId="96" xfId="0" applyFont="1" applyFill="1" applyBorder="1" applyAlignment="1">
      <alignment horizontal="left" vertical="center"/>
    </xf>
    <xf numFmtId="9" fontId="63" fillId="20" borderId="92" xfId="0" applyNumberFormat="1" applyFont="1" applyFill="1" applyBorder="1" applyAlignment="1">
      <alignment horizontal="center" vertical="center"/>
    </xf>
    <xf numFmtId="9" fontId="34" fillId="20" borderId="93" xfId="0" applyNumberFormat="1" applyFont="1" applyFill="1" applyBorder="1" applyAlignment="1">
      <alignment horizontal="center" vertical="center"/>
    </xf>
    <xf numFmtId="9" fontId="34" fillId="20" borderId="94" xfId="0" applyNumberFormat="1" applyFont="1" applyFill="1" applyBorder="1" applyAlignment="1">
      <alignment horizontal="center" vertical="center"/>
    </xf>
    <xf numFmtId="0" fontId="62" fillId="13" borderId="95" xfId="0" applyFont="1" applyFill="1" applyBorder="1" applyAlignment="1">
      <alignment horizontal="left" vertical="center"/>
    </xf>
    <xf numFmtId="9" fontId="34" fillId="20" borderId="92" xfId="0" applyNumberFormat="1" applyFont="1" applyFill="1" applyBorder="1" applyAlignment="1">
      <alignment horizontal="center" vertical="center"/>
    </xf>
    <xf numFmtId="0" fontId="12" fillId="13" borderId="108" xfId="0" applyFont="1" applyFill="1" applyBorder="1" applyAlignment="1">
      <alignment horizontal="left" vertical="center"/>
    </xf>
    <xf numFmtId="9" fontId="54" fillId="20" borderId="92" xfId="0" applyNumberFormat="1" applyFont="1" applyFill="1" applyBorder="1" applyAlignment="1">
      <alignment horizontal="center" vertical="center"/>
    </xf>
    <xf numFmtId="9" fontId="56" fillId="20" borderId="93" xfId="0" applyNumberFormat="1" applyFont="1" applyFill="1" applyBorder="1" applyAlignment="1">
      <alignment horizontal="center" vertical="center"/>
    </xf>
    <xf numFmtId="9" fontId="38" fillId="20" borderId="93" xfId="0" applyNumberFormat="1" applyFont="1" applyFill="1" applyBorder="1" applyAlignment="1">
      <alignment horizontal="left" vertical="center"/>
    </xf>
    <xf numFmtId="0" fontId="61" fillId="13" borderId="95" xfId="0" applyFont="1" applyFill="1" applyBorder="1" applyAlignment="1">
      <alignment horizontal="left" vertical="center"/>
    </xf>
    <xf numFmtId="9" fontId="54" fillId="20" borderId="93" xfId="0" applyNumberFormat="1" applyFont="1" applyFill="1" applyBorder="1" applyAlignment="1">
      <alignment horizontal="center" vertical="center"/>
    </xf>
    <xf numFmtId="0" fontId="20" fillId="0" borderId="0" xfId="0" applyFont="1" applyFill="1" applyBorder="1" applyAlignment="1" applyProtection="1">
      <alignment horizontal="center"/>
    </xf>
    <xf numFmtId="0" fontId="20" fillId="0" borderId="69" xfId="0" applyFont="1" applyFill="1" applyBorder="1" applyAlignment="1" applyProtection="1">
      <alignment horizontal="center"/>
    </xf>
    <xf numFmtId="0" fontId="0" fillId="0" borderId="113" xfId="0" applyBorder="1" applyProtection="1"/>
    <xf numFmtId="0" fontId="20" fillId="0" borderId="117" xfId="0" applyFont="1" applyFill="1" applyBorder="1" applyAlignment="1" applyProtection="1">
      <alignment horizontal="center"/>
    </xf>
    <xf numFmtId="0" fontId="20" fillId="0" borderId="1" xfId="0" applyFont="1" applyFill="1" applyBorder="1" applyAlignment="1" applyProtection="1">
      <alignment horizontal="center"/>
    </xf>
    <xf numFmtId="0" fontId="14" fillId="0" borderId="1" xfId="0" applyFont="1" applyFill="1" applyBorder="1" applyAlignment="1" applyProtection="1">
      <alignment horizontal="left" vertical="top" wrapText="1"/>
    </xf>
    <xf numFmtId="0" fontId="0" fillId="0" borderId="118" xfId="0" applyBorder="1" applyProtection="1"/>
    <xf numFmtId="0" fontId="27" fillId="0" borderId="48" xfId="0" applyFont="1" applyBorder="1" applyProtection="1">
      <protection locked="0"/>
    </xf>
    <xf numFmtId="0" fontId="27" fillId="0" borderId="91" xfId="0" applyFont="1" applyBorder="1" applyProtection="1">
      <protection locked="0"/>
    </xf>
    <xf numFmtId="0" fontId="27" fillId="0" borderId="54" xfId="0" applyFont="1" applyBorder="1" applyProtection="1">
      <protection locked="0"/>
    </xf>
    <xf numFmtId="0" fontId="27" fillId="0" borderId="89" xfId="0" applyFont="1" applyBorder="1" applyProtection="1">
      <protection locked="0"/>
    </xf>
    <xf numFmtId="0" fontId="27" fillId="0" borderId="49" xfId="0" applyFont="1" applyBorder="1" applyProtection="1">
      <protection locked="0"/>
    </xf>
    <xf numFmtId="0" fontId="59" fillId="9" borderId="18" xfId="0" applyFont="1" applyFill="1" applyBorder="1" applyAlignment="1" applyProtection="1">
      <alignment horizontal="center" vertical="center" wrapText="1"/>
    </xf>
    <xf numFmtId="0" fontId="59" fillId="9" borderId="24" xfId="0" applyFont="1" applyFill="1" applyBorder="1" applyAlignment="1" applyProtection="1">
      <alignment horizontal="center" vertical="center" wrapText="1"/>
    </xf>
    <xf numFmtId="0" fontId="59" fillId="9" borderId="21" xfId="0" applyFont="1" applyFill="1" applyBorder="1" applyAlignment="1" applyProtection="1">
      <alignment horizontal="center" vertical="center" wrapText="1"/>
    </xf>
    <xf numFmtId="0" fontId="57" fillId="9" borderId="112" xfId="0" applyFont="1" applyFill="1" applyBorder="1" applyAlignment="1" applyProtection="1">
      <alignment horizontal="center" vertical="center" wrapText="1"/>
    </xf>
    <xf numFmtId="0" fontId="14" fillId="5" borderId="119" xfId="0" applyFont="1" applyFill="1" applyBorder="1" applyAlignment="1" applyProtection="1">
      <alignment vertical="top" wrapText="1"/>
      <protection locked="0"/>
    </xf>
    <xf numFmtId="0" fontId="65" fillId="13" borderId="21" xfId="0" applyFont="1" applyFill="1" applyBorder="1" applyAlignment="1">
      <alignment horizontal="center" vertical="center" wrapText="1"/>
    </xf>
    <xf numFmtId="0" fontId="65" fillId="13" borderId="24" xfId="0" applyFont="1" applyFill="1" applyBorder="1" applyAlignment="1">
      <alignment horizontal="center" vertical="center" wrapText="1"/>
    </xf>
    <xf numFmtId="0" fontId="63" fillId="13" borderId="98" xfId="0" applyFont="1" applyFill="1" applyBorder="1" applyAlignment="1">
      <alignment horizontal="center" vertical="center" wrapText="1"/>
    </xf>
    <xf numFmtId="0" fontId="57" fillId="9" borderId="107" xfId="0" applyFont="1" applyFill="1" applyBorder="1" applyAlignment="1" applyProtection="1">
      <alignment horizontal="center" vertical="center" wrapText="1"/>
    </xf>
    <xf numFmtId="0" fontId="59" fillId="9" borderId="41" xfId="0" applyFont="1" applyFill="1" applyBorder="1" applyAlignment="1" applyProtection="1">
      <alignment horizontal="center" vertical="center" wrapText="1"/>
    </xf>
    <xf numFmtId="0" fontId="59" fillId="9" borderId="23" xfId="0" applyFont="1" applyFill="1" applyBorder="1" applyAlignment="1" applyProtection="1">
      <alignment horizontal="center" vertical="center" wrapText="1"/>
    </xf>
    <xf numFmtId="0" fontId="59" fillId="9" borderId="22" xfId="0" applyFont="1" applyFill="1" applyBorder="1" applyAlignment="1" applyProtection="1">
      <alignment horizontal="center" vertical="center" wrapText="1"/>
    </xf>
    <xf numFmtId="0" fontId="14" fillId="5" borderId="18" xfId="0" applyFont="1" applyFill="1" applyBorder="1" applyAlignment="1" applyProtection="1">
      <alignment vertical="top" wrapText="1"/>
      <protection locked="0"/>
    </xf>
    <xf numFmtId="0" fontId="14" fillId="5" borderId="24" xfId="0" applyFont="1" applyFill="1" applyBorder="1" applyAlignment="1" applyProtection="1">
      <alignment vertical="top" wrapText="1"/>
      <protection locked="0"/>
    </xf>
    <xf numFmtId="0" fontId="14" fillId="5" borderId="98" xfId="0" applyFont="1" applyFill="1" applyBorder="1" applyAlignment="1" applyProtection="1">
      <alignment vertical="top" wrapText="1"/>
      <protection locked="0"/>
    </xf>
    <xf numFmtId="0" fontId="57" fillId="9" borderId="98" xfId="0" applyFont="1" applyFill="1" applyBorder="1" applyAlignment="1" applyProtection="1">
      <alignment horizontal="center" vertical="center" wrapText="1"/>
    </xf>
    <xf numFmtId="0" fontId="71" fillId="5" borderId="18" xfId="0" applyFont="1" applyFill="1" applyBorder="1" applyAlignment="1" applyProtection="1">
      <alignment vertical="top" wrapText="1"/>
      <protection locked="0"/>
    </xf>
    <xf numFmtId="0" fontId="71" fillId="5" borderId="24" xfId="0" applyFont="1" applyFill="1" applyBorder="1" applyAlignment="1" applyProtection="1">
      <alignment vertical="top" wrapText="1"/>
      <protection locked="0"/>
    </xf>
    <xf numFmtId="0" fontId="33" fillId="13" borderId="14" xfId="3" applyFont="1" applyFill="1" applyBorder="1" applyAlignment="1" applyProtection="1">
      <alignment horizontal="center" vertical="center" wrapText="1"/>
    </xf>
    <xf numFmtId="0" fontId="33" fillId="13" borderId="55" xfId="3" applyFont="1" applyFill="1" applyBorder="1" applyAlignment="1" applyProtection="1">
      <alignment horizontal="center" vertical="center" wrapText="1"/>
    </xf>
    <xf numFmtId="0" fontId="40" fillId="11" borderId="48" xfId="0" applyFont="1" applyFill="1" applyBorder="1" applyAlignment="1" applyProtection="1">
      <alignment horizontal="center" vertical="center" wrapText="1"/>
    </xf>
    <xf numFmtId="0" fontId="40" fillId="9" borderId="48" xfId="0" applyFont="1" applyFill="1" applyBorder="1" applyAlignment="1" applyProtection="1">
      <alignment horizontal="left" vertical="center" wrapText="1"/>
    </xf>
    <xf numFmtId="0" fontId="40" fillId="11" borderId="49" xfId="0" applyFont="1" applyFill="1" applyBorder="1" applyAlignment="1" applyProtection="1">
      <alignment horizontal="center" vertical="center" wrapText="1"/>
    </xf>
    <xf numFmtId="0" fontId="40" fillId="11" borderId="54" xfId="0" applyFont="1" applyFill="1" applyBorder="1" applyAlignment="1" applyProtection="1">
      <alignment horizontal="center" vertical="center" wrapText="1"/>
    </xf>
    <xf numFmtId="0" fontId="40" fillId="11" borderId="89" xfId="0" applyFont="1" applyFill="1" applyBorder="1" applyAlignment="1" applyProtection="1">
      <alignment horizontal="center" vertical="center" wrapText="1"/>
    </xf>
    <xf numFmtId="0" fontId="40" fillId="11" borderId="88" xfId="0" applyFont="1" applyFill="1" applyBorder="1" applyAlignment="1" applyProtection="1">
      <alignment horizontal="center" vertical="center" wrapText="1"/>
    </xf>
    <xf numFmtId="0" fontId="14" fillId="2" borderId="120" xfId="0" applyFont="1" applyFill="1" applyBorder="1" applyAlignment="1" applyProtection="1">
      <alignment horizontal="left" vertical="top" wrapText="1"/>
      <protection locked="0"/>
    </xf>
    <xf numFmtId="0" fontId="14" fillId="2" borderId="121" xfId="0" applyFont="1" applyFill="1" applyBorder="1" applyAlignment="1" applyProtection="1">
      <alignment horizontal="left" vertical="top" wrapText="1"/>
      <protection locked="0"/>
    </xf>
    <xf numFmtId="0" fontId="37" fillId="25" borderId="48" xfId="0" applyFont="1" applyFill="1" applyBorder="1" applyAlignment="1" applyProtection="1">
      <alignment horizontal="center" vertical="center" wrapText="1"/>
      <protection locked="0"/>
    </xf>
    <xf numFmtId="9" fontId="75" fillId="13" borderId="10" xfId="0" applyNumberFormat="1" applyFont="1" applyFill="1" applyBorder="1" applyAlignment="1">
      <alignment horizontal="center" vertical="center"/>
    </xf>
    <xf numFmtId="9" fontId="75" fillId="13" borderId="0" xfId="0" applyNumberFormat="1" applyFont="1" applyFill="1" applyBorder="1" applyAlignment="1">
      <alignment horizontal="center" vertical="center"/>
    </xf>
    <xf numFmtId="0" fontId="0" fillId="5" borderId="57" xfId="0" applyFill="1" applyBorder="1"/>
    <xf numFmtId="0" fontId="0" fillId="9" borderId="0" xfId="0" applyFill="1" applyBorder="1"/>
    <xf numFmtId="0" fontId="0" fillId="9" borderId="9" xfId="0" applyFill="1" applyBorder="1"/>
    <xf numFmtId="0" fontId="0" fillId="9" borderId="1" xfId="0" applyFill="1" applyBorder="1"/>
    <xf numFmtId="0" fontId="0" fillId="9" borderId="56" xfId="0" applyFill="1" applyBorder="1"/>
    <xf numFmtId="0" fontId="51" fillId="5" borderId="127" xfId="0" applyFont="1" applyFill="1" applyBorder="1" applyAlignment="1" applyProtection="1">
      <alignment horizontal="left" vertical="top" wrapText="1" indent="1"/>
      <protection locked="0"/>
    </xf>
    <xf numFmtId="0" fontId="51" fillId="5" borderId="120" xfId="0" applyFont="1" applyFill="1" applyBorder="1" applyAlignment="1" applyProtection="1">
      <alignment horizontal="left" vertical="top" wrapText="1" indent="1"/>
      <protection locked="0"/>
    </xf>
    <xf numFmtId="0" fontId="51" fillId="5" borderId="119" xfId="0" applyFont="1" applyFill="1" applyBorder="1" applyAlignment="1" applyProtection="1">
      <alignment horizontal="left" vertical="top" wrapText="1" indent="1"/>
      <protection locked="0"/>
    </xf>
    <xf numFmtId="0" fontId="74" fillId="9" borderId="10" xfId="0" applyFont="1" applyFill="1" applyBorder="1" applyAlignment="1">
      <alignment vertical="center" wrapText="1"/>
    </xf>
    <xf numFmtId="0" fontId="74" fillId="9" borderId="0" xfId="0" applyFont="1" applyFill="1" applyBorder="1" applyAlignment="1">
      <alignment vertical="center" wrapText="1"/>
    </xf>
    <xf numFmtId="0" fontId="74" fillId="9" borderId="11" xfId="0" applyFont="1" applyFill="1" applyBorder="1" applyAlignment="1">
      <alignment vertical="center" wrapText="1"/>
    </xf>
    <xf numFmtId="0" fontId="0" fillId="9" borderId="10" xfId="0" applyFill="1" applyBorder="1"/>
    <xf numFmtId="9" fontId="75" fillId="9" borderId="11" xfId="0" applyNumberFormat="1" applyFont="1" applyFill="1" applyBorder="1" applyAlignment="1">
      <alignment horizontal="right" vertical="center"/>
    </xf>
    <xf numFmtId="9" fontId="75" fillId="9" borderId="11" xfId="0" applyNumberFormat="1" applyFont="1" applyFill="1" applyBorder="1" applyAlignment="1">
      <alignment horizontal="right" vertical="top"/>
    </xf>
    <xf numFmtId="0" fontId="0" fillId="0" borderId="9" xfId="0" applyBorder="1"/>
    <xf numFmtId="0" fontId="33" fillId="2" borderId="1" xfId="3" applyFont="1" applyFill="1" applyBorder="1" applyAlignment="1">
      <alignment vertical="center"/>
    </xf>
    <xf numFmtId="0" fontId="27" fillId="9" borderId="119" xfId="0" applyFont="1" applyFill="1" applyBorder="1" applyAlignment="1" applyProtection="1">
      <alignment horizontal="left" vertical="center" wrapText="1" indent="1"/>
    </xf>
    <xf numFmtId="0" fontId="33" fillId="9" borderId="119" xfId="0" applyFont="1" applyFill="1" applyBorder="1" applyAlignment="1" applyProtection="1">
      <alignment horizontal="left" vertical="center" wrapText="1" indent="1"/>
    </xf>
    <xf numFmtId="9" fontId="65" fillId="26" borderId="0" xfId="0" applyNumberFormat="1" applyFont="1" applyFill="1" applyBorder="1" applyAlignment="1">
      <alignment horizontal="left" vertical="center" indent="1"/>
    </xf>
    <xf numFmtId="9" fontId="65" fillId="26" borderId="11" xfId="0" applyNumberFormat="1" applyFont="1" applyFill="1" applyBorder="1" applyAlignment="1">
      <alignment horizontal="left" vertical="center" indent="1"/>
    </xf>
    <xf numFmtId="9" fontId="84" fillId="20" borderId="0" xfId="0" applyNumberFormat="1" applyFont="1" applyFill="1" applyBorder="1" applyAlignment="1">
      <alignment horizontal="left" vertical="center" indent="1"/>
    </xf>
    <xf numFmtId="9" fontId="84" fillId="20" borderId="11" xfId="0" applyNumberFormat="1" applyFont="1" applyFill="1" applyBorder="1" applyAlignment="1">
      <alignment horizontal="left" vertical="center" indent="1"/>
    </xf>
    <xf numFmtId="0" fontId="85" fillId="0" borderId="0" xfId="0" applyFont="1"/>
    <xf numFmtId="9" fontId="86" fillId="13" borderId="11" xfId="0" applyNumberFormat="1" applyFont="1" applyFill="1" applyBorder="1" applyAlignment="1">
      <alignment horizontal="left" vertical="center" indent="1"/>
    </xf>
    <xf numFmtId="0" fontId="85" fillId="0" borderId="0" xfId="0" applyFont="1" applyFill="1"/>
    <xf numFmtId="9" fontId="65" fillId="26" borderId="0" xfId="0" applyNumberFormat="1" applyFont="1" applyFill="1" applyBorder="1" applyAlignment="1">
      <alignment horizontal="center" vertical="center"/>
    </xf>
    <xf numFmtId="0" fontId="65" fillId="26" borderId="0" xfId="0" applyFont="1" applyFill="1" applyBorder="1" applyAlignment="1">
      <alignment horizontal="center" vertical="center"/>
    </xf>
    <xf numFmtId="9" fontId="84" fillId="20" borderId="0" xfId="0" applyNumberFormat="1" applyFont="1" applyFill="1" applyBorder="1" applyAlignment="1">
      <alignment horizontal="center" vertical="center"/>
    </xf>
    <xf numFmtId="9" fontId="84" fillId="20" borderId="0" xfId="0" applyNumberFormat="1" applyFont="1" applyFill="1" applyBorder="1" applyAlignment="1">
      <alignment vertical="center"/>
    </xf>
    <xf numFmtId="9" fontId="86" fillId="13" borderId="0" xfId="0" applyNumberFormat="1" applyFont="1" applyFill="1" applyBorder="1" applyAlignment="1">
      <alignment vertical="center"/>
    </xf>
    <xf numFmtId="9" fontId="86" fillId="13" borderId="0" xfId="0" applyNumberFormat="1" applyFont="1" applyFill="1" applyBorder="1" applyAlignment="1">
      <alignment vertical="center" wrapText="1"/>
    </xf>
    <xf numFmtId="9" fontId="86" fillId="13" borderId="0" xfId="0" applyNumberFormat="1" applyFont="1" applyFill="1" applyBorder="1" applyAlignment="1">
      <alignment horizontal="center" vertical="center"/>
    </xf>
    <xf numFmtId="9" fontId="86" fillId="13" borderId="0" xfId="0" applyNumberFormat="1" applyFont="1" applyFill="1" applyBorder="1" applyAlignment="1">
      <alignment horizontal="center" vertical="center" wrapText="1"/>
    </xf>
    <xf numFmtId="9" fontId="84" fillId="20" borderId="0" xfId="0" applyNumberFormat="1" applyFont="1" applyFill="1" applyBorder="1" applyAlignment="1">
      <alignment vertical="center" wrapText="1"/>
    </xf>
    <xf numFmtId="9" fontId="63" fillId="23" borderId="1" xfId="0" applyNumberFormat="1" applyFont="1" applyFill="1" applyBorder="1" applyAlignment="1">
      <alignment horizontal="center" vertical="center"/>
    </xf>
    <xf numFmtId="9" fontId="84" fillId="20" borderId="10" xfId="0" applyNumberFormat="1" applyFont="1" applyFill="1" applyBorder="1" applyAlignment="1">
      <alignment horizontal="center" vertical="center"/>
    </xf>
    <xf numFmtId="9" fontId="84" fillId="13" borderId="10" xfId="0" applyNumberFormat="1" applyFont="1" applyFill="1" applyBorder="1" applyAlignment="1">
      <alignment horizontal="center" vertical="center"/>
    </xf>
    <xf numFmtId="9" fontId="84" fillId="20" borderId="57" xfId="0" applyNumberFormat="1" applyFont="1" applyFill="1" applyBorder="1" applyAlignment="1">
      <alignment horizontal="center" vertical="center"/>
    </xf>
    <xf numFmtId="9" fontId="84" fillId="20" borderId="2" xfId="0" applyNumberFormat="1" applyFont="1" applyFill="1" applyBorder="1" applyAlignment="1">
      <alignment vertical="center"/>
    </xf>
    <xf numFmtId="9" fontId="84" fillId="20" borderId="2" xfId="0" applyNumberFormat="1" applyFont="1" applyFill="1" applyBorder="1" applyAlignment="1">
      <alignment horizontal="center" vertical="center"/>
    </xf>
    <xf numFmtId="9" fontId="84" fillId="20" borderId="2" xfId="0" applyNumberFormat="1" applyFont="1" applyFill="1" applyBorder="1" applyAlignment="1">
      <alignment horizontal="center" vertical="center" wrapText="1"/>
    </xf>
    <xf numFmtId="9" fontId="84" fillId="20" borderId="2" xfId="0" applyNumberFormat="1" applyFont="1" applyFill="1" applyBorder="1" applyAlignment="1">
      <alignment horizontal="left" vertical="center" indent="1"/>
    </xf>
    <xf numFmtId="9" fontId="84" fillId="20" borderId="12" xfId="0" applyNumberFormat="1" applyFont="1" applyFill="1" applyBorder="1" applyAlignment="1">
      <alignment horizontal="left" vertical="center" indent="1"/>
    </xf>
    <xf numFmtId="0" fontId="88" fillId="0" borderId="0" xfId="0" applyFont="1" applyBorder="1"/>
    <xf numFmtId="9" fontId="18" fillId="6" borderId="9" xfId="0" applyNumberFormat="1" applyFont="1" applyFill="1" applyBorder="1" applyAlignment="1">
      <alignment horizontal="left" vertical="top"/>
    </xf>
    <xf numFmtId="9" fontId="18" fillId="6" borderId="1" xfId="0" applyNumberFormat="1" applyFont="1" applyFill="1" applyBorder="1" applyAlignment="1">
      <alignment horizontal="left" vertical="top"/>
    </xf>
    <xf numFmtId="9" fontId="4" fillId="23" borderId="14" xfId="0" applyNumberFormat="1" applyFont="1" applyFill="1" applyBorder="1" applyAlignment="1" applyProtection="1">
      <alignment horizontal="center" vertical="center" wrapText="1"/>
    </xf>
    <xf numFmtId="9" fontId="4" fillId="23" borderId="55" xfId="0" applyNumberFormat="1" applyFont="1" applyFill="1" applyBorder="1" applyAlignment="1" applyProtection="1">
      <alignment vertical="center" wrapText="1"/>
    </xf>
    <xf numFmtId="0" fontId="91" fillId="0" borderId="0" xfId="0" applyFont="1" applyAlignment="1">
      <alignment vertical="center"/>
    </xf>
    <xf numFmtId="0" fontId="0" fillId="0" borderId="9" xfId="0" applyBorder="1" applyProtection="1"/>
    <xf numFmtId="0" fontId="13" fillId="4" borderId="0" xfId="0" applyFont="1" applyFill="1" applyBorder="1" applyAlignment="1" applyProtection="1">
      <alignment vertical="center" wrapText="1"/>
    </xf>
    <xf numFmtId="0" fontId="8" fillId="5" borderId="0" xfId="0" applyFont="1" applyFill="1" applyBorder="1" applyAlignment="1" applyProtection="1">
      <alignment vertical="center" wrapText="1"/>
    </xf>
    <xf numFmtId="0" fontId="0" fillId="5" borderId="0" xfId="0" applyFont="1" applyFill="1" applyBorder="1" applyProtection="1"/>
    <xf numFmtId="0" fontId="0" fillId="0" borderId="57" xfId="0" applyBorder="1"/>
    <xf numFmtId="0" fontId="0" fillId="0" borderId="2" xfId="0" applyBorder="1"/>
    <xf numFmtId="9" fontId="79" fillId="5" borderId="0" xfId="0" applyNumberFormat="1" applyFont="1" applyFill="1" applyBorder="1" applyAlignment="1" applyProtection="1">
      <alignment horizontal="center" vertical="center" wrapText="1"/>
      <protection locked="0"/>
    </xf>
    <xf numFmtId="9" fontId="27" fillId="20" borderId="57" xfId="0" applyNumberFormat="1" applyFont="1" applyFill="1" applyBorder="1" applyAlignment="1" applyProtection="1">
      <alignment horizontal="left" vertical="center" indent="1"/>
    </xf>
    <xf numFmtId="9" fontId="27" fillId="20" borderId="2" xfId="0" applyNumberFormat="1" applyFont="1" applyFill="1" applyBorder="1" applyAlignment="1" applyProtection="1">
      <alignment horizontal="center" vertical="center"/>
    </xf>
    <xf numFmtId="9" fontId="18" fillId="20" borderId="12" xfId="0" applyNumberFormat="1" applyFont="1" applyFill="1" applyBorder="1" applyAlignment="1" applyProtection="1">
      <alignment horizontal="center" vertical="center"/>
    </xf>
    <xf numFmtId="0" fontId="95" fillId="4" borderId="0" xfId="0" applyFont="1" applyFill="1" applyBorder="1" applyAlignment="1" applyProtection="1">
      <alignment horizontal="left" vertical="top" wrapText="1"/>
    </xf>
    <xf numFmtId="0" fontId="95" fillId="4" borderId="0" xfId="0" applyFont="1" applyFill="1" applyBorder="1" applyAlignment="1" applyProtection="1">
      <alignment vertical="top"/>
    </xf>
    <xf numFmtId="0" fontId="94" fillId="0" borderId="0" xfId="0" applyFont="1" applyAlignment="1">
      <alignment vertical="top"/>
    </xf>
    <xf numFmtId="0" fontId="95" fillId="4" borderId="0" xfId="0" applyFont="1" applyFill="1" applyBorder="1" applyAlignment="1" applyProtection="1">
      <alignment horizontal="left" vertical="top"/>
    </xf>
    <xf numFmtId="0" fontId="0" fillId="9" borderId="9" xfId="0" applyFill="1" applyBorder="1" applyProtection="1"/>
    <xf numFmtId="0" fontId="0" fillId="0" borderId="0" xfId="0" applyAlignment="1">
      <alignment vertical="top"/>
    </xf>
    <xf numFmtId="9" fontId="38" fillId="20" borderId="9" xfId="0" applyNumberFormat="1" applyFont="1" applyFill="1" applyBorder="1" applyAlignment="1">
      <alignment horizontal="center" vertical="center"/>
    </xf>
    <xf numFmtId="9" fontId="64" fillId="20" borderId="1" xfId="0" applyNumberFormat="1" applyFont="1" applyFill="1" applyBorder="1" applyAlignment="1">
      <alignment horizontal="center" vertical="center"/>
    </xf>
    <xf numFmtId="9" fontId="63" fillId="20" borderId="1" xfId="0" applyNumberFormat="1" applyFont="1" applyFill="1" applyBorder="1" applyAlignment="1">
      <alignment horizontal="left" vertical="center"/>
    </xf>
    <xf numFmtId="9" fontId="63" fillId="20" borderId="1" xfId="0" applyNumberFormat="1" applyFont="1" applyFill="1" applyBorder="1" applyAlignment="1">
      <alignment horizontal="center" vertical="center"/>
    </xf>
    <xf numFmtId="9" fontId="38" fillId="20" borderId="1" xfId="0" applyNumberFormat="1" applyFont="1" applyFill="1" applyBorder="1" applyAlignment="1">
      <alignment horizontal="center" vertical="center"/>
    </xf>
    <xf numFmtId="9" fontId="38" fillId="20" borderId="56" xfId="0" applyNumberFormat="1" applyFont="1" applyFill="1" applyBorder="1" applyAlignment="1">
      <alignment horizontal="center" vertical="center"/>
    </xf>
    <xf numFmtId="0" fontId="12" fillId="13" borderId="132" xfId="0" applyFont="1" applyFill="1" applyBorder="1" applyAlignment="1">
      <alignment horizontal="left" vertical="center"/>
    </xf>
    <xf numFmtId="0" fontId="23" fillId="13" borderId="10" xfId="0" applyFont="1" applyFill="1" applyBorder="1"/>
    <xf numFmtId="0" fontId="57" fillId="9" borderId="135" xfId="0" applyFont="1" applyFill="1" applyBorder="1" applyAlignment="1" applyProtection="1">
      <alignment horizontal="center" vertical="center" wrapText="1"/>
    </xf>
    <xf numFmtId="0" fontId="14" fillId="2" borderId="136" xfId="0" applyFont="1" applyFill="1" applyBorder="1" applyAlignment="1" applyProtection="1">
      <alignment horizontal="left" vertical="top" wrapText="1"/>
      <protection locked="0"/>
    </xf>
    <xf numFmtId="0" fontId="14" fillId="5" borderId="137" xfId="0" applyFont="1" applyFill="1" applyBorder="1" applyAlignment="1" applyProtection="1">
      <alignment horizontal="left" vertical="top" wrapText="1"/>
      <protection locked="0"/>
    </xf>
    <xf numFmtId="0" fontId="14" fillId="5" borderId="138" xfId="0" applyFont="1" applyFill="1" applyBorder="1" applyAlignment="1" applyProtection="1">
      <alignment horizontal="center" vertical="top" wrapText="1"/>
      <protection locked="0"/>
    </xf>
    <xf numFmtId="0" fontId="14" fillId="5" borderId="139" xfId="0" applyFont="1" applyFill="1" applyBorder="1" applyAlignment="1" applyProtection="1">
      <alignment horizontal="center" vertical="top" wrapText="1"/>
      <protection locked="0"/>
    </xf>
    <xf numFmtId="9" fontId="56" fillId="20" borderId="1" xfId="0" applyNumberFormat="1" applyFont="1" applyFill="1" applyBorder="1" applyAlignment="1">
      <alignment horizontal="center" vertical="center"/>
    </xf>
    <xf numFmtId="9" fontId="38" fillId="20" borderId="1" xfId="0" applyNumberFormat="1" applyFont="1" applyFill="1" applyBorder="1" applyAlignment="1">
      <alignment horizontal="left" vertical="center"/>
    </xf>
    <xf numFmtId="0" fontId="12" fillId="13" borderId="9" xfId="0" applyFont="1" applyFill="1" applyBorder="1" applyAlignment="1">
      <alignment horizontal="left" vertical="center"/>
    </xf>
    <xf numFmtId="0" fontId="57" fillId="9" borderId="134" xfId="0" applyFont="1" applyFill="1" applyBorder="1" applyAlignment="1" applyProtection="1">
      <alignment horizontal="center" vertical="center" wrapText="1"/>
    </xf>
    <xf numFmtId="0" fontId="71" fillId="5" borderId="134" xfId="0" applyFont="1" applyFill="1" applyBorder="1" applyAlignment="1" applyProtection="1">
      <alignment vertical="top" wrapText="1"/>
      <protection locked="0"/>
    </xf>
    <xf numFmtId="0" fontId="71" fillId="5" borderId="135" xfId="0" applyFont="1" applyFill="1" applyBorder="1" applyAlignment="1" applyProtection="1">
      <alignment vertical="top" wrapText="1"/>
      <protection locked="0"/>
    </xf>
    <xf numFmtId="0" fontId="23" fillId="13" borderId="57" xfId="0" applyFont="1" applyFill="1" applyBorder="1"/>
    <xf numFmtId="0" fontId="23" fillId="13" borderId="2" xfId="0" applyFont="1" applyFill="1" applyBorder="1"/>
    <xf numFmtId="0" fontId="71" fillId="5" borderId="137" xfId="0" applyFont="1" applyFill="1" applyBorder="1" applyAlignment="1" applyProtection="1">
      <alignment vertical="top" wrapText="1"/>
      <protection locked="0"/>
    </xf>
    <xf numFmtId="0" fontId="71" fillId="5" borderId="138" xfId="0" applyFont="1" applyFill="1" applyBorder="1" applyAlignment="1" applyProtection="1">
      <alignment vertical="top" wrapText="1"/>
      <protection locked="0"/>
    </xf>
    <xf numFmtId="0" fontId="71" fillId="5" borderId="139" xfId="0" applyFont="1" applyFill="1" applyBorder="1" applyAlignment="1" applyProtection="1">
      <alignment vertical="top" wrapText="1"/>
      <protection locked="0"/>
    </xf>
    <xf numFmtId="9" fontId="84" fillId="13" borderId="57" xfId="0" applyNumberFormat="1" applyFont="1" applyFill="1" applyBorder="1" applyAlignment="1">
      <alignment horizontal="center" vertical="center"/>
    </xf>
    <xf numFmtId="9" fontId="86" fillId="13" borderId="2" xfId="0" applyNumberFormat="1" applyFont="1" applyFill="1" applyBorder="1" applyAlignment="1">
      <alignment vertical="center"/>
    </xf>
    <xf numFmtId="9" fontId="86" fillId="13" borderId="2" xfId="0" applyNumberFormat="1" applyFont="1" applyFill="1" applyBorder="1" applyAlignment="1">
      <alignment vertical="center" wrapText="1"/>
    </xf>
    <xf numFmtId="9" fontId="86" fillId="13" borderId="2" xfId="0" applyNumberFormat="1" applyFont="1" applyFill="1" applyBorder="1" applyAlignment="1">
      <alignment horizontal="center" vertical="center"/>
    </xf>
    <xf numFmtId="9" fontId="86" fillId="13" borderId="12" xfId="0" applyNumberFormat="1" applyFont="1" applyFill="1" applyBorder="1" applyAlignment="1">
      <alignment horizontal="left" vertical="center" indent="1"/>
    </xf>
    <xf numFmtId="0" fontId="0" fillId="0" borderId="57" xfId="0" applyBorder="1" applyProtection="1"/>
    <xf numFmtId="20" fontId="33" fillId="13" borderId="10" xfId="3" applyNumberFormat="1" applyFont="1" applyFill="1" applyBorder="1" applyAlignment="1" applyProtection="1">
      <alignment horizontal="left" vertical="center" indent="1"/>
    </xf>
    <xf numFmtId="20" fontId="29" fillId="13" borderId="0" xfId="3" applyNumberFormat="1" applyFont="1" applyFill="1" applyBorder="1" applyAlignment="1" applyProtection="1">
      <alignment horizontal="left" vertical="center" indent="1"/>
    </xf>
    <xf numFmtId="20" fontId="11" fillId="13" borderId="0" xfId="3" applyNumberFormat="1" applyFont="1" applyFill="1" applyBorder="1" applyAlignment="1" applyProtection="1">
      <alignment horizontal="left" vertical="center" indent="1"/>
    </xf>
    <xf numFmtId="20" fontId="27" fillId="13" borderId="0" xfId="3" applyNumberFormat="1" applyFont="1" applyFill="1" applyBorder="1" applyAlignment="1" applyProtection="1">
      <alignment horizontal="left" vertical="center" indent="3"/>
    </xf>
    <xf numFmtId="20" fontId="26" fillId="13" borderId="0" xfId="3" applyNumberFormat="1" applyFont="1" applyFill="1" applyBorder="1" applyAlignment="1" applyProtection="1">
      <alignment horizontal="left" vertical="center" indent="3"/>
    </xf>
    <xf numFmtId="20" fontId="25" fillId="13" borderId="0" xfId="3" applyNumberFormat="1" applyFont="1" applyFill="1" applyBorder="1" applyAlignment="1" applyProtection="1">
      <alignment horizontal="left" vertical="center" indent="3"/>
    </xf>
    <xf numFmtId="20" fontId="33" fillId="13" borderId="0" xfId="3" applyNumberFormat="1" applyFont="1" applyFill="1" applyBorder="1" applyAlignment="1" applyProtection="1">
      <alignment horizontal="left" vertical="center" indent="1"/>
    </xf>
    <xf numFmtId="0" fontId="81" fillId="5" borderId="0" xfId="4" applyFont="1" applyFill="1" applyBorder="1" applyAlignment="1" applyProtection="1">
      <alignment vertical="center"/>
    </xf>
    <xf numFmtId="20" fontId="27" fillId="13" borderId="2" xfId="3" applyNumberFormat="1" applyFont="1" applyFill="1" applyBorder="1" applyAlignment="1" applyProtection="1">
      <alignment vertical="center" wrapText="1"/>
    </xf>
    <xf numFmtId="20" fontId="27" fillId="13" borderId="12" xfId="3" applyNumberFormat="1" applyFont="1" applyFill="1" applyBorder="1" applyAlignment="1" applyProtection="1">
      <alignment vertical="center" wrapText="1"/>
    </xf>
    <xf numFmtId="0" fontId="0" fillId="24" borderId="83" xfId="0" applyFill="1" applyBorder="1" applyAlignment="1">
      <alignment horizontal="center"/>
    </xf>
    <xf numFmtId="9" fontId="0" fillId="0" borderId="83" xfId="0" applyNumberFormat="1" applyBorder="1" applyAlignment="1">
      <alignment horizontal="center"/>
    </xf>
    <xf numFmtId="0" fontId="33" fillId="0" borderId="1" xfId="3" applyFont="1" applyFill="1" applyBorder="1" applyAlignment="1" applyProtection="1">
      <alignment vertical="center"/>
    </xf>
    <xf numFmtId="0" fontId="29" fillId="0" borderId="2" xfId="3" applyFont="1" applyFill="1" applyBorder="1" applyAlignment="1" applyProtection="1">
      <alignment vertical="center"/>
    </xf>
    <xf numFmtId="0" fontId="58" fillId="11" borderId="147" xfId="0" applyFont="1" applyFill="1" applyBorder="1" applyAlignment="1" applyProtection="1">
      <alignment horizontal="center" vertical="center"/>
    </xf>
    <xf numFmtId="0" fontId="40" fillId="9" borderId="148" xfId="0" applyFont="1" applyFill="1" applyBorder="1" applyAlignment="1" applyProtection="1">
      <alignment horizontal="center" vertical="center"/>
    </xf>
    <xf numFmtId="0" fontId="27" fillId="0" borderId="58" xfId="0" applyFont="1" applyBorder="1" applyProtection="1">
      <protection locked="0"/>
    </xf>
    <xf numFmtId="0" fontId="58" fillId="11" borderId="148" xfId="0" applyFont="1" applyFill="1" applyBorder="1" applyAlignment="1" applyProtection="1">
      <alignment horizontal="center" vertical="center"/>
    </xf>
    <xf numFmtId="0" fontId="40" fillId="9" borderId="132" xfId="0" applyFont="1" applyFill="1" applyBorder="1" applyAlignment="1" applyProtection="1">
      <alignment horizontal="center" vertical="center"/>
    </xf>
    <xf numFmtId="0" fontId="40" fillId="9" borderId="149" xfId="0" applyFont="1" applyFill="1" applyBorder="1" applyAlignment="1" applyProtection="1">
      <alignment horizontal="center" vertical="center"/>
    </xf>
    <xf numFmtId="0" fontId="40" fillId="9" borderId="147" xfId="0" applyFont="1" applyFill="1" applyBorder="1" applyAlignment="1" applyProtection="1">
      <alignment horizontal="center" vertical="center"/>
    </xf>
    <xf numFmtId="0" fontId="27" fillId="0" borderId="68" xfId="0" applyFont="1" applyBorder="1" applyProtection="1">
      <protection locked="0"/>
    </xf>
    <xf numFmtId="0" fontId="58" fillId="11" borderId="150" xfId="0" applyFont="1" applyFill="1" applyBorder="1" applyAlignment="1" applyProtection="1">
      <alignment horizontal="center" vertical="center"/>
    </xf>
    <xf numFmtId="0" fontId="40" fillId="9" borderId="152" xfId="0" applyFont="1" applyFill="1" applyBorder="1" applyAlignment="1" applyProtection="1">
      <alignment horizontal="center" vertical="center"/>
    </xf>
    <xf numFmtId="0" fontId="27" fillId="0" borderId="153" xfId="0" applyFont="1" applyBorder="1" applyProtection="1">
      <protection locked="0"/>
    </xf>
    <xf numFmtId="0" fontId="58" fillId="22" borderId="150" xfId="0" applyFont="1" applyFill="1" applyBorder="1" applyAlignment="1" applyProtection="1">
      <alignment horizontal="center" vertical="center"/>
    </xf>
    <xf numFmtId="9" fontId="40" fillId="10" borderId="151" xfId="0" applyNumberFormat="1" applyFont="1" applyFill="1" applyBorder="1" applyAlignment="1" applyProtection="1">
      <alignment horizontal="center" vertical="center" wrapText="1"/>
    </xf>
    <xf numFmtId="0" fontId="58" fillId="11" borderId="152" xfId="0" applyFont="1" applyFill="1" applyBorder="1" applyAlignment="1" applyProtection="1">
      <alignment horizontal="center" vertical="center"/>
    </xf>
    <xf numFmtId="0" fontId="27" fillId="0" borderId="75" xfId="0" applyFont="1" applyBorder="1" applyProtection="1">
      <protection locked="0"/>
    </xf>
    <xf numFmtId="0" fontId="58" fillId="22" borderId="148" xfId="0" applyFont="1" applyFill="1" applyBorder="1" applyAlignment="1" applyProtection="1">
      <alignment horizontal="center" vertical="center"/>
    </xf>
    <xf numFmtId="9" fontId="40" fillId="10" borderId="58" xfId="0" applyNumberFormat="1" applyFont="1" applyFill="1" applyBorder="1" applyAlignment="1" applyProtection="1">
      <alignment horizontal="center" vertical="center" wrapText="1"/>
    </xf>
    <xf numFmtId="0" fontId="58" fillId="11" borderId="132" xfId="0" applyFont="1" applyFill="1" applyBorder="1" applyAlignment="1" applyProtection="1">
      <alignment horizontal="center" vertical="center"/>
    </xf>
    <xf numFmtId="0" fontId="40" fillId="9" borderId="154" xfId="0" applyFont="1" applyFill="1" applyBorder="1" applyAlignment="1" applyProtection="1">
      <alignment horizontal="center" vertical="center"/>
    </xf>
    <xf numFmtId="0" fontId="27" fillId="0" borderId="155" xfId="0" applyFont="1" applyBorder="1" applyProtection="1">
      <protection locked="0"/>
    </xf>
    <xf numFmtId="0" fontId="58" fillId="22" borderId="154" xfId="0" applyFont="1" applyFill="1" applyBorder="1" applyAlignment="1" applyProtection="1">
      <alignment horizontal="center" vertical="center"/>
    </xf>
    <xf numFmtId="9" fontId="40" fillId="10" borderId="155" xfId="0" applyNumberFormat="1" applyFont="1" applyFill="1" applyBorder="1" applyAlignment="1" applyProtection="1">
      <alignment horizontal="center" vertical="center" wrapText="1"/>
    </xf>
    <xf numFmtId="0" fontId="40" fillId="9" borderId="156" xfId="0" applyFont="1" applyFill="1" applyBorder="1" applyAlignment="1" applyProtection="1">
      <alignment horizontal="center" vertical="center"/>
    </xf>
    <xf numFmtId="0" fontId="37" fillId="25" borderId="76" xfId="0" applyFont="1" applyFill="1" applyBorder="1" applyAlignment="1" applyProtection="1">
      <alignment horizontal="center" vertical="center" wrapText="1"/>
      <protection locked="0"/>
    </xf>
    <xf numFmtId="9" fontId="40" fillId="3" borderId="76" xfId="1" applyFont="1" applyFill="1" applyBorder="1" applyAlignment="1" applyProtection="1">
      <alignment horizontal="center" vertical="center" wrapText="1"/>
    </xf>
    <xf numFmtId="0" fontId="40" fillId="9" borderId="76" xfId="0" applyFont="1" applyFill="1" applyBorder="1" applyAlignment="1" applyProtection="1">
      <alignment vertical="center" wrapText="1"/>
    </xf>
    <xf numFmtId="0" fontId="27" fillId="0" borderId="76" xfId="0" applyFont="1" applyBorder="1" applyProtection="1">
      <protection locked="0"/>
    </xf>
    <xf numFmtId="0" fontId="27" fillId="0" borderId="77" xfId="0" applyFont="1" applyBorder="1" applyProtection="1">
      <protection locked="0"/>
    </xf>
    <xf numFmtId="0" fontId="1" fillId="2" borderId="0" xfId="0" applyFont="1" applyFill="1" applyBorder="1" applyProtection="1"/>
    <xf numFmtId="0" fontId="1" fillId="0" borderId="0" xfId="0" applyFont="1" applyBorder="1" applyProtection="1"/>
    <xf numFmtId="0" fontId="58" fillId="20" borderId="57" xfId="0" applyFont="1" applyFill="1" applyBorder="1" applyAlignment="1" applyProtection="1">
      <alignment horizontal="center" vertical="center"/>
    </xf>
    <xf numFmtId="9" fontId="40" fillId="20" borderId="157" xfId="1" applyFont="1" applyFill="1" applyBorder="1" applyAlignment="1" applyProtection="1">
      <alignment horizontal="center" vertical="center" wrapText="1"/>
    </xf>
    <xf numFmtId="9" fontId="40" fillId="10" borderId="158" xfId="0" applyNumberFormat="1" applyFont="1" applyFill="1" applyBorder="1" applyAlignment="1" applyProtection="1">
      <alignment horizontal="center" vertical="center" wrapText="1"/>
    </xf>
    <xf numFmtId="0" fontId="81" fillId="5" borderId="0" xfId="0" applyFont="1" applyFill="1" applyBorder="1" applyAlignment="1">
      <alignment horizontal="right" vertical="top"/>
    </xf>
    <xf numFmtId="9" fontId="55" fillId="2" borderId="2" xfId="0" applyNumberFormat="1" applyFont="1" applyFill="1" applyBorder="1" applyAlignment="1">
      <alignment vertical="center"/>
    </xf>
    <xf numFmtId="0" fontId="87" fillId="5" borderId="0" xfId="5" applyFont="1" applyFill="1" applyBorder="1" applyAlignment="1">
      <alignment vertical="center"/>
    </xf>
    <xf numFmtId="0" fontId="81" fillId="0" borderId="0" xfId="0" applyFont="1" applyBorder="1"/>
    <xf numFmtId="0" fontId="5" fillId="4" borderId="0" xfId="0" applyFont="1" applyFill="1" applyBorder="1" applyAlignment="1">
      <alignment horizontal="center" vertical="center"/>
    </xf>
    <xf numFmtId="9" fontId="14" fillId="7" borderId="0" xfId="0" applyNumberFormat="1" applyFont="1" applyFill="1" applyBorder="1" applyAlignment="1">
      <alignment horizontal="center" vertical="center" wrapText="1"/>
    </xf>
    <xf numFmtId="0" fontId="90" fillId="5" borderId="0" xfId="4" applyFont="1" applyFill="1" applyBorder="1" applyAlignment="1" applyProtection="1">
      <alignment vertical="center"/>
    </xf>
    <xf numFmtId="0" fontId="82" fillId="4" borderId="0" xfId="3" applyFont="1" applyFill="1" applyBorder="1" applyAlignment="1" applyProtection="1">
      <alignment horizontal="left" vertical="center"/>
    </xf>
    <xf numFmtId="14" fontId="99" fillId="4" borderId="0" xfId="3" applyNumberFormat="1" applyFont="1" applyFill="1" applyBorder="1" applyAlignment="1" applyProtection="1">
      <alignment horizontal="right" vertical="center"/>
    </xf>
    <xf numFmtId="0" fontId="97" fillId="5" borderId="0" xfId="2" applyFont="1" applyFill="1" applyBorder="1" applyAlignment="1" applyProtection="1">
      <alignment vertical="center"/>
    </xf>
    <xf numFmtId="0" fontId="98" fillId="5" borderId="0" xfId="2" applyFont="1" applyFill="1" applyBorder="1" applyAlignment="1" applyProtection="1">
      <alignment vertical="center"/>
    </xf>
    <xf numFmtId="0" fontId="96" fillId="5" borderId="0" xfId="2" applyFont="1" applyFill="1" applyBorder="1" applyAlignment="1" applyProtection="1">
      <alignment horizontal="right" vertical="center"/>
    </xf>
    <xf numFmtId="0" fontId="91" fillId="5" borderId="0" xfId="0" applyFont="1" applyFill="1" applyAlignment="1">
      <alignment vertical="center"/>
    </xf>
    <xf numFmtId="0" fontId="99" fillId="4" borderId="0" xfId="3" applyFont="1" applyFill="1" applyBorder="1" applyAlignment="1" applyProtection="1">
      <alignment vertical="center"/>
    </xf>
    <xf numFmtId="0" fontId="99" fillId="4" borderId="0" xfId="3" applyFont="1" applyFill="1" applyBorder="1" applyAlignment="1" applyProtection="1">
      <alignment horizontal="center" vertical="center"/>
    </xf>
    <xf numFmtId="0" fontId="99" fillId="4" borderId="0" xfId="3" applyFont="1" applyFill="1" applyBorder="1" applyAlignment="1" applyProtection="1">
      <alignment horizontal="right" vertical="center"/>
    </xf>
    <xf numFmtId="14" fontId="99" fillId="4" borderId="0" xfId="3" applyNumberFormat="1" applyFont="1" applyFill="1" applyBorder="1" applyAlignment="1" applyProtection="1">
      <alignment vertical="center"/>
    </xf>
    <xf numFmtId="0" fontId="98" fillId="4" borderId="0" xfId="2" applyFont="1" applyFill="1" applyBorder="1" applyAlignment="1" applyProtection="1">
      <alignment vertical="center"/>
    </xf>
    <xf numFmtId="0" fontId="96" fillId="4" borderId="0" xfId="2" applyFont="1" applyFill="1" applyBorder="1" applyAlignment="1" applyProtection="1">
      <alignment horizontal="right" vertical="center"/>
    </xf>
    <xf numFmtId="0" fontId="82" fillId="4" borderId="0" xfId="3" applyFont="1" applyFill="1" applyBorder="1" applyAlignment="1" applyProtection="1">
      <alignment horizontal="left" vertical="top"/>
    </xf>
    <xf numFmtId="0" fontId="100" fillId="0" borderId="0" xfId="0" applyFont="1" applyAlignment="1" applyProtection="1">
      <alignment vertical="center"/>
    </xf>
    <xf numFmtId="0" fontId="100" fillId="2" borderId="0" xfId="0" applyFont="1" applyFill="1" applyAlignment="1" applyProtection="1">
      <alignment vertical="center"/>
    </xf>
    <xf numFmtId="0" fontId="91" fillId="0" borderId="0" xfId="0" applyFont="1" applyAlignment="1" applyProtection="1">
      <alignment vertical="center"/>
    </xf>
    <xf numFmtId="0" fontId="82" fillId="4" borderId="0" xfId="3" applyFont="1" applyFill="1" applyBorder="1" applyAlignment="1" applyProtection="1">
      <alignment vertical="center"/>
    </xf>
    <xf numFmtId="0" fontId="82" fillId="4" borderId="0" xfId="3" applyFont="1" applyFill="1" applyBorder="1" applyAlignment="1" applyProtection="1">
      <alignment horizontal="center" vertical="center"/>
    </xf>
    <xf numFmtId="0" fontId="82" fillId="4" borderId="0" xfId="3" applyFont="1" applyFill="1" applyBorder="1" applyAlignment="1" applyProtection="1">
      <alignment horizontal="right" vertical="center"/>
    </xf>
    <xf numFmtId="14" fontId="82" fillId="4" borderId="0" xfId="3" applyNumberFormat="1" applyFont="1" applyFill="1" applyBorder="1" applyAlignment="1" applyProtection="1">
      <alignment vertical="center"/>
    </xf>
    <xf numFmtId="14" fontId="82" fillId="4" borderId="0" xfId="3" applyNumberFormat="1" applyFont="1" applyFill="1" applyBorder="1" applyAlignment="1" applyProtection="1">
      <alignment horizontal="right" vertical="center"/>
    </xf>
    <xf numFmtId="0" fontId="100" fillId="2" borderId="0" xfId="0" applyFont="1" applyFill="1" applyAlignment="1" applyProtection="1">
      <alignment horizontal="center" vertical="center"/>
    </xf>
    <xf numFmtId="0" fontId="92" fillId="5" borderId="0" xfId="4" applyFont="1" applyFill="1" applyBorder="1" applyAlignment="1" applyProtection="1"/>
    <xf numFmtId="0" fontId="93" fillId="5" borderId="0" xfId="4" applyFont="1" applyFill="1" applyBorder="1" applyAlignment="1" applyProtection="1"/>
    <xf numFmtId="0" fontId="94" fillId="0" borderId="0" xfId="0" applyFont="1" applyAlignment="1"/>
    <xf numFmtId="9" fontId="53" fillId="18" borderId="10" xfId="0" applyNumberFormat="1" applyFont="1" applyFill="1" applyBorder="1" applyAlignment="1" applyProtection="1">
      <alignment horizontal="left" vertical="center" indent="1"/>
    </xf>
    <xf numFmtId="9" fontId="53" fillId="18" borderId="0" xfId="0" applyNumberFormat="1" applyFont="1" applyFill="1" applyBorder="1" applyAlignment="1" applyProtection="1">
      <alignment horizontal="left" vertical="center" indent="1"/>
    </xf>
    <xf numFmtId="9" fontId="53" fillId="18" borderId="11" xfId="0" applyNumberFormat="1" applyFont="1" applyFill="1" applyBorder="1" applyAlignment="1" applyProtection="1">
      <alignment horizontal="left" vertical="center" indent="1"/>
    </xf>
    <xf numFmtId="9" fontId="9" fillId="6" borderId="9" xfId="0" applyNumberFormat="1" applyFont="1" applyFill="1" applyBorder="1" applyAlignment="1" applyProtection="1">
      <alignment vertical="top"/>
    </xf>
    <xf numFmtId="0" fontId="17" fillId="5" borderId="0" xfId="5" applyFont="1" applyFill="1" applyBorder="1" applyAlignment="1" applyProtection="1">
      <alignment vertical="center"/>
    </xf>
    <xf numFmtId="0" fontId="102" fillId="0" borderId="0" xfId="0" applyFont="1" applyBorder="1" applyAlignment="1" applyProtection="1">
      <alignment horizontal="center" vertical="center"/>
    </xf>
    <xf numFmtId="0" fontId="102" fillId="0" borderId="0" xfId="0" applyFont="1" applyBorder="1" applyAlignment="1" applyProtection="1">
      <alignment vertical="center"/>
    </xf>
    <xf numFmtId="0" fontId="90" fillId="5" borderId="0" xfId="0" applyFont="1" applyFill="1" applyBorder="1" applyAlignment="1" applyProtection="1">
      <alignment horizontal="right" vertical="center"/>
    </xf>
    <xf numFmtId="0" fontId="2" fillId="0" borderId="0" xfId="0" applyFont="1" applyBorder="1" applyAlignment="1" applyProtection="1">
      <alignment vertical="center"/>
    </xf>
    <xf numFmtId="0" fontId="27" fillId="0" borderId="64" xfId="0" applyFont="1" applyBorder="1" applyAlignment="1" applyProtection="1">
      <alignment horizontal="left" vertical="center" wrapText="1" indent="1"/>
    </xf>
    <xf numFmtId="0" fontId="27" fillId="0" borderId="64" xfId="0" applyFont="1" applyBorder="1" applyAlignment="1" applyProtection="1">
      <alignment horizontal="left" vertical="center" indent="1"/>
    </xf>
    <xf numFmtId="0" fontId="27" fillId="0" borderId="82" xfId="0" applyFont="1" applyBorder="1" applyAlignment="1" applyProtection="1">
      <alignment horizontal="left" vertical="center" wrapText="1" indent="1"/>
    </xf>
    <xf numFmtId="0" fontId="102" fillId="0" borderId="0" xfId="0" applyFont="1" applyBorder="1" applyAlignment="1" applyProtection="1">
      <alignment horizontal="center" vertical="top"/>
    </xf>
    <xf numFmtId="0" fontId="102" fillId="0" borderId="0" xfId="0" applyFont="1" applyBorder="1" applyAlignment="1" applyProtection="1">
      <alignment vertical="top"/>
    </xf>
    <xf numFmtId="0" fontId="90" fillId="5" borderId="0" xfId="0" applyFont="1" applyFill="1" applyBorder="1" applyAlignment="1" applyProtection="1">
      <alignment horizontal="right" vertical="top"/>
    </xf>
    <xf numFmtId="0" fontId="2" fillId="0" borderId="0" xfId="0" applyFont="1" applyBorder="1" applyAlignment="1" applyProtection="1">
      <alignment vertical="top"/>
    </xf>
    <xf numFmtId="0" fontId="91" fillId="0" borderId="0" xfId="0" applyFont="1" applyBorder="1"/>
    <xf numFmtId="0" fontId="90" fillId="0" borderId="0" xfId="0" applyFont="1" applyBorder="1" applyAlignment="1">
      <alignment horizontal="center" vertical="center"/>
    </xf>
    <xf numFmtId="0" fontId="90" fillId="5" borderId="0" xfId="0" applyFont="1" applyFill="1" applyBorder="1" applyAlignment="1">
      <alignment vertical="top"/>
    </xf>
    <xf numFmtId="0" fontId="103" fillId="4" borderId="0" xfId="0" applyFont="1" applyFill="1" applyBorder="1" applyAlignment="1">
      <alignment horizontal="right" vertical="top"/>
    </xf>
    <xf numFmtId="0" fontId="90" fillId="0" borderId="0" xfId="0" applyFont="1" applyBorder="1" applyAlignment="1">
      <alignment horizontal="center" vertical="top"/>
    </xf>
    <xf numFmtId="0" fontId="91" fillId="0" borderId="0" xfId="0" applyFont="1" applyBorder="1" applyAlignment="1">
      <alignment vertical="top"/>
    </xf>
    <xf numFmtId="0" fontId="91" fillId="0" borderId="0" xfId="0" applyFont="1" applyBorder="1" applyAlignment="1">
      <alignment horizontal="center" vertical="top"/>
    </xf>
    <xf numFmtId="0" fontId="90" fillId="5" borderId="0" xfId="0" applyFont="1" applyFill="1" applyBorder="1" applyAlignment="1">
      <alignment horizontal="right" vertical="top"/>
    </xf>
    <xf numFmtId="0" fontId="37" fillId="0" borderId="0" xfId="2" applyFont="1" applyFill="1" applyBorder="1" applyAlignment="1">
      <alignment horizontal="left" vertical="center"/>
    </xf>
    <xf numFmtId="9" fontId="63" fillId="20" borderId="9" xfId="0" applyNumberFormat="1" applyFont="1" applyFill="1" applyBorder="1" applyAlignment="1">
      <alignment horizontal="center" vertical="center"/>
    </xf>
    <xf numFmtId="9" fontId="60" fillId="20" borderId="1" xfId="0" applyNumberFormat="1" applyFont="1" applyFill="1" applyBorder="1" applyAlignment="1">
      <alignment horizontal="center" vertical="center"/>
    </xf>
    <xf numFmtId="9" fontId="63" fillId="20" borderId="56" xfId="0" applyNumberFormat="1" applyFont="1" applyFill="1" applyBorder="1" applyAlignment="1">
      <alignment horizontal="center" vertical="center"/>
    </xf>
    <xf numFmtId="0" fontId="62" fillId="9" borderId="132" xfId="0" applyFont="1" applyFill="1" applyBorder="1" applyAlignment="1">
      <alignment horizontal="left" vertical="center"/>
    </xf>
    <xf numFmtId="0" fontId="73" fillId="9" borderId="10" xfId="0" applyFont="1" applyFill="1" applyBorder="1"/>
    <xf numFmtId="0" fontId="23" fillId="9" borderId="10" xfId="0" applyFont="1" applyFill="1" applyBorder="1"/>
    <xf numFmtId="0" fontId="14" fillId="5" borderId="134" xfId="0" applyFont="1" applyFill="1" applyBorder="1" applyAlignment="1" applyProtection="1">
      <alignment vertical="top" wrapText="1"/>
      <protection locked="0"/>
    </xf>
    <xf numFmtId="0" fontId="20" fillId="9" borderId="10" xfId="0" applyFont="1" applyFill="1" applyBorder="1" applyAlignment="1">
      <alignment horizontal="center"/>
    </xf>
    <xf numFmtId="0" fontId="20" fillId="9" borderId="57" xfId="0" applyFont="1" applyFill="1" applyBorder="1" applyAlignment="1">
      <alignment horizontal="center"/>
    </xf>
    <xf numFmtId="0" fontId="20" fillId="9" borderId="2" xfId="0" applyFont="1" applyFill="1" applyBorder="1" applyAlignment="1">
      <alignment horizontal="center"/>
    </xf>
    <xf numFmtId="0" fontId="14" fillId="5" borderId="145" xfId="0" applyFont="1" applyFill="1" applyBorder="1" applyAlignment="1" applyProtection="1">
      <alignment vertical="top" wrapText="1"/>
      <protection locked="0"/>
    </xf>
    <xf numFmtId="0" fontId="14" fillId="5" borderId="146" xfId="0" applyFont="1" applyFill="1" applyBorder="1" applyAlignment="1" applyProtection="1">
      <alignment vertical="top" wrapText="1"/>
      <protection locked="0"/>
    </xf>
    <xf numFmtId="0" fontId="27" fillId="13" borderId="13" xfId="3" applyFont="1" applyFill="1" applyBorder="1" applyAlignment="1" applyProtection="1">
      <alignment horizontal="left" vertical="center" wrapText="1"/>
    </xf>
    <xf numFmtId="49" fontId="27" fillId="13" borderId="14" xfId="3" applyNumberFormat="1" applyFont="1" applyFill="1" applyBorder="1" applyAlignment="1" applyProtection="1">
      <alignment horizontal="center" vertical="center" wrapText="1"/>
    </xf>
    <xf numFmtId="9" fontId="27" fillId="13" borderId="55" xfId="1" applyFont="1" applyFill="1" applyBorder="1" applyAlignment="1" applyProtection="1">
      <alignment horizontal="center" vertical="center"/>
    </xf>
    <xf numFmtId="9" fontId="27" fillId="13" borderId="13" xfId="1" applyFont="1" applyFill="1" applyBorder="1" applyAlignment="1" applyProtection="1">
      <alignment horizontal="center" vertical="center" wrapText="1"/>
    </xf>
    <xf numFmtId="9" fontId="27" fillId="13" borderId="14" xfId="1" applyFont="1" applyFill="1" applyBorder="1" applyAlignment="1" applyProtection="1">
      <alignment horizontal="center" vertical="center" wrapText="1"/>
    </xf>
    <xf numFmtId="9" fontId="76" fillId="0" borderId="13" xfId="1" applyFont="1" applyFill="1" applyBorder="1" applyAlignment="1" applyProtection="1">
      <alignment horizontal="center" vertical="center" wrapText="1"/>
      <protection locked="0"/>
    </xf>
    <xf numFmtId="9" fontId="27" fillId="13" borderId="55" xfId="3" applyNumberFormat="1" applyFont="1" applyFill="1" applyBorder="1" applyAlignment="1" applyProtection="1">
      <alignment horizontal="center" vertical="center"/>
    </xf>
    <xf numFmtId="2" fontId="27" fillId="13" borderId="13" xfId="1" applyNumberFormat="1" applyFont="1" applyFill="1" applyBorder="1" applyAlignment="1" applyProtection="1">
      <alignment horizontal="center" vertical="center" wrapText="1"/>
    </xf>
    <xf numFmtId="2" fontId="27" fillId="13" borderId="14" xfId="1" applyNumberFormat="1" applyFont="1" applyFill="1" applyBorder="1" applyAlignment="1" applyProtection="1">
      <alignment horizontal="center" vertical="center" wrapText="1"/>
    </xf>
    <xf numFmtId="9" fontId="86" fillId="13" borderId="0" xfId="0" applyNumberFormat="1" applyFont="1" applyFill="1" applyBorder="1" applyAlignment="1">
      <alignment horizontal="left" vertical="center"/>
    </xf>
    <xf numFmtId="20" fontId="27" fillId="13" borderId="10" xfId="3" applyNumberFormat="1" applyFont="1" applyFill="1" applyBorder="1" applyAlignment="1">
      <alignment horizontal="left" vertical="center" indent="1"/>
    </xf>
    <xf numFmtId="20" fontId="27" fillId="13" borderId="0" xfId="3" applyNumberFormat="1" applyFont="1" applyFill="1" applyBorder="1" applyAlignment="1">
      <alignment horizontal="left" vertical="center" indent="1"/>
    </xf>
    <xf numFmtId="20" fontId="27" fillId="13" borderId="10" xfId="3" applyNumberFormat="1" applyFont="1" applyFill="1" applyBorder="1" applyAlignment="1" applyProtection="1">
      <alignment horizontal="left" vertical="top" wrapText="1" indent="1"/>
    </xf>
    <xf numFmtId="20" fontId="27" fillId="13" borderId="0" xfId="3" applyNumberFormat="1" applyFont="1" applyFill="1" applyBorder="1" applyAlignment="1" applyProtection="1">
      <alignment horizontal="left" vertical="top" wrapText="1" indent="1"/>
    </xf>
    <xf numFmtId="20" fontId="4" fillId="13" borderId="10" xfId="3" applyNumberFormat="1" applyFont="1" applyFill="1" applyBorder="1" applyAlignment="1" applyProtection="1">
      <alignment horizontal="left" vertical="top" wrapText="1" indent="1"/>
    </xf>
    <xf numFmtId="20" fontId="4" fillId="13" borderId="0" xfId="3" applyNumberFormat="1" applyFont="1" applyFill="1" applyBorder="1" applyAlignment="1" applyProtection="1">
      <alignment horizontal="left" vertical="top" wrapText="1" indent="1"/>
    </xf>
    <xf numFmtId="20" fontId="4" fillId="13" borderId="11" xfId="3" applyNumberFormat="1" applyFont="1" applyFill="1" applyBorder="1" applyAlignment="1" applyProtection="1">
      <alignment horizontal="left" vertical="top" wrapText="1" indent="1"/>
    </xf>
    <xf numFmtId="49" fontId="27" fillId="13" borderId="14" xfId="3" applyNumberFormat="1" applyFont="1" applyFill="1" applyBorder="1" applyAlignment="1" applyProtection="1">
      <alignment horizontal="left" vertical="center" wrapText="1"/>
    </xf>
    <xf numFmtId="49" fontId="27" fillId="13" borderId="55" xfId="3" applyNumberFormat="1" applyFont="1" applyFill="1" applyBorder="1" applyAlignment="1" applyProtection="1">
      <alignment horizontal="left" vertical="center" wrapText="1"/>
    </xf>
    <xf numFmtId="20" fontId="27" fillId="13" borderId="10" xfId="3" applyNumberFormat="1" applyFont="1" applyFill="1" applyBorder="1" applyAlignment="1" applyProtection="1">
      <alignment horizontal="left" vertical="center" wrapText="1" indent="1"/>
    </xf>
    <xf numFmtId="20" fontId="27" fillId="13" borderId="0" xfId="3" applyNumberFormat="1" applyFont="1" applyFill="1" applyBorder="1" applyAlignment="1" applyProtection="1">
      <alignment horizontal="left" vertical="center" wrapText="1" indent="1"/>
    </xf>
    <xf numFmtId="20" fontId="10" fillId="27" borderId="59" xfId="3" applyNumberFormat="1" applyFont="1" applyFill="1" applyBorder="1" applyAlignment="1" applyProtection="1">
      <alignment horizontal="left" vertical="center" wrapText="1"/>
    </xf>
    <xf numFmtId="20" fontId="10" fillId="27" borderId="19" xfId="3" applyNumberFormat="1" applyFont="1" applyFill="1" applyBorder="1" applyAlignment="1" applyProtection="1">
      <alignment horizontal="left" vertical="center" wrapText="1"/>
    </xf>
    <xf numFmtId="20" fontId="10" fillId="27" borderId="60" xfId="3" applyNumberFormat="1" applyFont="1" applyFill="1" applyBorder="1" applyAlignment="1" applyProtection="1">
      <alignment horizontal="left" vertical="center" wrapText="1"/>
    </xf>
    <xf numFmtId="20" fontId="27" fillId="13" borderId="11" xfId="3" applyNumberFormat="1" applyFont="1" applyFill="1" applyBorder="1" applyAlignment="1" applyProtection="1">
      <alignment horizontal="center" vertical="center" wrapText="1" indent="2"/>
    </xf>
    <xf numFmtId="20" fontId="27" fillId="13" borderId="11" xfId="3" applyNumberFormat="1" applyFont="1" applyFill="1" applyBorder="1" applyAlignment="1">
      <alignment horizontal="center" vertical="center" wrapText="1" indent="2"/>
    </xf>
    <xf numFmtId="0" fontId="37" fillId="5" borderId="0" xfId="2" applyFont="1" applyFill="1" applyBorder="1" applyAlignment="1" applyProtection="1">
      <alignment horizontal="left" vertical="center"/>
      <protection locked="0"/>
    </xf>
    <xf numFmtId="0" fontId="37" fillId="5" borderId="1" xfId="2" applyFont="1" applyFill="1" applyBorder="1" applyAlignment="1" applyProtection="1">
      <alignment horizontal="left" vertical="center"/>
      <protection locked="0"/>
    </xf>
    <xf numFmtId="164" fontId="37" fillId="5" borderId="0" xfId="2" applyNumberFormat="1" applyFont="1" applyFill="1" applyBorder="1" applyAlignment="1" applyProtection="1">
      <alignment horizontal="left" vertical="center"/>
      <protection locked="0"/>
    </xf>
    <xf numFmtId="0" fontId="33" fillId="23" borderId="57" xfId="0" applyFont="1" applyFill="1" applyBorder="1" applyAlignment="1" applyProtection="1">
      <alignment horizontal="right" vertical="center"/>
    </xf>
    <xf numFmtId="0" fontId="33" fillId="23" borderId="2" xfId="0" applyFont="1" applyFill="1" applyBorder="1" applyAlignment="1" applyProtection="1">
      <alignment horizontal="right" vertical="center"/>
    </xf>
    <xf numFmtId="0" fontId="46" fillId="23" borderId="13" xfId="2" applyFont="1" applyFill="1" applyBorder="1" applyAlignment="1" applyProtection="1">
      <alignment horizontal="center" vertical="center" wrapText="1"/>
    </xf>
    <xf numFmtId="0" fontId="46" fillId="23" borderId="14" xfId="2" applyFont="1" applyFill="1" applyBorder="1" applyAlignment="1" applyProtection="1">
      <alignment horizontal="center" vertical="center" wrapText="1"/>
    </xf>
    <xf numFmtId="0" fontId="46" fillId="23" borderId="55" xfId="2" applyFont="1" applyFill="1" applyBorder="1" applyAlignment="1" applyProtection="1">
      <alignment horizontal="center" vertical="center" wrapText="1"/>
    </xf>
    <xf numFmtId="0" fontId="29" fillId="23" borderId="61" xfId="3" applyFont="1" applyFill="1" applyBorder="1" applyAlignment="1" applyProtection="1">
      <alignment horizontal="center" vertical="center"/>
    </xf>
    <xf numFmtId="0" fontId="29" fillId="23" borderId="62" xfId="3" applyFont="1" applyFill="1" applyBorder="1" applyAlignment="1" applyProtection="1">
      <alignment horizontal="center" vertical="center"/>
    </xf>
    <xf numFmtId="0" fontId="29" fillId="23" borderId="63" xfId="3" applyFont="1" applyFill="1" applyBorder="1" applyAlignment="1" applyProtection="1">
      <alignment horizontal="center" vertical="center"/>
    </xf>
    <xf numFmtId="20" fontId="10" fillId="27" borderId="10" xfId="3" applyNumberFormat="1" applyFont="1" applyFill="1" applyBorder="1" applyAlignment="1" applyProtection="1">
      <alignment horizontal="left" vertical="center" wrapText="1" indent="1"/>
    </xf>
    <xf numFmtId="20" fontId="10" fillId="27" borderId="0" xfId="3" applyNumberFormat="1" applyFont="1" applyFill="1" applyBorder="1" applyAlignment="1" applyProtection="1">
      <alignment horizontal="left" vertical="center" wrapText="1" indent="1"/>
    </xf>
    <xf numFmtId="20" fontId="10" fillId="27" borderId="11" xfId="3" applyNumberFormat="1" applyFont="1" applyFill="1" applyBorder="1" applyAlignment="1" applyProtection="1">
      <alignment horizontal="left" vertical="center" wrapText="1" indent="1"/>
    </xf>
    <xf numFmtId="20" fontId="27" fillId="13" borderId="11" xfId="3" applyNumberFormat="1" applyFont="1" applyFill="1" applyBorder="1" applyAlignment="1" applyProtection="1">
      <alignment horizontal="left" vertical="center" wrapText="1" indent="1"/>
    </xf>
    <xf numFmtId="0" fontId="44" fillId="23" borderId="9" xfId="3" applyFont="1" applyFill="1" applyBorder="1" applyAlignment="1" applyProtection="1">
      <alignment horizontal="center" vertical="center" wrapText="1"/>
    </xf>
    <xf numFmtId="0" fontId="44" fillId="23" borderId="1" xfId="3" applyFont="1" applyFill="1" applyBorder="1" applyAlignment="1" applyProtection="1">
      <alignment horizontal="center" vertical="center" wrapText="1"/>
    </xf>
    <xf numFmtId="0" fontId="44" fillId="23" borderId="56" xfId="3" applyFont="1" applyFill="1" applyBorder="1" applyAlignment="1" applyProtection="1">
      <alignment horizontal="center" vertical="center" wrapText="1"/>
    </xf>
    <xf numFmtId="0" fontId="48" fillId="16" borderId="13" xfId="3" applyFont="1" applyFill="1" applyBorder="1" applyAlignment="1" applyProtection="1">
      <alignment horizontal="center" vertical="center" wrapText="1"/>
    </xf>
    <xf numFmtId="0" fontId="48" fillId="16" borderId="14" xfId="3" applyFont="1" applyFill="1" applyBorder="1" applyAlignment="1" applyProtection="1">
      <alignment horizontal="center" vertical="center" wrapText="1"/>
    </xf>
    <xf numFmtId="0" fontId="48" fillId="16" borderId="55" xfId="3" applyFont="1" applyFill="1" applyBorder="1" applyAlignment="1" applyProtection="1">
      <alignment horizontal="center" vertical="center" wrapText="1"/>
    </xf>
    <xf numFmtId="0" fontId="33" fillId="13" borderId="14" xfId="3" applyFont="1" applyFill="1" applyBorder="1" applyAlignment="1" applyProtection="1">
      <alignment horizontal="center" vertical="center" wrapText="1"/>
    </xf>
    <xf numFmtId="0" fontId="33" fillId="13" borderId="55" xfId="3" applyFont="1" applyFill="1" applyBorder="1" applyAlignment="1" applyProtection="1">
      <alignment horizontal="center" vertical="center" wrapText="1"/>
    </xf>
    <xf numFmtId="49" fontId="27" fillId="13" borderId="1" xfId="3" applyNumberFormat="1" applyFont="1" applyFill="1" applyBorder="1" applyAlignment="1" applyProtection="1">
      <alignment horizontal="left" vertical="center" wrapText="1"/>
    </xf>
    <xf numFmtId="49" fontId="27" fillId="13" borderId="56" xfId="3" applyNumberFormat="1" applyFont="1" applyFill="1" applyBorder="1" applyAlignment="1" applyProtection="1">
      <alignment horizontal="left" vertical="center" wrapText="1"/>
    </xf>
    <xf numFmtId="20" fontId="27" fillId="13" borderId="57" xfId="3" applyNumberFormat="1" applyFont="1" applyFill="1" applyBorder="1" applyAlignment="1" applyProtection="1">
      <alignment horizontal="left" vertical="center" wrapText="1" indent="1"/>
    </xf>
    <xf numFmtId="20" fontId="27" fillId="13" borderId="2" xfId="3" applyNumberFormat="1" applyFont="1" applyFill="1" applyBorder="1" applyAlignment="1" applyProtection="1">
      <alignment horizontal="left" vertical="center" wrapText="1" indent="1"/>
    </xf>
    <xf numFmtId="0" fontId="33" fillId="23" borderId="141" xfId="3" applyFont="1" applyFill="1" applyBorder="1" applyAlignment="1" applyProtection="1">
      <alignment horizontal="center" vertical="center"/>
    </xf>
    <xf numFmtId="0" fontId="33" fillId="23" borderId="1" xfId="3" applyFont="1" applyFill="1" applyBorder="1" applyAlignment="1" applyProtection="1">
      <alignment horizontal="center" vertical="center"/>
    </xf>
    <xf numFmtId="0" fontId="33" fillId="23" borderId="56" xfId="3" applyFont="1" applyFill="1" applyBorder="1" applyAlignment="1" applyProtection="1">
      <alignment horizontal="center" vertical="center"/>
    </xf>
    <xf numFmtId="0" fontId="29" fillId="23" borderId="142" xfId="3" applyFont="1" applyFill="1" applyBorder="1" applyAlignment="1" applyProtection="1">
      <alignment horizontal="center" vertical="center"/>
    </xf>
    <xf numFmtId="0" fontId="29" fillId="23" borderId="2" xfId="3" applyFont="1" applyFill="1" applyBorder="1" applyAlignment="1" applyProtection="1">
      <alignment horizontal="center" vertical="center"/>
    </xf>
    <xf numFmtId="0" fontId="29" fillId="23" borderId="12" xfId="3" applyFont="1" applyFill="1" applyBorder="1" applyAlignment="1" applyProtection="1">
      <alignment horizontal="center" vertical="center"/>
    </xf>
    <xf numFmtId="14" fontId="37" fillId="5" borderId="2" xfId="2" applyNumberFormat="1" applyFont="1" applyFill="1" applyBorder="1" applyAlignment="1" applyProtection="1">
      <alignment horizontal="left" vertical="center"/>
      <protection locked="0"/>
    </xf>
    <xf numFmtId="0" fontId="37" fillId="5" borderId="1" xfId="2" applyFont="1" applyFill="1" applyBorder="1" applyAlignment="1">
      <alignment horizontal="center" vertical="center"/>
    </xf>
    <xf numFmtId="0" fontId="37" fillId="5" borderId="56" xfId="2" applyFont="1" applyFill="1" applyBorder="1" applyAlignment="1">
      <alignment horizontal="center" vertical="center"/>
    </xf>
    <xf numFmtId="0" fontId="37" fillId="5" borderId="0" xfId="2" applyFont="1" applyFill="1" applyBorder="1" applyAlignment="1" applyProtection="1">
      <alignment horizontal="center" vertical="center" wrapText="1"/>
      <protection locked="0"/>
    </xf>
    <xf numFmtId="0" fontId="37" fillId="5" borderId="11" xfId="2" applyFont="1" applyFill="1" applyBorder="1" applyAlignment="1" applyProtection="1">
      <alignment horizontal="center" vertical="center" wrapText="1"/>
      <protection locked="0"/>
    </xf>
    <xf numFmtId="0" fontId="37" fillId="5" borderId="2" xfId="2" applyFont="1" applyFill="1" applyBorder="1" applyAlignment="1" applyProtection="1">
      <alignment horizontal="center" vertical="center" wrapText="1"/>
      <protection locked="0"/>
    </xf>
    <xf numFmtId="0" fontId="37" fillId="5" borderId="12" xfId="2" applyFont="1" applyFill="1" applyBorder="1" applyAlignment="1" applyProtection="1">
      <alignment horizontal="center" vertical="center" wrapText="1"/>
      <protection locked="0"/>
    </xf>
    <xf numFmtId="0" fontId="66" fillId="5" borderId="0" xfId="2" applyFont="1" applyFill="1" applyBorder="1" applyAlignment="1" applyProtection="1">
      <alignment horizontal="center" vertical="center"/>
    </xf>
    <xf numFmtId="0" fontId="33" fillId="23" borderId="10" xfId="0" applyFont="1" applyFill="1" applyBorder="1" applyAlignment="1" applyProtection="1">
      <alignment horizontal="right" vertical="center"/>
    </xf>
    <xf numFmtId="0" fontId="33" fillId="23" borderId="0" xfId="0" applyFont="1" applyFill="1" applyBorder="1" applyAlignment="1" applyProtection="1">
      <alignment horizontal="right" vertical="center"/>
    </xf>
    <xf numFmtId="0" fontId="33" fillId="23" borderId="9" xfId="2" applyFont="1" applyFill="1" applyBorder="1" applyAlignment="1" applyProtection="1">
      <alignment horizontal="right" vertical="center"/>
    </xf>
    <xf numFmtId="0" fontId="33" fillId="23" borderId="1" xfId="2" applyFont="1" applyFill="1" applyBorder="1" applyAlignment="1" applyProtection="1">
      <alignment horizontal="right" vertical="center"/>
    </xf>
    <xf numFmtId="0" fontId="33" fillId="23" borderId="10" xfId="3" applyFont="1" applyFill="1" applyBorder="1" applyAlignment="1" applyProtection="1">
      <alignment horizontal="right" vertical="center" wrapText="1"/>
    </xf>
    <xf numFmtId="0" fontId="33" fillId="23" borderId="0" xfId="3" applyFont="1" applyFill="1" applyBorder="1" applyAlignment="1" applyProtection="1">
      <alignment horizontal="right" vertical="center" wrapText="1"/>
    </xf>
    <xf numFmtId="0" fontId="33" fillId="23" borderId="10" xfId="3" applyFont="1" applyFill="1" applyBorder="1" applyAlignment="1" applyProtection="1">
      <alignment horizontal="right" vertical="center"/>
    </xf>
    <xf numFmtId="0" fontId="33" fillId="23" borderId="0" xfId="3" applyFont="1" applyFill="1" applyBorder="1" applyAlignment="1" applyProtection="1">
      <alignment horizontal="right" vertical="center"/>
    </xf>
    <xf numFmtId="0" fontId="78" fillId="5" borderId="0" xfId="5" applyFont="1" applyFill="1" applyBorder="1" applyAlignment="1" applyProtection="1">
      <alignment horizontal="left" vertical="center"/>
      <protection locked="0"/>
    </xf>
    <xf numFmtId="0" fontId="45" fillId="5" borderId="0" xfId="2" applyFont="1" applyFill="1" applyBorder="1" applyAlignment="1" applyProtection="1">
      <alignment horizontal="center" vertical="center"/>
    </xf>
    <xf numFmtId="0" fontId="40" fillId="11" borderId="48" xfId="0" applyFont="1" applyFill="1" applyBorder="1" applyAlignment="1" applyProtection="1">
      <alignment horizontal="center" vertical="center" wrapText="1"/>
    </xf>
    <xf numFmtId="0" fontId="40" fillId="11" borderId="58" xfId="0" applyFont="1" applyFill="1" applyBorder="1" applyAlignment="1" applyProtection="1">
      <alignment horizontal="center" vertical="center" wrapText="1"/>
    </xf>
    <xf numFmtId="0" fontId="27" fillId="9" borderId="48" xfId="0" applyFont="1" applyFill="1" applyBorder="1" applyAlignment="1" applyProtection="1">
      <alignment horizontal="left" vertical="center" wrapText="1"/>
    </xf>
    <xf numFmtId="0" fontId="33" fillId="22" borderId="48" xfId="0" applyFont="1" applyFill="1" applyBorder="1" applyAlignment="1" applyProtection="1">
      <alignment horizontal="center" vertical="center" wrapText="1"/>
    </xf>
    <xf numFmtId="0" fontId="33" fillId="11" borderId="48" xfId="0" applyFont="1" applyFill="1" applyBorder="1" applyAlignment="1" applyProtection="1">
      <alignment horizontal="center" vertical="center" wrapText="1"/>
    </xf>
    <xf numFmtId="0" fontId="40" fillId="22" borderId="48" xfId="0" applyFont="1" applyFill="1" applyBorder="1" applyAlignment="1" applyProtection="1">
      <alignment horizontal="center" vertical="center" wrapText="1"/>
    </xf>
    <xf numFmtId="0" fontId="27" fillId="9" borderId="76" xfId="0" applyFont="1" applyFill="1" applyBorder="1" applyAlignment="1" applyProtection="1">
      <alignment horizontal="left" vertical="center" wrapText="1"/>
    </xf>
    <xf numFmtId="0" fontId="40" fillId="9" borderId="48" xfId="0" applyFont="1" applyFill="1" applyBorder="1" applyAlignment="1" applyProtection="1">
      <alignment horizontal="left" vertical="center" wrapText="1"/>
    </xf>
    <xf numFmtId="0" fontId="40" fillId="11" borderId="49" xfId="0" applyFont="1" applyFill="1" applyBorder="1" applyAlignment="1" applyProtection="1">
      <alignment horizontal="center" vertical="center" wrapText="1"/>
    </xf>
    <xf numFmtId="0" fontId="40" fillId="11" borderId="68" xfId="0" applyFont="1" applyFill="1" applyBorder="1" applyAlignment="1" applyProtection="1">
      <alignment horizontal="center" vertical="center" wrapText="1"/>
    </xf>
    <xf numFmtId="0" fontId="40" fillId="22" borderId="91" xfId="0" applyFont="1" applyFill="1" applyBorder="1" applyAlignment="1" applyProtection="1">
      <alignment horizontal="center" vertical="center" wrapText="1"/>
    </xf>
    <xf numFmtId="0" fontId="33" fillId="22" borderId="91" xfId="0" applyFont="1" applyFill="1" applyBorder="1" applyAlignment="1" applyProtection="1">
      <alignment horizontal="center" vertical="center" wrapText="1"/>
    </xf>
    <xf numFmtId="0" fontId="40" fillId="11" borderId="54" xfId="0" applyFont="1" applyFill="1" applyBorder="1" applyAlignment="1" applyProtection="1">
      <alignment horizontal="center" vertical="center" wrapText="1"/>
    </xf>
    <xf numFmtId="0" fontId="40" fillId="11" borderId="75" xfId="0" applyFont="1" applyFill="1" applyBorder="1" applyAlignment="1" applyProtection="1">
      <alignment horizontal="center" vertical="center" wrapText="1"/>
    </xf>
    <xf numFmtId="0" fontId="33" fillId="11" borderId="54" xfId="0" applyFont="1" applyFill="1" applyBorder="1" applyAlignment="1" applyProtection="1">
      <alignment horizontal="center" vertical="center" wrapText="1"/>
    </xf>
    <xf numFmtId="0" fontId="33" fillId="11" borderId="49" xfId="0" applyFont="1" applyFill="1" applyBorder="1" applyAlignment="1" applyProtection="1">
      <alignment horizontal="center" vertical="center" wrapText="1"/>
    </xf>
    <xf numFmtId="0" fontId="27" fillId="9" borderId="91" xfId="0" applyFont="1" applyFill="1" applyBorder="1" applyAlignment="1" applyProtection="1">
      <alignment horizontal="left" vertical="center" wrapText="1"/>
    </xf>
    <xf numFmtId="0" fontId="40" fillId="11" borderId="51" xfId="0" applyFont="1" applyFill="1" applyBorder="1" applyAlignment="1" applyProtection="1">
      <alignment horizontal="center" vertical="center" wrapText="1"/>
    </xf>
    <xf numFmtId="0" fontId="40" fillId="11" borderId="52" xfId="0" applyFont="1" applyFill="1" applyBorder="1" applyAlignment="1" applyProtection="1">
      <alignment horizontal="center" vertical="center" wrapText="1"/>
    </xf>
    <xf numFmtId="0" fontId="40" fillId="11" borderId="122" xfId="0" applyFont="1" applyFill="1" applyBorder="1" applyAlignment="1" applyProtection="1">
      <alignment horizontal="center" vertical="center" wrapText="1"/>
    </xf>
    <xf numFmtId="0" fontId="27" fillId="9" borderId="89" xfId="0" applyFont="1" applyFill="1" applyBorder="1" applyAlignment="1" applyProtection="1">
      <alignment horizontal="left" vertical="center" wrapText="1"/>
    </xf>
    <xf numFmtId="0" fontId="27" fillId="9" borderId="54" xfId="0" applyFont="1" applyFill="1" applyBorder="1" applyAlignment="1" applyProtection="1">
      <alignment horizontal="left" vertical="center" wrapText="1"/>
    </xf>
    <xf numFmtId="0" fontId="33" fillId="22" borderId="88" xfId="0" applyFont="1" applyFill="1" applyBorder="1" applyAlignment="1" applyProtection="1">
      <alignment horizontal="center" vertical="center" wrapText="1"/>
    </xf>
    <xf numFmtId="0" fontId="33" fillId="11" borderId="89" xfId="0" applyFont="1" applyFill="1" applyBorder="1" applyAlignment="1" applyProtection="1">
      <alignment horizontal="center" vertical="center" wrapText="1"/>
    </xf>
    <xf numFmtId="0" fontId="4" fillId="9" borderId="48" xfId="0" applyFont="1" applyFill="1" applyBorder="1" applyAlignment="1" applyProtection="1">
      <alignment horizontal="left" vertical="center" wrapText="1"/>
    </xf>
    <xf numFmtId="14" fontId="31" fillId="9" borderId="2" xfId="2" applyNumberFormat="1" applyFont="1" applyFill="1" applyBorder="1" applyAlignment="1">
      <alignment horizontal="left" vertical="center"/>
    </xf>
    <xf numFmtId="0" fontId="31" fillId="9" borderId="1" xfId="2" applyFont="1" applyFill="1" applyBorder="1" applyAlignment="1">
      <alignment horizontal="left" vertical="center"/>
    </xf>
    <xf numFmtId="0" fontId="31" fillId="9" borderId="0" xfId="2" applyFont="1" applyFill="1" applyBorder="1" applyAlignment="1">
      <alignment horizontal="left" vertical="center"/>
    </xf>
    <xf numFmtId="14" fontId="31" fillId="9" borderId="0" xfId="2" applyNumberFormat="1" applyFont="1" applyFill="1" applyBorder="1" applyAlignment="1">
      <alignment horizontal="left" vertical="center"/>
    </xf>
    <xf numFmtId="0" fontId="40" fillId="22" borderId="88" xfId="0" applyFont="1" applyFill="1" applyBorder="1" applyAlignment="1" applyProtection="1">
      <alignment horizontal="center" vertical="center" wrapText="1"/>
    </xf>
    <xf numFmtId="0" fontId="40" fillId="11" borderId="89" xfId="0" applyFont="1" applyFill="1" applyBorder="1" applyAlignment="1" applyProtection="1">
      <alignment horizontal="center" vertical="center" wrapText="1"/>
    </xf>
    <xf numFmtId="0" fontId="40" fillId="11" borderId="153" xfId="0" applyFont="1" applyFill="1" applyBorder="1" applyAlignment="1" applyProtection="1">
      <alignment horizontal="center" vertical="center" wrapText="1"/>
    </xf>
    <xf numFmtId="0" fontId="27" fillId="9" borderId="49" xfId="0" applyFont="1" applyFill="1" applyBorder="1" applyAlignment="1" applyProtection="1">
      <alignment horizontal="left" vertical="center" wrapText="1"/>
    </xf>
    <xf numFmtId="0" fontId="33" fillId="11" borderId="88" xfId="0" applyFont="1" applyFill="1" applyBorder="1" applyAlignment="1" applyProtection="1">
      <alignment horizontal="center" vertical="center" wrapText="1"/>
    </xf>
    <xf numFmtId="0" fontId="40" fillId="11" borderId="88" xfId="0" applyFont="1" applyFill="1" applyBorder="1" applyAlignment="1" applyProtection="1">
      <alignment horizontal="center" vertical="center" wrapText="1"/>
    </xf>
    <xf numFmtId="0" fontId="40" fillId="11" borderId="151" xfId="0" applyFont="1" applyFill="1" applyBorder="1" applyAlignment="1" applyProtection="1">
      <alignment horizontal="center" vertical="center" wrapText="1"/>
    </xf>
    <xf numFmtId="0" fontId="28" fillId="16" borderId="143" xfId="0" applyFont="1" applyFill="1" applyBorder="1" applyAlignment="1" applyProtection="1">
      <alignment horizontal="center" vertical="center"/>
    </xf>
    <xf numFmtId="0" fontId="28" fillId="16" borderId="65" xfId="0" applyFont="1" applyFill="1" applyBorder="1" applyAlignment="1" applyProtection="1">
      <alignment horizontal="center" vertical="center"/>
    </xf>
    <xf numFmtId="0" fontId="28" fillId="16" borderId="144" xfId="0" applyFont="1" applyFill="1" applyBorder="1" applyAlignment="1" applyProtection="1">
      <alignment horizontal="center" vertical="center"/>
    </xf>
    <xf numFmtId="0" fontId="28" fillId="16" borderId="145" xfId="0" applyFont="1" applyFill="1" applyBorder="1" applyAlignment="1" applyProtection="1">
      <alignment horizontal="center" vertical="center"/>
    </xf>
    <xf numFmtId="0" fontId="28" fillId="8" borderId="65" xfId="0" applyFont="1" applyFill="1" applyBorder="1" applyAlignment="1" applyProtection="1">
      <alignment horizontal="center" vertical="center" wrapText="1"/>
    </xf>
    <xf numFmtId="0" fontId="28" fillId="8" borderId="140" xfId="0" applyFont="1" applyFill="1" applyBorder="1" applyAlignment="1" applyProtection="1">
      <alignment horizontal="center" vertical="center" wrapText="1"/>
    </xf>
    <xf numFmtId="0" fontId="28" fillId="8" borderId="145" xfId="0" applyFont="1" applyFill="1" applyBorder="1" applyAlignment="1" applyProtection="1">
      <alignment horizontal="center" vertical="center" wrapText="1"/>
    </xf>
    <xf numFmtId="0" fontId="28" fillId="8" borderId="146" xfId="0" applyFont="1" applyFill="1" applyBorder="1" applyAlignment="1" applyProtection="1">
      <alignment horizontal="center" vertical="center" wrapText="1"/>
    </xf>
    <xf numFmtId="9" fontId="28" fillId="8" borderId="65" xfId="1" applyFont="1" applyFill="1" applyBorder="1" applyAlignment="1" applyProtection="1">
      <alignment horizontal="center" vertical="center"/>
    </xf>
    <xf numFmtId="9" fontId="28" fillId="8" borderId="145" xfId="1" applyFont="1" applyFill="1" applyBorder="1" applyAlignment="1" applyProtection="1">
      <alignment horizontal="center" vertical="center"/>
    </xf>
    <xf numFmtId="0" fontId="33" fillId="23" borderId="1" xfId="2" applyFont="1" applyFill="1" applyBorder="1" applyAlignment="1">
      <alignment horizontal="center" vertical="center"/>
    </xf>
    <xf numFmtId="0" fontId="33" fillId="23" borderId="56" xfId="2" applyFont="1" applyFill="1" applyBorder="1" applyAlignment="1">
      <alignment horizontal="center" vertical="center"/>
    </xf>
    <xf numFmtId="0" fontId="40" fillId="20" borderId="157" xfId="0" applyFont="1" applyFill="1" applyBorder="1" applyAlignment="1" applyProtection="1">
      <alignment horizontal="center" vertical="center" wrapText="1"/>
    </xf>
    <xf numFmtId="0" fontId="33" fillId="20" borderId="157" xfId="0" applyFont="1" applyFill="1" applyBorder="1" applyAlignment="1" applyProtection="1">
      <alignment horizontal="center" vertical="center" wrapText="1"/>
    </xf>
    <xf numFmtId="0" fontId="33" fillId="11" borderId="48" xfId="0" applyFont="1" applyFill="1" applyBorder="1" applyAlignment="1" applyProtection="1">
      <alignment horizontal="left" vertical="center" wrapText="1"/>
    </xf>
    <xf numFmtId="9" fontId="75" fillId="13" borderId="0" xfId="0" applyNumberFormat="1" applyFont="1" applyFill="1" applyBorder="1" applyAlignment="1">
      <alignment horizontal="center" vertical="top" wrapText="1"/>
    </xf>
    <xf numFmtId="9" fontId="75" fillId="13" borderId="11" xfId="0" applyNumberFormat="1" applyFont="1" applyFill="1" applyBorder="1" applyAlignment="1">
      <alignment horizontal="center" vertical="top" wrapText="1"/>
    </xf>
    <xf numFmtId="0" fontId="33" fillId="23" borderId="1" xfId="3" applyFont="1" applyFill="1" applyBorder="1" applyAlignment="1">
      <alignment horizontal="center" vertical="center"/>
    </xf>
    <xf numFmtId="0" fontId="33" fillId="23" borderId="56" xfId="3" applyFont="1" applyFill="1" applyBorder="1" applyAlignment="1">
      <alignment horizontal="center" vertical="center"/>
    </xf>
    <xf numFmtId="9" fontId="55" fillId="23" borderId="2" xfId="0" applyNumberFormat="1" applyFont="1" applyFill="1" applyBorder="1" applyAlignment="1">
      <alignment horizontal="center" vertical="center"/>
    </xf>
    <xf numFmtId="9" fontId="55" fillId="23" borderId="12" xfId="0" applyNumberFormat="1" applyFont="1" applyFill="1" applyBorder="1" applyAlignment="1">
      <alignment horizontal="center" vertical="center"/>
    </xf>
    <xf numFmtId="0" fontId="33" fillId="23" borderId="9" xfId="2" applyFont="1" applyFill="1" applyBorder="1" applyAlignment="1">
      <alignment horizontal="right" vertical="center"/>
    </xf>
    <xf numFmtId="0" fontId="33" fillId="23" borderId="1" xfId="2" applyFont="1" applyFill="1" applyBorder="1" applyAlignment="1">
      <alignment horizontal="right" vertical="center"/>
    </xf>
    <xf numFmtId="0" fontId="33" fillId="23" borderId="10" xfId="3" applyFont="1" applyFill="1" applyBorder="1" applyAlignment="1">
      <alignment horizontal="right" vertical="center" wrapText="1"/>
    </xf>
    <xf numFmtId="0" fontId="33" fillId="23" borderId="0" xfId="3" applyFont="1" applyFill="1" applyBorder="1" applyAlignment="1">
      <alignment horizontal="right" vertical="center" wrapText="1"/>
    </xf>
    <xf numFmtId="9" fontId="86" fillId="13" borderId="0" xfId="0" applyNumberFormat="1" applyFont="1" applyFill="1" applyBorder="1" applyAlignment="1">
      <alignment horizontal="left" vertical="center"/>
    </xf>
    <xf numFmtId="9" fontId="86" fillId="13" borderId="11" xfId="0" applyNumberFormat="1" applyFont="1" applyFill="1" applyBorder="1" applyAlignment="1">
      <alignment horizontal="left" vertical="center"/>
    </xf>
    <xf numFmtId="0" fontId="33" fillId="23" borderId="10" xfId="0" applyFont="1" applyFill="1" applyBorder="1" applyAlignment="1">
      <alignment horizontal="right" vertical="center"/>
    </xf>
    <xf numFmtId="0" fontId="33" fillId="23" borderId="0" xfId="0" applyFont="1" applyFill="1" applyBorder="1" applyAlignment="1">
      <alignment horizontal="right" vertical="center"/>
    </xf>
    <xf numFmtId="0" fontId="33" fillId="23" borderId="57" xfId="0" applyFont="1" applyFill="1" applyBorder="1" applyAlignment="1">
      <alignment horizontal="right" vertical="center"/>
    </xf>
    <xf numFmtId="0" fontId="33" fillId="23" borderId="2" xfId="0" applyFont="1" applyFill="1" applyBorder="1" applyAlignment="1">
      <alignment horizontal="right" vertical="center"/>
    </xf>
    <xf numFmtId="0" fontId="33" fillId="23" borderId="10" xfId="3" applyFont="1" applyFill="1" applyBorder="1" applyAlignment="1">
      <alignment horizontal="right" vertical="center"/>
    </xf>
    <xf numFmtId="0" fontId="33" fillId="23" borderId="0" xfId="3" applyFont="1" applyFill="1" applyBorder="1" applyAlignment="1">
      <alignment horizontal="right" vertical="center"/>
    </xf>
    <xf numFmtId="9" fontId="31" fillId="23" borderId="9" xfId="0" applyNumberFormat="1" applyFont="1" applyFill="1" applyBorder="1" applyAlignment="1">
      <alignment horizontal="center" vertical="center"/>
    </xf>
    <xf numFmtId="9" fontId="31" fillId="23" borderId="1" xfId="0" applyNumberFormat="1" applyFont="1" applyFill="1" applyBorder="1" applyAlignment="1">
      <alignment horizontal="center" vertical="center"/>
    </xf>
    <xf numFmtId="9" fontId="31" fillId="23" borderId="56" xfId="0" applyNumberFormat="1" applyFont="1" applyFill="1" applyBorder="1" applyAlignment="1">
      <alignment horizontal="center" vertical="center"/>
    </xf>
    <xf numFmtId="9" fontId="63" fillId="23" borderId="1" xfId="0" applyNumberFormat="1" applyFont="1" applyFill="1" applyBorder="1" applyAlignment="1">
      <alignment horizontal="center" vertical="center" wrapText="1"/>
    </xf>
    <xf numFmtId="9" fontId="63" fillId="23" borderId="56" xfId="0" applyNumberFormat="1" applyFont="1" applyFill="1" applyBorder="1" applyAlignment="1">
      <alignment horizontal="center" vertical="center" wrapText="1"/>
    </xf>
    <xf numFmtId="0" fontId="63" fillId="23" borderId="9" xfId="0" applyFont="1" applyFill="1" applyBorder="1" applyAlignment="1">
      <alignment horizontal="center" vertical="center"/>
    </xf>
    <xf numFmtId="0" fontId="63" fillId="23" borderId="1" xfId="0" applyFont="1" applyFill="1" applyBorder="1" applyAlignment="1">
      <alignment horizontal="center" vertical="center"/>
    </xf>
    <xf numFmtId="0" fontId="65" fillId="26" borderId="10" xfId="0" applyFont="1" applyFill="1" applyBorder="1" applyAlignment="1">
      <alignment horizontal="center" vertical="center"/>
    </xf>
    <xf numFmtId="0" fontId="65" fillId="26" borderId="0" xfId="0" applyFont="1" applyFill="1" applyBorder="1" applyAlignment="1">
      <alignment horizontal="center" vertical="center"/>
    </xf>
    <xf numFmtId="0" fontId="74" fillId="9" borderId="9" xfId="0" applyFont="1" applyFill="1" applyBorder="1" applyAlignment="1">
      <alignment horizontal="center" vertical="center" wrapText="1"/>
    </xf>
    <xf numFmtId="0" fontId="74" fillId="9" borderId="1" xfId="0" applyFont="1" applyFill="1" applyBorder="1" applyAlignment="1">
      <alignment horizontal="center" vertical="center" wrapText="1"/>
    </xf>
    <xf numFmtId="0" fontId="74" fillId="9" borderId="56" xfId="0" applyFont="1" applyFill="1" applyBorder="1" applyAlignment="1">
      <alignment horizontal="center" vertical="center" wrapText="1"/>
    </xf>
    <xf numFmtId="0" fontId="31" fillId="13" borderId="13" xfId="0" applyFont="1" applyFill="1" applyBorder="1" applyAlignment="1">
      <alignment horizontal="center" vertical="center"/>
    </xf>
    <xf numFmtId="0" fontId="31" fillId="13" borderId="14" xfId="0" applyFont="1" applyFill="1" applyBorder="1" applyAlignment="1">
      <alignment horizontal="center" vertical="center"/>
    </xf>
    <xf numFmtId="0" fontId="31" fillId="13" borderId="55" xfId="0" applyFont="1" applyFill="1" applyBorder="1" applyAlignment="1">
      <alignment horizontal="center" vertical="center"/>
    </xf>
    <xf numFmtId="0" fontId="21" fillId="13" borderId="57" xfId="0" applyFont="1" applyFill="1" applyBorder="1" applyAlignment="1">
      <alignment horizontal="center"/>
    </xf>
    <xf numFmtId="0" fontId="21" fillId="13" borderId="2" xfId="0" applyFont="1" applyFill="1" applyBorder="1" applyAlignment="1">
      <alignment horizontal="center"/>
    </xf>
    <xf numFmtId="0" fontId="21" fillId="13" borderId="12" xfId="0" applyFont="1" applyFill="1" applyBorder="1" applyAlignment="1">
      <alignment horizontal="center"/>
    </xf>
    <xf numFmtId="9" fontId="67" fillId="23" borderId="142" xfId="0" applyNumberFormat="1" applyFont="1" applyFill="1" applyBorder="1" applyAlignment="1">
      <alignment horizontal="center" vertical="center"/>
    </xf>
    <xf numFmtId="9" fontId="67" fillId="23" borderId="2" xfId="0" applyNumberFormat="1" applyFont="1" applyFill="1" applyBorder="1" applyAlignment="1">
      <alignment horizontal="center" vertical="center"/>
    </xf>
    <xf numFmtId="9" fontId="67" fillId="23" borderId="12" xfId="0" applyNumberFormat="1" applyFont="1" applyFill="1" applyBorder="1" applyAlignment="1">
      <alignment horizontal="center" vertical="center"/>
    </xf>
    <xf numFmtId="0" fontId="63" fillId="13" borderId="65" xfId="0" applyFont="1" applyFill="1" applyBorder="1" applyAlignment="1">
      <alignment horizontal="center" vertical="center"/>
    </xf>
    <xf numFmtId="0" fontId="63" fillId="13" borderId="140" xfId="0" applyFont="1" applyFill="1" applyBorder="1" applyAlignment="1">
      <alignment horizontal="center" vertical="center"/>
    </xf>
    <xf numFmtId="0" fontId="57" fillId="13" borderId="42" xfId="0" applyFont="1" applyFill="1" applyBorder="1" applyAlignment="1">
      <alignment horizontal="center" vertical="center"/>
    </xf>
    <xf numFmtId="0" fontId="57" fillId="13" borderId="133" xfId="0" applyFont="1" applyFill="1" applyBorder="1" applyAlignment="1">
      <alignment horizontal="center" vertical="center"/>
    </xf>
    <xf numFmtId="0" fontId="57" fillId="9" borderId="18" xfId="0" applyFont="1" applyFill="1" applyBorder="1" applyAlignment="1">
      <alignment horizontal="center" vertical="center"/>
    </xf>
    <xf numFmtId="0" fontId="57" fillId="9" borderId="134" xfId="0" applyFont="1" applyFill="1" applyBorder="1" applyAlignment="1">
      <alignment horizontal="center" vertical="center"/>
    </xf>
    <xf numFmtId="0" fontId="14" fillId="0" borderId="18" xfId="0" applyFont="1" applyBorder="1" applyAlignment="1" applyProtection="1">
      <alignment horizontal="center" vertical="top" wrapText="1"/>
      <protection locked="0"/>
    </xf>
    <xf numFmtId="0" fontId="14" fillId="0" borderId="134" xfId="0" applyFont="1" applyBorder="1" applyAlignment="1" applyProtection="1">
      <alignment horizontal="center" vertical="top" wrapText="1"/>
      <protection locked="0"/>
    </xf>
    <xf numFmtId="0" fontId="20" fillId="13" borderId="57" xfId="0" applyFont="1" applyFill="1" applyBorder="1" applyAlignment="1">
      <alignment horizontal="center"/>
    </xf>
    <xf numFmtId="0" fontId="20" fillId="13" borderId="2" xfId="0" applyFont="1" applyFill="1" applyBorder="1" applyAlignment="1">
      <alignment horizontal="center"/>
    </xf>
    <xf numFmtId="0" fontId="71" fillId="2" borderId="18" xfId="0" applyFont="1" applyFill="1" applyBorder="1" applyAlignment="1" applyProtection="1">
      <alignment horizontal="center" vertical="top" wrapText="1"/>
      <protection locked="0"/>
    </xf>
    <xf numFmtId="0" fontId="71" fillId="2" borderId="134" xfId="0" applyFont="1" applyFill="1" applyBorder="1" applyAlignment="1" applyProtection="1">
      <alignment horizontal="center" vertical="top" wrapText="1"/>
      <protection locked="0"/>
    </xf>
    <xf numFmtId="0" fontId="63" fillId="13" borderId="18" xfId="0" applyFont="1" applyFill="1" applyBorder="1" applyAlignment="1">
      <alignment horizontal="center" vertical="center"/>
    </xf>
    <xf numFmtId="0" fontId="63" fillId="13" borderId="134" xfId="0" applyFont="1" applyFill="1" applyBorder="1" applyAlignment="1">
      <alignment horizontal="center" vertical="center"/>
    </xf>
    <xf numFmtId="0" fontId="63" fillId="13" borderId="46" xfId="0" applyFont="1" applyFill="1" applyBorder="1" applyAlignment="1">
      <alignment horizontal="center" vertical="center"/>
    </xf>
    <xf numFmtId="0" fontId="63" fillId="13" borderId="42" xfId="0" applyFont="1" applyFill="1" applyBorder="1" applyAlignment="1">
      <alignment horizontal="center" vertical="center"/>
    </xf>
    <xf numFmtId="0" fontId="63" fillId="13" borderId="133" xfId="0" applyFont="1" applyFill="1" applyBorder="1" applyAlignment="1">
      <alignment horizontal="center" vertical="center"/>
    </xf>
    <xf numFmtId="0" fontId="63" fillId="13" borderId="20" xfId="0" applyFont="1" applyFill="1" applyBorder="1" applyAlignment="1">
      <alignment horizontal="center" vertical="center"/>
    </xf>
    <xf numFmtId="0" fontId="14" fillId="2" borderId="131" xfId="0" applyFont="1" applyFill="1" applyBorder="1" applyAlignment="1" applyProtection="1">
      <alignment horizontal="center" vertical="top" wrapText="1"/>
      <protection locked="0"/>
    </xf>
    <xf numFmtId="0" fontId="14" fillId="2" borderId="19" xfId="0" applyFont="1" applyFill="1" applyBorder="1" applyAlignment="1" applyProtection="1">
      <alignment horizontal="center" vertical="top" wrapText="1"/>
      <protection locked="0"/>
    </xf>
    <xf numFmtId="0" fontId="14" fillId="2" borderId="60" xfId="0" applyFont="1" applyFill="1" applyBorder="1" applyAlignment="1" applyProtection="1">
      <alignment horizontal="center" vertical="top" wrapText="1"/>
      <protection locked="0"/>
    </xf>
    <xf numFmtId="0" fontId="20" fillId="13" borderId="99" xfId="0" applyFont="1" applyFill="1" applyBorder="1" applyAlignment="1">
      <alignment horizontal="center"/>
    </xf>
    <xf numFmtId="0" fontId="20" fillId="13" borderId="100" xfId="0" applyFont="1" applyFill="1" applyBorder="1" applyAlignment="1">
      <alignment horizontal="center"/>
    </xf>
    <xf numFmtId="0" fontId="63" fillId="13" borderId="27" xfId="0" applyFont="1" applyFill="1" applyBorder="1" applyAlignment="1">
      <alignment horizontal="center" vertical="center"/>
    </xf>
    <xf numFmtId="0" fontId="63" fillId="13" borderId="103" xfId="0" applyFont="1" applyFill="1" applyBorder="1" applyAlignment="1">
      <alignment horizontal="center" vertical="center"/>
    </xf>
    <xf numFmtId="0" fontId="14" fillId="0" borderId="97" xfId="0" applyFont="1" applyBorder="1" applyAlignment="1" applyProtection="1">
      <alignment horizontal="center" vertical="top" wrapText="1"/>
      <protection locked="0"/>
    </xf>
    <xf numFmtId="0" fontId="63" fillId="13" borderId="97" xfId="0" applyFont="1" applyFill="1" applyBorder="1" applyAlignment="1">
      <alignment horizontal="center" vertical="center"/>
    </xf>
    <xf numFmtId="0" fontId="63" fillId="13" borderId="43" xfId="0" applyFont="1" applyFill="1" applyBorder="1" applyAlignment="1">
      <alignment horizontal="center" vertical="center"/>
    </xf>
    <xf numFmtId="0" fontId="63" fillId="13" borderId="44" xfId="0" applyFont="1" applyFill="1" applyBorder="1" applyAlignment="1">
      <alignment horizontal="center" vertical="center"/>
    </xf>
    <xf numFmtId="0" fontId="63" fillId="13" borderId="104" xfId="0" applyFont="1" applyFill="1" applyBorder="1" applyAlignment="1">
      <alignment horizontal="center" vertical="center"/>
    </xf>
    <xf numFmtId="0" fontId="14" fillId="0" borderId="28" xfId="0" applyFont="1" applyBorder="1" applyAlignment="1" applyProtection="1">
      <alignment horizontal="center" vertical="top" wrapText="1"/>
      <protection locked="0"/>
    </xf>
    <xf numFmtId="0" fontId="14" fillId="0" borderId="29" xfId="0" applyFont="1" applyBorder="1" applyAlignment="1" applyProtection="1">
      <alignment horizontal="center" vertical="top" wrapText="1"/>
      <protection locked="0"/>
    </xf>
    <xf numFmtId="0" fontId="14" fillId="0" borderId="105" xfId="0" applyFont="1" applyBorder="1" applyAlignment="1" applyProtection="1">
      <alignment horizontal="center" vertical="top" wrapText="1"/>
      <protection locked="0"/>
    </xf>
    <xf numFmtId="0" fontId="63" fillId="13" borderId="25" xfId="0" applyFont="1" applyFill="1" applyBorder="1" applyAlignment="1">
      <alignment horizontal="center" vertical="center"/>
    </xf>
    <xf numFmtId="0" fontId="63" fillId="13" borderId="26" xfId="0" applyFont="1" applyFill="1" applyBorder="1" applyAlignment="1">
      <alignment horizontal="center" vertical="center"/>
    </xf>
    <xf numFmtId="0" fontId="63" fillId="13" borderId="106" xfId="0" applyFont="1" applyFill="1" applyBorder="1" applyAlignment="1">
      <alignment horizontal="center" vertical="center"/>
    </xf>
    <xf numFmtId="0" fontId="63" fillId="14" borderId="66" xfId="0" applyFont="1" applyFill="1" applyBorder="1" applyAlignment="1">
      <alignment horizontal="center" vertical="center"/>
    </xf>
    <xf numFmtId="0" fontId="63" fillId="14" borderId="67" xfId="0" applyFont="1" applyFill="1" applyBorder="1" applyAlignment="1">
      <alignment horizontal="center" vertical="center"/>
    </xf>
    <xf numFmtId="0" fontId="63" fillId="14" borderId="109" xfId="0" applyFont="1" applyFill="1" applyBorder="1" applyAlignment="1">
      <alignment horizontal="center" vertical="center"/>
    </xf>
    <xf numFmtId="0" fontId="14" fillId="0" borderId="35" xfId="0" applyFont="1" applyBorder="1" applyAlignment="1" applyProtection="1">
      <alignment horizontal="center" vertical="top" wrapText="1"/>
      <protection locked="0"/>
    </xf>
    <xf numFmtId="0" fontId="14" fillId="0" borderId="36" xfId="0" applyFont="1" applyBorder="1" applyAlignment="1" applyProtection="1">
      <alignment horizontal="center" vertical="top" wrapText="1"/>
      <protection locked="0"/>
    </xf>
    <xf numFmtId="0" fontId="14" fillId="0" borderId="110" xfId="0" applyFont="1" applyBorder="1" applyAlignment="1" applyProtection="1">
      <alignment horizontal="center" vertical="top" wrapText="1"/>
      <protection locked="0"/>
    </xf>
    <xf numFmtId="0" fontId="63" fillId="14" borderId="33" xfId="0" applyFont="1" applyFill="1" applyBorder="1" applyAlignment="1">
      <alignment horizontal="center" vertical="center"/>
    </xf>
    <xf numFmtId="0" fontId="63" fillId="14" borderId="34" xfId="0" applyFont="1" applyFill="1" applyBorder="1" applyAlignment="1">
      <alignment horizontal="center" vertical="center"/>
    </xf>
    <xf numFmtId="0" fontId="63" fillId="14" borderId="111" xfId="0" applyFont="1" applyFill="1" applyBorder="1" applyAlignment="1">
      <alignment horizontal="center" vertical="center"/>
    </xf>
    <xf numFmtId="0" fontId="63" fillId="13" borderId="47" xfId="0" applyFont="1" applyFill="1" applyBorder="1" applyAlignment="1">
      <alignment horizontal="center" vertical="center"/>
    </xf>
    <xf numFmtId="0" fontId="14" fillId="0" borderId="37" xfId="0" applyFont="1" applyBorder="1" applyAlignment="1" applyProtection="1">
      <alignment horizontal="center" vertical="top" wrapText="1"/>
      <protection locked="0"/>
    </xf>
    <xf numFmtId="0" fontId="63" fillId="13" borderId="38" xfId="0" applyFont="1" applyFill="1" applyBorder="1" applyAlignment="1">
      <alignment horizontal="center" vertical="center"/>
    </xf>
    <xf numFmtId="0" fontId="63" fillId="13" borderId="32" xfId="0" applyFont="1" applyFill="1" applyBorder="1" applyAlignment="1">
      <alignment horizontal="center" vertical="center"/>
    </xf>
    <xf numFmtId="0" fontId="63" fillId="13" borderId="70" xfId="0" applyFont="1" applyFill="1" applyBorder="1" applyAlignment="1">
      <alignment horizontal="center" vertical="center"/>
    </xf>
    <xf numFmtId="0" fontId="63" fillId="13" borderId="71" xfId="0" applyFont="1" applyFill="1" applyBorder="1" applyAlignment="1">
      <alignment horizontal="center" vertical="center"/>
    </xf>
    <xf numFmtId="0" fontId="63" fillId="13" borderId="114" xfId="0" applyFont="1" applyFill="1" applyBorder="1" applyAlignment="1">
      <alignment horizontal="center" vertical="center"/>
    </xf>
    <xf numFmtId="0" fontId="14" fillId="0" borderId="30" xfId="0" applyFont="1" applyBorder="1" applyAlignment="1" applyProtection="1">
      <alignment horizontal="center" vertical="top" wrapText="1"/>
      <protection locked="0"/>
    </xf>
    <xf numFmtId="0" fontId="14" fillId="0" borderId="31" xfId="0" applyFont="1" applyBorder="1" applyAlignment="1" applyProtection="1">
      <alignment horizontal="center" vertical="top" wrapText="1"/>
      <protection locked="0"/>
    </xf>
    <xf numFmtId="0" fontId="14" fillId="0" borderId="115" xfId="0" applyFont="1" applyBorder="1" applyAlignment="1" applyProtection="1">
      <alignment horizontal="center" vertical="top" wrapText="1"/>
      <protection locked="0"/>
    </xf>
    <xf numFmtId="0" fontId="63" fillId="13" borderId="40" xfId="0" applyFont="1" applyFill="1" applyBorder="1" applyAlignment="1">
      <alignment horizontal="center" vertical="center"/>
    </xf>
    <xf numFmtId="0" fontId="63" fillId="13" borderId="39" xfId="0" applyFont="1" applyFill="1" applyBorder="1" applyAlignment="1">
      <alignment horizontal="center" vertical="center"/>
    </xf>
    <xf numFmtId="0" fontId="63" fillId="13" borderId="116" xfId="0" applyFont="1" applyFill="1" applyBorder="1" applyAlignment="1">
      <alignment horizontal="center" vertical="center"/>
    </xf>
    <xf numFmtId="9" fontId="68" fillId="23" borderId="2" xfId="0" applyNumberFormat="1" applyFont="1" applyFill="1" applyBorder="1" applyAlignment="1" applyProtection="1">
      <alignment horizontal="center" vertical="center"/>
    </xf>
    <xf numFmtId="9" fontId="68" fillId="23" borderId="12" xfId="0" applyNumberFormat="1" applyFont="1" applyFill="1" applyBorder="1" applyAlignment="1" applyProtection="1">
      <alignment horizontal="center" vertical="center"/>
    </xf>
    <xf numFmtId="0" fontId="33" fillId="23" borderId="159" xfId="3" applyFont="1" applyFill="1" applyBorder="1" applyAlignment="1" applyProtection="1">
      <alignment horizontal="center" vertical="center"/>
    </xf>
    <xf numFmtId="0" fontId="33" fillId="23" borderId="160" xfId="3" applyFont="1" applyFill="1" applyBorder="1" applyAlignment="1" applyProtection="1">
      <alignment horizontal="center" vertical="center"/>
    </xf>
    <xf numFmtId="0" fontId="33" fillId="23" borderId="161" xfId="3" applyFont="1" applyFill="1" applyBorder="1" applyAlignment="1" applyProtection="1">
      <alignment horizontal="center" vertical="center"/>
    </xf>
    <xf numFmtId="14" fontId="31" fillId="9" borderId="2" xfId="2" applyNumberFormat="1" applyFont="1" applyFill="1" applyBorder="1" applyAlignment="1" applyProtection="1">
      <alignment horizontal="left" vertical="center"/>
      <protection locked="0"/>
    </xf>
    <xf numFmtId="0" fontId="37" fillId="5" borderId="1" xfId="2" applyFont="1" applyFill="1" applyBorder="1" applyAlignment="1" applyProtection="1">
      <alignment horizontal="center" vertical="center"/>
      <protection locked="0"/>
    </xf>
    <xf numFmtId="0" fontId="37" fillId="5" borderId="56" xfId="2" applyFont="1" applyFill="1" applyBorder="1" applyAlignment="1" applyProtection="1">
      <alignment horizontal="center" vertical="center"/>
      <protection locked="0"/>
    </xf>
    <xf numFmtId="0" fontId="27" fillId="0" borderId="48" xfId="0" applyFont="1" applyBorder="1" applyAlignment="1" applyProtection="1">
      <alignment horizontal="left" vertical="center" wrapText="1" indent="1"/>
    </xf>
    <xf numFmtId="0" fontId="27" fillId="0" borderId="58" xfId="0" applyFont="1" applyBorder="1" applyAlignment="1" applyProtection="1">
      <alignment horizontal="left" vertical="center" wrapText="1" indent="1"/>
    </xf>
    <xf numFmtId="0" fontId="27" fillId="0" borderId="76" xfId="0" applyFont="1" applyBorder="1" applyAlignment="1" applyProtection="1">
      <alignment horizontal="left" vertical="center" wrapText="1" indent="1"/>
    </xf>
    <xf numFmtId="0" fontId="27" fillId="0" borderId="77" xfId="0" applyFont="1" applyBorder="1" applyAlignment="1" applyProtection="1">
      <alignment horizontal="left" vertical="center" wrapText="1" indent="1"/>
    </xf>
    <xf numFmtId="9" fontId="52" fillId="8" borderId="78" xfId="0" applyNumberFormat="1" applyFont="1" applyFill="1" applyBorder="1" applyAlignment="1" applyProtection="1">
      <alignment horizontal="center" vertical="center"/>
    </xf>
    <xf numFmtId="9" fontId="52" fillId="8" borderId="79" xfId="0" applyNumberFormat="1" applyFont="1" applyFill="1" applyBorder="1" applyAlignment="1" applyProtection="1">
      <alignment horizontal="center" vertical="center"/>
    </xf>
    <xf numFmtId="9" fontId="52" fillId="8" borderId="80" xfId="0" applyNumberFormat="1" applyFont="1" applyFill="1" applyBorder="1" applyAlignment="1" applyProtection="1">
      <alignment horizontal="center" vertical="center"/>
    </xf>
    <xf numFmtId="9" fontId="31" fillId="20" borderId="54" xfId="0" applyNumberFormat="1" applyFont="1" applyFill="1" applyBorder="1" applyAlignment="1" applyProtection="1">
      <alignment horizontal="center" vertical="center" wrapText="1"/>
    </xf>
    <xf numFmtId="9" fontId="31" fillId="20" borderId="75" xfId="0" applyNumberFormat="1" applyFont="1" applyFill="1" applyBorder="1" applyAlignment="1" applyProtection="1">
      <alignment horizontal="center" vertical="center" wrapText="1"/>
    </xf>
    <xf numFmtId="0" fontId="51" fillId="5" borderId="123" xfId="0" applyFont="1" applyFill="1" applyBorder="1" applyAlignment="1" applyProtection="1">
      <alignment horizontal="left" vertical="top" wrapText="1"/>
      <protection locked="0"/>
    </xf>
    <xf numFmtId="0" fontId="51" fillId="5" borderId="124" xfId="0" applyFont="1" applyFill="1" applyBorder="1" applyAlignment="1" applyProtection="1">
      <alignment horizontal="left" vertical="top" wrapText="1"/>
      <protection locked="0"/>
    </xf>
    <xf numFmtId="0" fontId="51" fillId="5" borderId="123" xfId="0" applyFont="1" applyFill="1" applyBorder="1" applyAlignment="1" applyProtection="1">
      <alignment horizontal="center" vertical="top" wrapText="1"/>
      <protection locked="0"/>
    </xf>
    <xf numFmtId="0" fontId="51" fillId="5" borderId="124" xfId="0" applyFont="1" applyFill="1" applyBorder="1" applyAlignment="1" applyProtection="1">
      <alignment horizontal="center" vertical="top" wrapText="1"/>
      <protection locked="0"/>
    </xf>
    <xf numFmtId="0" fontId="51" fillId="5" borderId="125" xfId="0" applyFont="1" applyFill="1" applyBorder="1" applyAlignment="1" applyProtection="1">
      <alignment horizontal="center" vertical="top" wrapText="1"/>
      <protection locked="0"/>
    </xf>
    <xf numFmtId="0" fontId="51" fillId="5" borderId="126" xfId="0" applyFont="1" applyFill="1" applyBorder="1" applyAlignment="1" applyProtection="1">
      <alignment horizontal="center" vertical="top" wrapText="1"/>
      <protection locked="0"/>
    </xf>
    <xf numFmtId="9" fontId="52" fillId="8" borderId="162" xfId="0" applyNumberFormat="1" applyFont="1" applyFill="1" applyBorder="1" applyAlignment="1" applyProtection="1">
      <alignment horizontal="center" vertical="center"/>
    </xf>
    <xf numFmtId="9" fontId="52" fillId="8" borderId="73" xfId="0" applyNumberFormat="1" applyFont="1" applyFill="1" applyBorder="1" applyAlignment="1" applyProtection="1">
      <alignment horizontal="center" vertical="center"/>
    </xf>
    <xf numFmtId="9" fontId="52" fillId="8" borderId="74" xfId="0" applyNumberFormat="1" applyFont="1" applyFill="1" applyBorder="1" applyAlignment="1" applyProtection="1">
      <alignment horizontal="center" vertical="center"/>
    </xf>
    <xf numFmtId="0" fontId="33" fillId="15" borderId="72" xfId="0" applyFont="1" applyFill="1" applyBorder="1" applyAlignment="1" applyProtection="1">
      <alignment horizontal="center" vertical="center"/>
    </xf>
    <xf numFmtId="0" fontId="33" fillId="15" borderId="73" xfId="0" applyFont="1" applyFill="1" applyBorder="1" applyAlignment="1" applyProtection="1">
      <alignment horizontal="center" vertical="center"/>
    </xf>
    <xf numFmtId="0" fontId="33" fillId="15" borderId="74" xfId="0" applyFont="1" applyFill="1" applyBorder="1" applyAlignment="1" applyProtection="1">
      <alignment horizontal="center" vertical="center"/>
    </xf>
    <xf numFmtId="0" fontId="51" fillId="0" borderId="51" xfId="0" applyFont="1" applyBorder="1" applyAlignment="1" applyProtection="1">
      <alignment horizontal="center" vertical="top" wrapText="1"/>
      <protection locked="0"/>
    </xf>
    <xf numFmtId="0" fontId="51" fillId="0" borderId="52" xfId="0" applyFont="1" applyBorder="1" applyAlignment="1" applyProtection="1">
      <alignment horizontal="center" vertical="top" wrapText="1"/>
      <protection locked="0"/>
    </xf>
    <xf numFmtId="0" fontId="51" fillId="0" borderId="122" xfId="0" applyFont="1" applyBorder="1" applyAlignment="1" applyProtection="1">
      <alignment horizontal="center" vertical="top" wrapText="1"/>
      <protection locked="0"/>
    </xf>
    <xf numFmtId="0" fontId="33" fillId="15" borderId="54" xfId="0" applyFont="1" applyFill="1" applyBorder="1" applyAlignment="1" applyProtection="1">
      <alignment horizontal="center" vertical="center"/>
    </xf>
    <xf numFmtId="0" fontId="33" fillId="15" borderId="75" xfId="0" applyFont="1" applyFill="1" applyBorder="1" applyAlignment="1" applyProtection="1">
      <alignment horizontal="center" vertical="center"/>
    </xf>
    <xf numFmtId="0" fontId="27" fillId="9" borderId="54" xfId="0" applyFont="1" applyFill="1" applyBorder="1" applyAlignment="1" applyProtection="1">
      <alignment horizontal="center" vertical="center" wrapText="1"/>
    </xf>
    <xf numFmtId="0" fontId="33" fillId="9" borderId="54" xfId="0" applyFont="1" applyFill="1" applyBorder="1" applyAlignment="1" applyProtection="1">
      <alignment horizontal="center" vertical="center" wrapText="1"/>
    </xf>
    <xf numFmtId="0" fontId="33" fillId="9" borderId="75" xfId="0" applyFont="1" applyFill="1" applyBorder="1" applyAlignment="1" applyProtection="1">
      <alignment horizontal="center" vertical="center" wrapText="1"/>
    </xf>
    <xf numFmtId="9" fontId="8" fillId="2" borderId="10" xfId="0" applyNumberFormat="1" applyFont="1" applyFill="1" applyBorder="1" applyAlignment="1" applyProtection="1">
      <alignment horizontal="left" vertical="center" wrapText="1"/>
    </xf>
    <xf numFmtId="9" fontId="80" fillId="2" borderId="0" xfId="0" applyNumberFormat="1" applyFont="1" applyFill="1" applyBorder="1" applyAlignment="1" applyProtection="1">
      <alignment horizontal="left" vertical="center" wrapText="1"/>
    </xf>
    <xf numFmtId="9" fontId="80" fillId="2" borderId="11" xfId="0" applyNumberFormat="1" applyFont="1" applyFill="1" applyBorder="1" applyAlignment="1" applyProtection="1">
      <alignment horizontal="left" vertical="center" wrapText="1"/>
    </xf>
    <xf numFmtId="0" fontId="51" fillId="5" borderId="51" xfId="0" applyFont="1" applyFill="1" applyBorder="1" applyAlignment="1" applyProtection="1">
      <alignment horizontal="center" vertical="top" wrapText="1"/>
      <protection locked="0"/>
    </xf>
    <xf numFmtId="0" fontId="51" fillId="5" borderId="52" xfId="0" applyFont="1" applyFill="1" applyBorder="1" applyAlignment="1" applyProtection="1">
      <alignment horizontal="center" vertical="top" wrapText="1"/>
      <protection locked="0"/>
    </xf>
    <xf numFmtId="0" fontId="51" fillId="5" borderId="122" xfId="0" applyFont="1" applyFill="1" applyBorder="1" applyAlignment="1" applyProtection="1">
      <alignment horizontal="center" vertical="top" wrapText="1"/>
      <protection locked="0"/>
    </xf>
    <xf numFmtId="0" fontId="51" fillId="5" borderId="53" xfId="0" applyFont="1" applyFill="1" applyBorder="1" applyAlignment="1" applyProtection="1">
      <alignment horizontal="center" vertical="top" wrapText="1"/>
      <protection locked="0"/>
    </xf>
    <xf numFmtId="0" fontId="51" fillId="5" borderId="51" xfId="0" applyFont="1" applyFill="1" applyBorder="1" applyAlignment="1" applyProtection="1">
      <alignment horizontal="left" vertical="top" wrapText="1"/>
      <protection locked="0"/>
    </xf>
    <xf numFmtId="0" fontId="51" fillId="5" borderId="53" xfId="0" applyFont="1" applyFill="1" applyBorder="1" applyAlignment="1" applyProtection="1">
      <alignment horizontal="left" vertical="top" wrapText="1"/>
      <protection locked="0"/>
    </xf>
    <xf numFmtId="9" fontId="37" fillId="6" borderId="10" xfId="0" applyNumberFormat="1" applyFont="1" applyFill="1" applyBorder="1" applyAlignment="1" applyProtection="1">
      <alignment horizontal="left" vertical="center" wrapText="1" indent="2"/>
      <protection locked="0"/>
    </xf>
    <xf numFmtId="9" fontId="37" fillId="6" borderId="0" xfId="0" applyNumberFormat="1" applyFont="1" applyFill="1" applyBorder="1" applyAlignment="1" applyProtection="1">
      <alignment horizontal="left" vertical="center" wrapText="1" indent="2"/>
      <protection locked="0"/>
    </xf>
    <xf numFmtId="9" fontId="37" fillId="6" borderId="11" xfId="0" applyNumberFormat="1" applyFont="1" applyFill="1" applyBorder="1" applyAlignment="1" applyProtection="1">
      <alignment horizontal="left" vertical="center" wrapText="1" indent="2"/>
      <protection locked="0"/>
    </xf>
    <xf numFmtId="14" fontId="37" fillId="6" borderId="10" xfId="0" applyNumberFormat="1" applyFont="1" applyFill="1" applyBorder="1" applyAlignment="1" applyProtection="1">
      <alignment horizontal="left" vertical="center" wrapText="1" indent="2"/>
      <protection locked="0"/>
    </xf>
    <xf numFmtId="14" fontId="37" fillId="6" borderId="0" xfId="0" applyNumberFormat="1" applyFont="1" applyFill="1" applyBorder="1" applyAlignment="1" applyProtection="1">
      <alignment horizontal="left" vertical="center" wrapText="1" indent="2"/>
      <protection locked="0"/>
    </xf>
    <xf numFmtId="14" fontId="37" fillId="6" borderId="11" xfId="0" applyNumberFormat="1" applyFont="1" applyFill="1" applyBorder="1" applyAlignment="1" applyProtection="1">
      <alignment horizontal="left" vertical="center" wrapText="1" indent="2"/>
      <protection locked="0"/>
    </xf>
    <xf numFmtId="0" fontId="101" fillId="5" borderId="57" xfId="0" applyFont="1" applyFill="1" applyBorder="1" applyAlignment="1" applyProtection="1">
      <alignment horizontal="center"/>
      <protection locked="0"/>
    </xf>
    <xf numFmtId="0" fontId="101" fillId="5" borderId="2" xfId="0" applyFont="1" applyFill="1" applyBorder="1" applyAlignment="1" applyProtection="1">
      <alignment horizontal="center"/>
      <protection locked="0"/>
    </xf>
    <xf numFmtId="0" fontId="101" fillId="5" borderId="12" xfId="0" applyFont="1" applyFill="1" applyBorder="1" applyAlignment="1" applyProtection="1">
      <alignment horizontal="center"/>
      <protection locked="0"/>
    </xf>
    <xf numFmtId="9" fontId="47" fillId="9" borderId="10" xfId="0" applyNumberFormat="1" applyFont="1" applyFill="1" applyBorder="1" applyAlignment="1" applyProtection="1">
      <alignment horizontal="left" vertical="center" indent="1"/>
    </xf>
    <xf numFmtId="9" fontId="47" fillId="9" borderId="0" xfId="0" applyNumberFormat="1" applyFont="1" applyFill="1" applyBorder="1" applyAlignment="1" applyProtection="1">
      <alignment horizontal="left" vertical="center" indent="1"/>
    </xf>
    <xf numFmtId="9" fontId="47" fillId="9" borderId="11" xfId="0" applyNumberFormat="1" applyFont="1" applyFill="1" applyBorder="1" applyAlignment="1" applyProtection="1">
      <alignment horizontal="left" vertical="center" indent="1"/>
    </xf>
    <xf numFmtId="0" fontId="92" fillId="5" borderId="0" xfId="0" applyFont="1" applyFill="1" applyBorder="1" applyAlignment="1" applyProtection="1">
      <alignment horizontal="right"/>
    </xf>
    <xf numFmtId="0" fontId="29" fillId="9" borderId="1" xfId="0" applyFont="1" applyFill="1" applyBorder="1" applyAlignment="1" applyProtection="1">
      <alignment horizontal="center" vertical="center" wrapText="1"/>
    </xf>
    <xf numFmtId="0" fontId="29" fillId="9" borderId="56" xfId="0" applyFont="1" applyFill="1" applyBorder="1" applyAlignment="1" applyProtection="1">
      <alignment horizontal="center" vertical="center" wrapText="1"/>
    </xf>
    <xf numFmtId="9" fontId="53" fillId="18" borderId="10" xfId="0" applyNumberFormat="1" applyFont="1" applyFill="1" applyBorder="1" applyAlignment="1" applyProtection="1">
      <alignment horizontal="left" vertical="center" indent="1"/>
    </xf>
    <xf numFmtId="9" fontId="53" fillId="18" borderId="0" xfId="0" applyNumberFormat="1" applyFont="1" applyFill="1" applyBorder="1" applyAlignment="1" applyProtection="1">
      <alignment horizontal="left" vertical="center" indent="1"/>
    </xf>
    <xf numFmtId="0" fontId="95" fillId="4" borderId="0" xfId="0" applyFont="1" applyFill="1" applyBorder="1" applyAlignment="1" applyProtection="1">
      <alignment horizontal="right" vertical="top"/>
    </xf>
    <xf numFmtId="0" fontId="13" fillId="4" borderId="10"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53" fillId="9" borderId="10" xfId="0" applyFont="1" applyFill="1" applyBorder="1" applyAlignment="1" applyProtection="1">
      <alignment horizontal="center" vertical="top"/>
    </xf>
    <xf numFmtId="0" fontId="53" fillId="9" borderId="0" xfId="0" applyFont="1" applyFill="1" applyBorder="1" applyAlignment="1" applyProtection="1">
      <alignment horizontal="center" vertical="top"/>
    </xf>
    <xf numFmtId="0" fontId="53" fillId="9" borderId="11" xfId="0" applyFont="1" applyFill="1" applyBorder="1" applyAlignment="1" applyProtection="1">
      <alignment horizontal="center" vertical="top"/>
    </xf>
    <xf numFmtId="0" fontId="4" fillId="9" borderId="10" xfId="0" applyFont="1" applyFill="1" applyBorder="1" applyAlignment="1" applyProtection="1">
      <alignment horizontal="center" vertical="center" wrapText="1"/>
    </xf>
    <xf numFmtId="0" fontId="4" fillId="9" borderId="0" xfId="0" applyFont="1" applyFill="1" applyBorder="1" applyAlignment="1" applyProtection="1">
      <alignment horizontal="center" vertical="center" wrapText="1"/>
    </xf>
    <xf numFmtId="0" fontId="4" fillId="9" borderId="11" xfId="0" applyFont="1" applyFill="1" applyBorder="1" applyAlignment="1" applyProtection="1">
      <alignment horizontal="center" vertical="center" wrapText="1"/>
    </xf>
    <xf numFmtId="14" fontId="8" fillId="9" borderId="57" xfId="0" applyNumberFormat="1" applyFont="1" applyFill="1" applyBorder="1" applyAlignment="1" applyProtection="1">
      <alignment horizontal="center" vertical="center"/>
    </xf>
    <xf numFmtId="14" fontId="8" fillId="9" borderId="2" xfId="0" applyNumberFormat="1" applyFont="1" applyFill="1" applyBorder="1" applyAlignment="1" applyProtection="1">
      <alignment horizontal="center" vertical="center"/>
    </xf>
    <xf numFmtId="14" fontId="8" fillId="9" borderId="12" xfId="0" applyNumberFormat="1" applyFont="1" applyFill="1" applyBorder="1" applyAlignment="1" applyProtection="1">
      <alignment horizontal="center" vertical="center"/>
    </xf>
    <xf numFmtId="0" fontId="16" fillId="9" borderId="10" xfId="0" applyFont="1" applyFill="1" applyBorder="1" applyAlignment="1" applyProtection="1">
      <alignment horizontal="center" vertical="center"/>
    </xf>
    <xf numFmtId="0" fontId="16" fillId="9" borderId="0" xfId="0" applyFont="1" applyFill="1" applyBorder="1" applyAlignment="1" applyProtection="1">
      <alignment horizontal="center" vertical="center"/>
    </xf>
    <xf numFmtId="0" fontId="8" fillId="23" borderId="9" xfId="0" applyFont="1" applyFill="1" applyBorder="1" applyAlignment="1" applyProtection="1">
      <alignment horizontal="center" vertical="center" wrapText="1"/>
    </xf>
    <xf numFmtId="0" fontId="8" fillId="23" borderId="1" xfId="0" applyFont="1" applyFill="1" applyBorder="1" applyAlignment="1" applyProtection="1">
      <alignment horizontal="center" vertical="center" wrapText="1"/>
    </xf>
    <xf numFmtId="0" fontId="8" fillId="23" borderId="56" xfId="0" applyFont="1" applyFill="1" applyBorder="1" applyAlignment="1" applyProtection="1">
      <alignment horizontal="center" vertical="center" wrapText="1"/>
    </xf>
    <xf numFmtId="0" fontId="4" fillId="18" borderId="10" xfId="0" applyFont="1" applyFill="1" applyBorder="1" applyAlignment="1" applyProtection="1">
      <alignment horizontal="left" vertical="center" wrapText="1"/>
    </xf>
    <xf numFmtId="0" fontId="4" fillId="18" borderId="0" xfId="0" applyFont="1" applyFill="1" applyBorder="1" applyAlignment="1" applyProtection="1">
      <alignment horizontal="left" vertical="center" wrapText="1"/>
    </xf>
    <xf numFmtId="0" fontId="4" fillId="18" borderId="11" xfId="0" applyFont="1" applyFill="1" applyBorder="1" applyAlignment="1" applyProtection="1">
      <alignment horizontal="left" vertical="center" wrapText="1"/>
    </xf>
    <xf numFmtId="0" fontId="4" fillId="23" borderId="13" xfId="0" applyFont="1" applyFill="1" applyBorder="1" applyAlignment="1" applyProtection="1">
      <alignment horizontal="center" vertical="center" wrapText="1"/>
    </xf>
    <xf numFmtId="0" fontId="4" fillId="23" borderId="14" xfId="0" applyFont="1" applyFill="1" applyBorder="1" applyAlignment="1" applyProtection="1">
      <alignment horizontal="center" vertical="center" wrapText="1"/>
    </xf>
    <xf numFmtId="0" fontId="8" fillId="17" borderId="10" xfId="0" applyFont="1" applyFill="1" applyBorder="1" applyAlignment="1" applyProtection="1">
      <alignment horizontal="center" vertical="center" wrapText="1"/>
    </xf>
    <xf numFmtId="0" fontId="8" fillId="17" borderId="0" xfId="0" applyFont="1" applyFill="1" applyBorder="1" applyAlignment="1" applyProtection="1">
      <alignment horizontal="center" vertical="center" wrapText="1"/>
    </xf>
    <xf numFmtId="9" fontId="27" fillId="18" borderId="0" xfId="0" applyNumberFormat="1" applyFont="1" applyFill="1" applyBorder="1" applyAlignment="1" applyProtection="1">
      <alignment horizontal="left" vertical="center" wrapText="1"/>
    </xf>
    <xf numFmtId="9" fontId="27" fillId="20" borderId="0" xfId="0" applyNumberFormat="1" applyFont="1" applyFill="1" applyBorder="1" applyAlignment="1" applyProtection="1">
      <alignment horizontal="left" vertical="center"/>
    </xf>
    <xf numFmtId="0" fontId="89" fillId="5" borderId="10" xfId="0" applyFont="1" applyFill="1" applyBorder="1" applyAlignment="1">
      <alignment horizontal="right" vertical="center" wrapText="1"/>
    </xf>
    <xf numFmtId="0" fontId="89" fillId="5" borderId="0" xfId="0" applyFont="1" applyFill="1" applyBorder="1" applyAlignment="1">
      <alignment horizontal="right" vertical="center" wrapText="1"/>
    </xf>
    <xf numFmtId="0" fontId="0" fillId="5" borderId="0" xfId="0" applyFill="1" applyBorder="1" applyAlignment="1">
      <alignment horizontal="center"/>
    </xf>
    <xf numFmtId="0" fontId="0" fillId="5" borderId="11" xfId="0" applyFill="1" applyBorder="1" applyAlignment="1">
      <alignment horizontal="center"/>
    </xf>
    <xf numFmtId="9" fontId="27" fillId="18" borderId="0" xfId="0" applyNumberFormat="1" applyFont="1" applyFill="1" applyBorder="1" applyAlignment="1" applyProtection="1">
      <alignment horizontal="left" vertical="center"/>
    </xf>
    <xf numFmtId="9" fontId="27" fillId="20" borderId="2" xfId="0" applyNumberFormat="1" applyFont="1" applyFill="1" applyBorder="1" applyAlignment="1" applyProtection="1">
      <alignment horizontal="left" vertical="center"/>
    </xf>
    <xf numFmtId="0" fontId="8" fillId="19" borderId="9" xfId="0" applyFont="1" applyFill="1" applyBorder="1" applyAlignment="1" applyProtection="1">
      <alignment horizontal="center" vertical="center"/>
    </xf>
    <xf numFmtId="0" fontId="8" fillId="19" borderId="1" xfId="0" applyFont="1" applyFill="1" applyBorder="1" applyAlignment="1" applyProtection="1">
      <alignment horizontal="center" vertical="center"/>
    </xf>
    <xf numFmtId="0" fontId="8" fillId="19" borderId="56" xfId="0" applyFont="1" applyFill="1" applyBorder="1" applyAlignment="1" applyProtection="1">
      <alignment horizontal="center" vertical="center"/>
    </xf>
    <xf numFmtId="0" fontId="53" fillId="19" borderId="85" xfId="0" applyFont="1" applyFill="1" applyBorder="1" applyAlignment="1" applyProtection="1">
      <alignment horizontal="center" vertical="center"/>
    </xf>
    <xf numFmtId="0" fontId="53" fillId="19" borderId="86" xfId="0" applyFont="1" applyFill="1" applyBorder="1" applyAlignment="1" applyProtection="1">
      <alignment horizontal="center" vertical="center"/>
    </xf>
    <xf numFmtId="0" fontId="53" fillId="19" borderId="87" xfId="0" applyFont="1" applyFill="1" applyBorder="1" applyAlignment="1" applyProtection="1">
      <alignment horizontal="center" vertical="center"/>
    </xf>
    <xf numFmtId="0" fontId="8" fillId="19" borderId="84" xfId="0" applyFont="1" applyFill="1" applyBorder="1" applyAlignment="1" applyProtection="1">
      <alignment horizontal="center" vertical="center"/>
    </xf>
    <xf numFmtId="0" fontId="8" fillId="19" borderId="129" xfId="0" applyFont="1" applyFill="1" applyBorder="1" applyAlignment="1" applyProtection="1">
      <alignment horizontal="center" vertical="center"/>
    </xf>
    <xf numFmtId="0" fontId="8" fillId="19" borderId="128" xfId="0" applyFont="1" applyFill="1" applyBorder="1" applyAlignment="1" applyProtection="1">
      <alignment horizontal="center" vertical="center"/>
    </xf>
    <xf numFmtId="0" fontId="8" fillId="9" borderId="10" xfId="0" applyFont="1" applyFill="1" applyBorder="1" applyAlignment="1" applyProtection="1">
      <alignment horizontal="left" vertical="center" wrapText="1" indent="1"/>
    </xf>
    <xf numFmtId="0" fontId="8" fillId="9" borderId="0" xfId="0" applyFont="1" applyFill="1" applyBorder="1" applyAlignment="1" applyProtection="1">
      <alignment horizontal="left" vertical="center" wrapText="1" indent="1"/>
    </xf>
    <xf numFmtId="0" fontId="8" fillId="9" borderId="57" xfId="0" applyFont="1" applyFill="1" applyBorder="1" applyAlignment="1" applyProtection="1">
      <alignment horizontal="left" vertical="center" wrapText="1" indent="1"/>
    </xf>
    <xf numFmtId="0" fontId="8" fillId="9" borderId="2" xfId="0" applyFont="1" applyFill="1" applyBorder="1" applyAlignment="1" applyProtection="1">
      <alignment horizontal="left" vertical="center" wrapText="1" indent="1"/>
    </xf>
    <xf numFmtId="0" fontId="37" fillId="4" borderId="50" xfId="0" applyFont="1" applyFill="1" applyBorder="1" applyAlignment="1" applyProtection="1">
      <alignment horizontal="left" vertical="center" wrapText="1" indent="1"/>
      <protection locked="0"/>
    </xf>
    <xf numFmtId="0" fontId="37" fillId="4" borderId="0" xfId="0" applyFont="1" applyFill="1" applyBorder="1" applyAlignment="1" applyProtection="1">
      <alignment horizontal="left" vertical="center" wrapText="1" indent="1"/>
      <protection locked="0"/>
    </xf>
    <xf numFmtId="0" fontId="37" fillId="4" borderId="11" xfId="0" applyFont="1" applyFill="1" applyBorder="1" applyAlignment="1" applyProtection="1">
      <alignment horizontal="left" vertical="center" wrapText="1" indent="1"/>
      <protection locked="0"/>
    </xf>
    <xf numFmtId="0" fontId="37" fillId="4" borderId="130" xfId="0" applyFont="1" applyFill="1" applyBorder="1" applyAlignment="1" applyProtection="1">
      <alignment horizontal="left" vertical="center" wrapText="1" indent="1"/>
      <protection locked="0"/>
    </xf>
    <xf numFmtId="0" fontId="37" fillId="4" borderId="2" xfId="0" applyFont="1" applyFill="1" applyBorder="1" applyAlignment="1" applyProtection="1">
      <alignment horizontal="left" vertical="center" wrapText="1" indent="1"/>
      <protection locked="0"/>
    </xf>
    <xf numFmtId="0" fontId="37" fillId="4" borderId="12" xfId="0" applyFont="1" applyFill="1" applyBorder="1" applyAlignment="1" applyProtection="1">
      <alignment horizontal="left" vertical="center" wrapText="1" indent="1"/>
      <protection locked="0"/>
    </xf>
    <xf numFmtId="0" fontId="8" fillId="23" borderId="13" xfId="0" applyFont="1" applyFill="1" applyBorder="1" applyAlignment="1" applyProtection="1">
      <alignment horizontal="center" vertical="center" wrapText="1"/>
    </xf>
    <xf numFmtId="0" fontId="8" fillId="23" borderId="14" xfId="0" applyFont="1" applyFill="1" applyBorder="1" applyAlignment="1" applyProtection="1">
      <alignment horizontal="center" vertical="center" wrapText="1"/>
    </xf>
    <xf numFmtId="0" fontId="8" fillId="23" borderId="55" xfId="0" applyFont="1" applyFill="1" applyBorder="1" applyAlignment="1" applyProtection="1">
      <alignment horizontal="center" vertical="center" wrapText="1"/>
    </xf>
    <xf numFmtId="0" fontId="53" fillId="18" borderId="10" xfId="0" applyFont="1" applyFill="1" applyBorder="1" applyAlignment="1" applyProtection="1">
      <alignment horizontal="left" vertical="center" indent="1"/>
    </xf>
    <xf numFmtId="0" fontId="53" fillId="18" borderId="0" xfId="0" applyFont="1" applyFill="1" applyBorder="1" applyAlignment="1" applyProtection="1">
      <alignment horizontal="left" vertical="center" indent="1"/>
    </xf>
    <xf numFmtId="0" fontId="53" fillId="18" borderId="11" xfId="0" applyFont="1" applyFill="1" applyBorder="1" applyAlignment="1" applyProtection="1">
      <alignment horizontal="left" vertical="center" indent="1"/>
    </xf>
    <xf numFmtId="0" fontId="0" fillId="0" borderId="3" xfId="0" applyBorder="1" applyAlignment="1">
      <alignment horizontal="center"/>
    </xf>
    <xf numFmtId="0" fontId="1" fillId="16" borderId="4" xfId="0" applyFont="1" applyFill="1" applyBorder="1" applyAlignment="1">
      <alignment horizontal="center" vertical="center" wrapText="1"/>
    </xf>
    <xf numFmtId="0" fontId="1" fillId="16" borderId="5" xfId="0" applyFont="1" applyFill="1" applyBorder="1" applyAlignment="1">
      <alignment horizontal="center" vertical="center"/>
    </xf>
    <xf numFmtId="0" fontId="1" fillId="16" borderId="6" xfId="0" applyFont="1" applyFill="1" applyBorder="1" applyAlignment="1">
      <alignment horizontal="center" vertical="center"/>
    </xf>
    <xf numFmtId="0" fontId="43" fillId="21" borderId="4" xfId="0" applyFont="1" applyFill="1" applyBorder="1" applyAlignment="1">
      <alignment horizontal="center" vertical="center"/>
    </xf>
    <xf numFmtId="0" fontId="43" fillId="21" borderId="5" xfId="0" applyFont="1" applyFill="1" applyBorder="1" applyAlignment="1">
      <alignment horizontal="center" vertical="center"/>
    </xf>
    <xf numFmtId="0" fontId="43" fillId="21" borderId="6" xfId="0" applyFont="1" applyFill="1"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0" fillId="0" borderId="3" xfId="0" applyBorder="1" applyAlignment="1">
      <alignment horizontal="center" wrapText="1"/>
    </xf>
  </cellXfs>
  <cellStyles count="8">
    <cellStyle name="Hyperlink" xfId="5" xr:uid="{00000000-0005-0000-0000-000000000000}"/>
    <cellStyle name="Lien hypertexte" xfId="4" builtinId="8"/>
    <cellStyle name="Lien hypertexte visité" xfId="6" builtinId="9" hidden="1"/>
    <cellStyle name="Lien hypertexte visité" xfId="7" builtinId="9" hidden="1"/>
    <cellStyle name="Normal" xfId="0" builtinId="0"/>
    <cellStyle name="Normal 2" xfId="3" xr:uid="{00000000-0005-0000-0000-000005000000}"/>
    <cellStyle name="Normal 3" xfId="2" xr:uid="{00000000-0005-0000-0000-000006000000}"/>
    <cellStyle name="Pourcentage" xfId="1" builtinId="5"/>
  </cellStyles>
  <dxfs count="209">
    <dxf>
      <font>
        <color theme="0"/>
      </font>
      <fill>
        <patternFill>
          <bgColor theme="2" tint="-0.749961851863155"/>
        </patternFill>
      </fill>
    </dxf>
    <dxf>
      <font>
        <color theme="0"/>
      </font>
      <fill>
        <patternFill>
          <bgColor theme="4" tint="-0.24994659260841701"/>
        </patternFill>
      </fill>
    </dxf>
    <dxf>
      <fill>
        <patternFill>
          <bgColor theme="4" tint="0.39994506668294322"/>
        </patternFill>
      </fill>
    </dxf>
    <dxf>
      <fill>
        <patternFill>
          <bgColor rgb="FF00B050"/>
        </patternFill>
      </fill>
    </dxf>
    <dxf>
      <font>
        <color theme="0"/>
      </font>
      <fill>
        <patternFill>
          <bgColor theme="2" tint="-0.749961851863155"/>
        </patternFill>
      </fill>
    </dxf>
    <dxf>
      <font>
        <color theme="0"/>
      </font>
      <fill>
        <patternFill>
          <bgColor theme="4" tint="-0.24994659260841701"/>
        </patternFill>
      </fill>
    </dxf>
    <dxf>
      <fill>
        <patternFill>
          <bgColor theme="4" tint="0.39994506668294322"/>
        </patternFill>
      </fill>
    </dxf>
    <dxf>
      <fill>
        <patternFill>
          <bgColor rgb="FF00B05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ill>
        <patternFill patternType="solid">
          <fgColor auto="1"/>
          <bgColor theme="8" tint="0.39994506668294322"/>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
      <font>
        <color rgb="FF9C0006"/>
      </font>
      <fill>
        <patternFill>
          <bgColor rgb="FFFFC7CE"/>
        </patternFill>
      </fill>
    </dxf>
    <dxf>
      <fill>
        <patternFill>
          <bgColor theme="9" tint="0.59996337778862885"/>
        </patternFill>
      </fill>
    </dxf>
    <dxf>
      <font>
        <color rgb="FF006100"/>
      </font>
      <fill>
        <patternFill>
          <bgColor rgb="FF92D050"/>
        </patternFill>
      </fill>
    </dxf>
    <dxf>
      <fill>
        <patternFill>
          <bgColor rgb="FFFFC000"/>
        </patternFill>
      </fill>
    </dxf>
  </dxfs>
  <tableStyles count="0" defaultTableStyle="TableStyleMedium2" defaultPivotStyle="PivotStyleMedium9"/>
  <colors>
    <mruColors>
      <color rgb="FF0432FF"/>
      <color rgb="FF92D050"/>
      <color rgb="FFF7D24A"/>
      <color rgb="FFD0CDCE"/>
      <color rgb="FFFF1515"/>
      <color rgb="FF54F927"/>
      <color rgb="FFA6A6A6"/>
      <color rgb="FF2F5396"/>
      <color rgb="FFEC8380"/>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51864923614103E-2"/>
          <c:y val="0.10184129129489"/>
          <c:w val="0.84127653426612803"/>
          <c:h val="0.61629306219995095"/>
        </c:manualLayout>
      </c:layout>
      <c:barChart>
        <c:barDir val="col"/>
        <c:grouping val="clustered"/>
        <c:varyColors val="0"/>
        <c:ser>
          <c:idx val="0"/>
          <c:order val="0"/>
          <c:tx>
            <c:strRef>
              <c:f>Listes!$B$27</c:f>
              <c:strCache>
                <c:ptCount val="1"/>
                <c:pt idx="0">
                  <c:v>Conforme</c:v>
                </c:pt>
              </c:strCache>
            </c:strRef>
          </c:tx>
          <c:spPr>
            <a:solidFill>
              <a:srgbClr val="D75618">
                <a:alpha val="20000"/>
              </a:srgbClr>
            </a:solidFill>
            <a:ln w="12700">
              <a:solidFill>
                <a:srgbClr val="CC0005"/>
              </a:solidFill>
            </a:ln>
          </c:spPr>
          <c:invertIfNegative val="0"/>
          <c:dLbls>
            <c:spPr>
              <a:noFill/>
              <a:ln>
                <a:noFill/>
              </a:ln>
              <a:effectLst/>
            </c:spPr>
            <c:txPr>
              <a:bodyPr wrap="square" lIns="38100" tIns="19050" rIns="38100" bIns="19050" anchor="ctr">
                <a:spAutoFit/>
              </a:bodyPr>
              <a:lstStyle/>
              <a:p>
                <a:pPr>
                  <a:defRPr sz="1000">
                    <a:solidFill>
                      <a:srgbClr val="900000"/>
                    </a:solidFill>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(Listes!$B$27,Listes!$B$28,Listes!$B$30,Listes!$B$31)</c:f>
              <c:strCache>
                <c:ptCount val="4"/>
                <c:pt idx="0">
                  <c:v>Conforme</c:v>
                </c:pt>
                <c:pt idx="1">
                  <c:v>Convaincant</c:v>
                </c:pt>
                <c:pt idx="2">
                  <c:v>Informel</c:v>
                </c:pt>
                <c:pt idx="3">
                  <c:v>Insuffisant</c:v>
                </c:pt>
              </c:strCache>
            </c:strRef>
          </c:cat>
          <c:val>
            <c:numRef>
              <c:f>(Listes!$E$27,Listes!$E$28,Listes!$E$30,Listes!$E$31)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8D2-0045-9EF4-395FE862FC43}"/>
            </c:ext>
          </c:extLst>
        </c:ser>
        <c:dLbls>
          <c:showLegendKey val="0"/>
          <c:showVal val="0"/>
          <c:showCatName val="0"/>
          <c:showSerName val="0"/>
          <c:showPercent val="0"/>
          <c:showBubbleSize val="0"/>
        </c:dLbls>
        <c:gapWidth val="150"/>
        <c:overlap val="100"/>
        <c:axId val="399205312"/>
        <c:axId val="399207360"/>
      </c:barChart>
      <c:catAx>
        <c:axId val="39920531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900000"/>
                </a:solidFill>
                <a:latin typeface="Arial Narrow"/>
                <a:ea typeface="Arial Narrow"/>
                <a:cs typeface="Arial Narrow"/>
              </a:defRPr>
            </a:pPr>
            <a:endParaRPr lang="fr-FR"/>
          </a:p>
        </c:txPr>
        <c:crossAx val="399207360"/>
        <c:crosses val="autoZero"/>
        <c:auto val="0"/>
        <c:lblAlgn val="ctr"/>
        <c:lblOffset val="100"/>
        <c:tickMarkSkip val="1"/>
        <c:noMultiLvlLbl val="0"/>
      </c:catAx>
      <c:valAx>
        <c:axId val="399207360"/>
        <c:scaling>
          <c:orientation val="minMax"/>
          <c:min val="0"/>
        </c:scaling>
        <c:delete val="0"/>
        <c:axPos val="l"/>
        <c:majorGridlines>
          <c:spPr>
            <a:ln w="3175">
              <a:solidFill>
                <a:schemeClr val="bg1">
                  <a:lumMod val="65000"/>
                </a:schemeClr>
              </a:solidFill>
              <a:prstDash val="sysDot"/>
            </a:ln>
          </c:spPr>
        </c:majorGridlines>
        <c:numFmt formatCode="General" sourceLinked="1"/>
        <c:majorTickMark val="cross"/>
        <c:minorTickMark val="none"/>
        <c:tickLblPos val="nextTo"/>
        <c:spPr>
          <a:ln w="3175">
            <a:solidFill>
              <a:srgbClr val="969696"/>
            </a:solidFill>
            <a:prstDash val="solid"/>
          </a:ln>
        </c:spPr>
        <c:txPr>
          <a:bodyPr rot="0" vert="horz"/>
          <a:lstStyle/>
          <a:p>
            <a:pPr>
              <a:defRPr sz="800" b="0" i="0" u="none" strike="noStrike" baseline="0">
                <a:solidFill>
                  <a:srgbClr val="843C0C"/>
                </a:solidFill>
                <a:latin typeface="Arial Narrow"/>
                <a:ea typeface="Arial Narrow"/>
                <a:cs typeface="Arial Narrow"/>
              </a:defRPr>
            </a:pPr>
            <a:endParaRPr lang="fr-FR"/>
          </a:p>
        </c:txPr>
        <c:crossAx val="399205312"/>
        <c:crosses val="autoZero"/>
        <c:crossBetween val="between"/>
        <c:majorUnit val="10"/>
        <c:minorUnit val="1"/>
      </c:valAx>
      <c:spPr>
        <a:noFill/>
        <a:ln w="6350" cap="flat" cmpd="sng" algn="ctr">
          <a:solidFill>
            <a:schemeClr val="bg1">
              <a:lumMod val="75000"/>
            </a:schemeClr>
          </a:solidFill>
          <a:prstDash val="solid"/>
          <a:miter lim="800000"/>
        </a:ln>
        <a:effectLst/>
      </c:spPr>
    </c:plotArea>
    <c:plotVisOnly val="1"/>
    <c:dispBlanksAs val="gap"/>
    <c:showDLblsOverMax val="0"/>
  </c:chart>
  <c:spPr>
    <a:no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50000000000002" r="0.750000000000002" t="0.984251969"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19906179103702"/>
          <c:y val="0.12587766954662599"/>
          <c:w val="0.87704556161249103"/>
          <c:h val="0.76262249703194296"/>
        </c:manualLayout>
      </c:layout>
      <c:radarChart>
        <c:radarStyle val="filled"/>
        <c:varyColors val="0"/>
        <c:ser>
          <c:idx val="0"/>
          <c:order val="0"/>
          <c:spPr>
            <a:solidFill>
              <a:srgbClr val="FF0000">
                <a:alpha val="10000"/>
              </a:srgbClr>
            </a:solidFill>
            <a:ln>
              <a:solidFill>
                <a:srgbClr val="C00000"/>
              </a:solidFill>
            </a:ln>
            <a:effectLst/>
          </c:spPr>
          <c:dPt>
            <c:idx val="1"/>
            <c:bubble3D val="0"/>
            <c:extLst>
              <c:ext xmlns:c16="http://schemas.microsoft.com/office/drawing/2014/chart" uri="{C3380CC4-5D6E-409C-BE32-E72D297353CC}">
                <c16:uniqueId val="{00000000-1B7F-4E75-9EA3-E63C23AE4D38}"/>
              </c:ext>
            </c:extLst>
          </c:dPt>
          <c:dLbls>
            <c:dLbl>
              <c:idx val="0"/>
              <c:layout>
                <c:manualLayout>
                  <c:x val="2.55108281946633E-3"/>
                  <c:y val="0.104904521620161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7F-4E75-9EA3-E63C23AE4D38}"/>
                </c:ext>
              </c:extLst>
            </c:dLbl>
            <c:dLbl>
              <c:idx val="1"/>
              <c:layout>
                <c:manualLayout>
                  <c:x val="-0.11401729575318501"/>
                  <c:y val="1.298691578712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7F-4E75-9EA3-E63C23AE4D38}"/>
                </c:ext>
              </c:extLst>
            </c:dLbl>
            <c:dLbl>
              <c:idx val="2"/>
              <c:layout>
                <c:manualLayout>
                  <c:x val="4.6731503411734003E-3"/>
                  <c:y val="-0.1145180725596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7F-4E75-9EA3-E63C23AE4D38}"/>
                </c:ext>
              </c:extLst>
            </c:dLbl>
            <c:dLbl>
              <c:idx val="3"/>
              <c:layout>
                <c:manualLayout>
                  <c:x val="0.119279650403502"/>
                  <c:y val="-4.5594911811424298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7F-4E75-9EA3-E63C23AE4D38}"/>
                </c:ext>
              </c:extLst>
            </c:dLbl>
            <c:dLbl>
              <c:idx val="4"/>
              <c:layout>
                <c:manualLayout>
                  <c:x val="7.3972263511689798E-2"/>
                  <c:y val="3.22094497344009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7F-4E75-9EA3-E63C23AE4D3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C00000"/>
                    </a:solidFill>
                    <a:latin typeface="Arial" charset="0"/>
                    <a:ea typeface="Arial" charset="0"/>
                    <a:cs typeface="Arial"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'Résultats Globaux'!$A$59:$B$62</c:f>
              <c:multiLvlStrCache>
                <c:ptCount val="4"/>
                <c:lvl>
                  <c:pt idx="0">
                    <c:v>Généralités</c:v>
                  </c:pt>
                  <c:pt idx="1">
                    <c:v>Information destinée à forger l'opinion du patient</c:v>
                  </c:pt>
                  <c:pt idx="2">
                    <c:v>Informations fournies aux utilisateurs professionnels de santé</c:v>
                  </c:pt>
                  <c:pt idx="3">
                    <c:v>Informations fournies dans le cadre des investigations cliniques</c:v>
                  </c:pt>
                </c:lvl>
                <c:lvl>
                  <c:pt idx="0">
                    <c:v>10.1.</c:v>
                  </c:pt>
                  <c:pt idx="1">
                    <c:v>10.2.</c:v>
                  </c:pt>
                  <c:pt idx="2">
                    <c:v>10.3.</c:v>
                  </c:pt>
                  <c:pt idx="3">
                    <c:v>10.4.</c:v>
                  </c:pt>
                </c:lvl>
              </c:multiLvlStrCache>
            </c:multiLvlStrRef>
          </c:cat>
          <c:val>
            <c:numRef>
              <c:f>'Résultats Globaux'!$D$59:$D$62</c:f>
              <c:numCache>
                <c:formatCode>0%</c:formatCode>
                <c:ptCount val="4"/>
                <c:pt idx="0">
                  <c:v>0</c:v>
                </c:pt>
                <c:pt idx="1">
                  <c:v>0</c:v>
                </c:pt>
                <c:pt idx="2">
                  <c:v>0</c:v>
                </c:pt>
                <c:pt idx="3">
                  <c:v>0</c:v>
                </c:pt>
              </c:numCache>
            </c:numRef>
          </c:val>
          <c:extLst>
            <c:ext xmlns:c16="http://schemas.microsoft.com/office/drawing/2014/chart" uri="{C3380CC4-5D6E-409C-BE32-E72D297353CC}">
              <c16:uniqueId val="{00000005-1B7F-4E75-9EA3-E63C23AE4D38}"/>
            </c:ext>
          </c:extLst>
        </c:ser>
        <c:dLbls>
          <c:showLegendKey val="0"/>
          <c:showVal val="0"/>
          <c:showCatName val="0"/>
          <c:showSerName val="0"/>
          <c:showPercent val="0"/>
          <c:showBubbleSize val="0"/>
        </c:dLbls>
        <c:axId val="838152560"/>
        <c:axId val="401038928"/>
      </c:radarChart>
      <c:catAx>
        <c:axId val="8381525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solidFill>
                <a:latin typeface="Arial" charset="0"/>
                <a:ea typeface="Arial" charset="0"/>
                <a:cs typeface="Arial" charset="0"/>
              </a:defRPr>
            </a:pPr>
            <a:endParaRPr lang="fr-FR"/>
          </a:p>
        </c:txPr>
        <c:crossAx val="401038928"/>
        <c:crosses val="autoZero"/>
        <c:auto val="1"/>
        <c:lblAlgn val="ctr"/>
        <c:lblOffset val="100"/>
        <c:noMultiLvlLbl val="0"/>
      </c:catAx>
      <c:valAx>
        <c:axId val="401038928"/>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none"/>
        <c:minorTickMark val="none"/>
        <c:tickLblPos val="nextTo"/>
        <c:spPr>
          <a:noFill/>
          <a:ln w="9525">
            <a:solidFill>
              <a:schemeClr val="bg1">
                <a:lumMod val="75000"/>
              </a:schemeClr>
            </a:solidFill>
            <a:prstDash val="sysDot"/>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fr-FR"/>
          </a:p>
        </c:txPr>
        <c:crossAx val="838152560"/>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367682261176203"/>
          <c:y val="0.24787886086880301"/>
          <c:w val="0.87704556161249103"/>
          <c:h val="0.76262249703194296"/>
        </c:manualLayout>
      </c:layout>
      <c:radarChart>
        <c:radarStyle val="filled"/>
        <c:varyColors val="0"/>
        <c:ser>
          <c:idx val="0"/>
          <c:order val="0"/>
          <c:spPr>
            <a:solidFill>
              <a:srgbClr val="FF0000">
                <a:alpha val="10000"/>
              </a:srgbClr>
            </a:solidFill>
            <a:ln>
              <a:solidFill>
                <a:srgbClr val="C00000"/>
              </a:solidFill>
            </a:ln>
            <a:effectLst/>
          </c:spPr>
          <c:dPt>
            <c:idx val="1"/>
            <c:bubble3D val="0"/>
            <c:extLst>
              <c:ext xmlns:c16="http://schemas.microsoft.com/office/drawing/2014/chart" uri="{C3380CC4-5D6E-409C-BE32-E72D297353CC}">
                <c16:uniqueId val="{00000000-26C6-4F15-BE58-1B0FE13E6DE0}"/>
              </c:ext>
            </c:extLst>
          </c:dPt>
          <c:dLbls>
            <c:dLbl>
              <c:idx val="0"/>
              <c:layout>
                <c:manualLayout>
                  <c:x val="2.5510341711935201E-3"/>
                  <c:y val="9.2873741478958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C6-4F15-BE58-1B0FE13E6DE0}"/>
                </c:ext>
              </c:extLst>
            </c:dLbl>
            <c:dLbl>
              <c:idx val="1"/>
              <c:layout>
                <c:manualLayout>
                  <c:x val="-7.90718752004958E-2"/>
                  <c:y val="5.02772257301701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C6-4F15-BE58-1B0FE13E6DE0}"/>
                </c:ext>
              </c:extLst>
            </c:dLbl>
            <c:dLbl>
              <c:idx val="2"/>
              <c:layout>
                <c:manualLayout>
                  <c:x val="-0.106038005979483"/>
                  <c:y val="-3.188203437838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C6-4F15-BE58-1B0FE13E6DE0}"/>
                </c:ext>
              </c:extLst>
            </c:dLbl>
            <c:dLbl>
              <c:idx val="3"/>
              <c:layout>
                <c:manualLayout>
                  <c:x val="-4.0609544968082299E-2"/>
                  <c:y val="-8.302872843871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C6-4F15-BE58-1B0FE13E6DE0}"/>
                </c:ext>
              </c:extLst>
            </c:dLbl>
            <c:dLbl>
              <c:idx val="4"/>
              <c:layout>
                <c:manualLayout>
                  <c:x val="5.8254671240582298E-2"/>
                  <c:y val="-8.30329671425650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C6-4F15-BE58-1B0FE13E6DE0}"/>
                </c:ext>
              </c:extLst>
            </c:dLbl>
            <c:dLbl>
              <c:idx val="5"/>
              <c:layout>
                <c:manualLayout>
                  <c:x val="0.115170787819209"/>
                  <c:y val="-1.925418759007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A6-464F-9A8D-66BDEE16CC15}"/>
                </c:ext>
              </c:extLst>
            </c:dLbl>
            <c:dLbl>
              <c:idx val="6"/>
              <c:layout>
                <c:manualLayout>
                  <c:x val="8.6956543790569898E-2"/>
                  <c:y val="5.1118210862619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A6-464F-9A8D-66BDEE16CC1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C00000"/>
                    </a:solidFill>
                    <a:latin typeface="Arial" charset="0"/>
                    <a:ea typeface="Arial" charset="0"/>
                    <a:cs typeface="Arial"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'Résultats Globaux'!$A$64:$B$70</c:f>
              <c:multiLvlStrCache>
                <c:ptCount val="7"/>
                <c:lvl>
                  <c:pt idx="0">
                    <c:v>Généralités</c:v>
                  </c:pt>
                  <c:pt idx="1">
                    <c:v>Surveillance du dispositif et de son utilisation</c:v>
                  </c:pt>
                  <c:pt idx="2">
                    <c:v>Surveillance de l'évolution du contexte</c:v>
                  </c:pt>
                  <c:pt idx="3">
                    <c:v>Suivi du nombre de dispositifs sur le marché et de leur utilisation</c:v>
                  </c:pt>
                  <c:pt idx="4">
                    <c:v>Définition de seuils et indicateurs pour la surveillance</c:v>
                  </c:pt>
                  <c:pt idx="5">
                    <c:v>Prise en compte des données d'après commercialisation</c:v>
                  </c:pt>
                  <c:pt idx="6">
                    <c:v>Vigilance</c:v>
                  </c:pt>
                </c:lvl>
                <c:lvl>
                  <c:pt idx="0">
                    <c:v>11.1.</c:v>
                  </c:pt>
                  <c:pt idx="1">
                    <c:v>11.2.</c:v>
                  </c:pt>
                  <c:pt idx="2">
                    <c:v>11.3.</c:v>
                  </c:pt>
                  <c:pt idx="3">
                    <c:v>11.4.</c:v>
                  </c:pt>
                  <c:pt idx="4">
                    <c:v>11.5.</c:v>
                  </c:pt>
                  <c:pt idx="5">
                    <c:v>11.6.</c:v>
                  </c:pt>
                  <c:pt idx="6">
                    <c:v>11.7.</c:v>
                  </c:pt>
                </c:lvl>
              </c:multiLvlStrCache>
            </c:multiLvlStrRef>
          </c:cat>
          <c:val>
            <c:numRef>
              <c:f>'Résultats Globaux'!$D$64:$D$70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26C6-4F15-BE58-1B0FE13E6DE0}"/>
            </c:ext>
          </c:extLst>
        </c:ser>
        <c:dLbls>
          <c:showLegendKey val="0"/>
          <c:showVal val="0"/>
          <c:showCatName val="0"/>
          <c:showSerName val="0"/>
          <c:showPercent val="0"/>
          <c:showBubbleSize val="0"/>
        </c:dLbls>
        <c:axId val="616614928"/>
        <c:axId val="616616976"/>
      </c:radarChart>
      <c:catAx>
        <c:axId val="616614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solidFill>
                <a:latin typeface="Arial" charset="0"/>
                <a:ea typeface="Arial" charset="0"/>
                <a:cs typeface="Arial" charset="0"/>
              </a:defRPr>
            </a:pPr>
            <a:endParaRPr lang="fr-FR"/>
          </a:p>
        </c:txPr>
        <c:crossAx val="616616976"/>
        <c:crosses val="autoZero"/>
        <c:auto val="1"/>
        <c:lblAlgn val="ctr"/>
        <c:lblOffset val="100"/>
        <c:noMultiLvlLbl val="0"/>
      </c:catAx>
      <c:valAx>
        <c:axId val="61661697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none"/>
        <c:minorTickMark val="none"/>
        <c:tickLblPos val="nextTo"/>
        <c:spPr>
          <a:noFill/>
          <a:ln w="9525">
            <a:solidFill>
              <a:schemeClr val="bg1">
                <a:lumMod val="75000"/>
              </a:schemeClr>
            </a:solidFill>
            <a:prstDash val="sysDot"/>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fr-FR"/>
          </a:p>
        </c:txPr>
        <c:crossAx val="616614928"/>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C00000">
                <a:alpha val="25000"/>
              </a:srgbClr>
            </a:solidFill>
            <a:ln w="19050">
              <a:solidFill>
                <a:srgbClr val="C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rgbClr val="C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'Diagnostic Bénéfices_Risques'!$B$129:$D$129</c:f>
              <c:strCache>
                <c:ptCount val="1"/>
                <c:pt idx="0">
                  <c:v>Communications règlementaires</c:v>
                </c:pt>
              </c:strCache>
            </c:strRef>
          </c:cat>
          <c:val>
            <c:numRef>
              <c:f>'Diagnostic Bénéfices_Risques'!$F$129</c:f>
              <c:numCache>
                <c:formatCode>0%</c:formatCode>
                <c:ptCount val="1"/>
                <c:pt idx="0">
                  <c:v>0</c:v>
                </c:pt>
              </c:numCache>
            </c:numRef>
          </c:val>
          <c:extLst>
            <c:ext xmlns:c16="http://schemas.microsoft.com/office/drawing/2014/chart" uri="{C3380CC4-5D6E-409C-BE32-E72D297353CC}">
              <c16:uniqueId val="{00000000-417E-064A-A49D-C094263CDFAC}"/>
            </c:ext>
          </c:extLst>
        </c:ser>
        <c:dLbls>
          <c:showLegendKey val="0"/>
          <c:showVal val="0"/>
          <c:showCatName val="0"/>
          <c:showSerName val="0"/>
          <c:showPercent val="0"/>
          <c:showBubbleSize val="0"/>
        </c:dLbls>
        <c:gapWidth val="219"/>
        <c:overlap val="-27"/>
        <c:axId val="357595424"/>
        <c:axId val="690228432"/>
      </c:barChart>
      <c:catAx>
        <c:axId val="357595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690228432"/>
        <c:crosses val="autoZero"/>
        <c:auto val="1"/>
        <c:lblAlgn val="ctr"/>
        <c:lblOffset val="100"/>
        <c:noMultiLvlLbl val="0"/>
      </c:catAx>
      <c:valAx>
        <c:axId val="6902284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7595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9493584212483"/>
          <c:y val="0.235900648917025"/>
          <c:w val="0.53200895745632404"/>
          <c:h val="0.57482683622845498"/>
        </c:manualLayout>
      </c:layout>
      <c:radarChart>
        <c:radarStyle val="filled"/>
        <c:varyColors val="0"/>
        <c:ser>
          <c:idx val="0"/>
          <c:order val="0"/>
          <c:spPr>
            <a:solidFill>
              <a:srgbClr val="FF0000">
                <a:alpha val="10000"/>
              </a:srgbClr>
            </a:solidFill>
            <a:ln>
              <a:solidFill>
                <a:srgbClr val="C00000"/>
              </a:solidFill>
            </a:ln>
            <a:effectLst/>
          </c:spPr>
          <c:dPt>
            <c:idx val="1"/>
            <c:bubble3D val="0"/>
            <c:extLst>
              <c:ext xmlns:c16="http://schemas.microsoft.com/office/drawing/2014/chart" uri="{C3380CC4-5D6E-409C-BE32-E72D297353CC}">
                <c16:uniqueId val="{00000000-1139-B04C-ACEF-E548CFD89937}"/>
              </c:ext>
            </c:extLst>
          </c:dPt>
          <c:dLbls>
            <c:dLbl>
              <c:idx val="0"/>
              <c:layout>
                <c:manualLayout>
                  <c:x val="2.5510204081632599E-3"/>
                  <c:y val="0.1087066100847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39-B04C-ACEF-E548CFD89937}"/>
                </c:ext>
              </c:extLst>
            </c:dLbl>
            <c:dLbl>
              <c:idx val="1"/>
              <c:layout>
                <c:manualLayout>
                  <c:x val="-6.2576605042045999E-2"/>
                  <c:y val="8.5598225602633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39-B04C-ACEF-E548CFD89937}"/>
                </c:ext>
              </c:extLst>
            </c:dLbl>
            <c:dLbl>
              <c:idx val="2"/>
              <c:layout>
                <c:manualLayout>
                  <c:x val="-0.100687870523787"/>
                  <c:y val="4.19090932127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39-B04C-ACEF-E548CFD89937}"/>
                </c:ext>
              </c:extLst>
            </c:dLbl>
            <c:dLbl>
              <c:idx val="3"/>
              <c:layout>
                <c:manualLayout>
                  <c:x val="-0.119642193028903"/>
                  <c:y val="-2.1848152091749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39-B04C-ACEF-E548CFD89937}"/>
                </c:ext>
              </c:extLst>
            </c:dLbl>
            <c:dLbl>
              <c:idx val="4"/>
              <c:layout>
                <c:manualLayout>
                  <c:x val="-8.2733878359310994E-2"/>
                  <c:y val="-7.70886534096859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39-B04C-ACEF-E548CFD89937}"/>
                </c:ext>
              </c:extLst>
            </c:dLbl>
            <c:dLbl>
              <c:idx val="5"/>
              <c:layout>
                <c:manualLayout>
                  <c:x val="-3.0241538322328499E-2"/>
                  <c:y val="-0.133586609209444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6C-6C45-8E1B-AF347A8CF39A}"/>
                </c:ext>
              </c:extLst>
            </c:dLbl>
            <c:dLbl>
              <c:idx val="6"/>
              <c:layout>
                <c:manualLayout>
                  <c:x val="2.7492307565753198E-2"/>
                  <c:y val="-0.109298134807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6C-6C45-8E1B-AF347A8CF39A}"/>
                </c:ext>
              </c:extLst>
            </c:dLbl>
            <c:dLbl>
              <c:idx val="7"/>
              <c:layout>
                <c:manualLayout>
                  <c:x val="8.2476922697259494E-2"/>
                  <c:y val="-6.98293639049363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6C-6C45-8E1B-AF347A8CF39A}"/>
                </c:ext>
              </c:extLst>
            </c:dLbl>
            <c:dLbl>
              <c:idx val="8"/>
              <c:layout>
                <c:manualLayout>
                  <c:x val="9.8972307236711299E-2"/>
                  <c:y val="-9.10817790064387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B6C-6C45-8E1B-AF347A8CF39A}"/>
                </c:ext>
              </c:extLst>
            </c:dLbl>
            <c:dLbl>
              <c:idx val="9"/>
              <c:layout>
                <c:manualLayout>
                  <c:x val="9.3473845723560697E-2"/>
                  <c:y val="4.8576948803434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6C-6C45-8E1B-AF347A8CF39A}"/>
                </c:ext>
              </c:extLst>
            </c:dLbl>
            <c:dLbl>
              <c:idx val="10"/>
              <c:layout>
                <c:manualLayout>
                  <c:x val="5.77338458880816E-2"/>
                  <c:y val="9.10817790064387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6C-6C45-8E1B-AF347A8CF39A}"/>
                </c:ext>
              </c:extLst>
            </c:dLbl>
            <c:spPr>
              <a:noFill/>
              <a:ln>
                <a:noFill/>
              </a:ln>
              <a:effectLst/>
            </c:spPr>
            <c:txPr>
              <a:bodyPr rot="0" spcFirstLastPara="1" vertOverflow="ellipsis" vert="horz" wrap="square" anchor="ctr" anchorCtr="1"/>
              <a:lstStyle/>
              <a:p>
                <a:pPr>
                  <a:defRPr sz="900" b="0" i="0" u="none" strike="noStrike" kern="1200" baseline="0">
                    <a:solidFill>
                      <a:srgbClr val="C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'Maîtrise documentaire'!$A$23:$A$33</c:f>
              <c:strCache>
                <c:ptCount val="11"/>
                <c:pt idx="0">
                  <c:v>Documents 4.1 : processus de gestion du rapport bénéfice/risque</c:v>
                </c:pt>
                <c:pt idx="1">
                  <c:v>Enregistrements 4.7 : Activtiés de gestion du rapport Bénéfice/Risque</c:v>
                </c:pt>
                <c:pt idx="2">
                  <c:v>Documents 4.8.1 : Plans de gestion du rapport Bénéfice/Risque</c:v>
                </c:pt>
                <c:pt idx="3">
                  <c:v>Enregistrements 4.9.1 : Revues réalisées dans le cadre du rapport Bénéfice/Risque</c:v>
                </c:pt>
                <c:pt idx="4">
                  <c:v>Documents 9.1 : Revues critiques</c:v>
                </c:pt>
                <c:pt idx="5">
                  <c:v>Enregistrements 9.2.1 : Planifications  de l'évaluation de l'acceptabilité du rapport Bénéfice/Risque</c:v>
                </c:pt>
                <c:pt idx="6">
                  <c:v>Documents 9.3.a : Synthèses des conclusions de la gestion des risques </c:v>
                </c:pt>
                <c:pt idx="7">
                  <c:v>Documents 9.3.b : Synthèses des conclusions de la gestion des bénéfices</c:v>
                </c:pt>
                <c:pt idx="8">
                  <c:v>Documents 9.5 : Enregistrements des conclusions des activités de gestion du rapport bénéfice/risque </c:v>
                </c:pt>
                <c:pt idx="9">
                  <c:v>Document 11.2 : Dossiers de gestion des bénéfices</c:v>
                </c:pt>
                <c:pt idx="10">
                  <c:v>Documents 11.6.1 : Documents de préanalyse des données de surveillance après commercialisation</c:v>
                </c:pt>
              </c:strCache>
            </c:strRef>
          </c:cat>
          <c:val>
            <c:numRef>
              <c:f>'Maîtrise documentaire'!$D$23:$D$33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1139-B04C-ACEF-E548CFD89937}"/>
            </c:ext>
          </c:extLst>
        </c:ser>
        <c:dLbls>
          <c:showLegendKey val="0"/>
          <c:showVal val="0"/>
          <c:showCatName val="0"/>
          <c:showSerName val="0"/>
          <c:showPercent val="0"/>
          <c:showBubbleSize val="0"/>
        </c:dLbls>
        <c:axId val="468635136"/>
        <c:axId val="468354528"/>
      </c:radarChart>
      <c:catAx>
        <c:axId val="468635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b" anchorCtr="1"/>
          <a:lstStyle/>
          <a:p>
            <a:pPr>
              <a:defRPr sz="800" b="0" i="0" u="none" strike="noStrike" kern="1200" baseline="0">
                <a:solidFill>
                  <a:schemeClr val="tx2">
                    <a:lumMod val="50000"/>
                  </a:schemeClr>
                </a:solidFill>
                <a:latin typeface="+mn-lt"/>
                <a:ea typeface="+mn-ea"/>
                <a:cs typeface="+mn-cs"/>
              </a:defRPr>
            </a:pPr>
            <a:endParaRPr lang="fr-FR"/>
          </a:p>
        </c:txPr>
        <c:crossAx val="468354528"/>
        <c:crosses val="autoZero"/>
        <c:auto val="1"/>
        <c:lblAlgn val="ctr"/>
        <c:lblOffset val="100"/>
        <c:noMultiLvlLbl val="0"/>
      </c:catAx>
      <c:valAx>
        <c:axId val="468354528"/>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none"/>
        <c:minorTickMark val="none"/>
        <c:tickLblPos val="nextTo"/>
        <c:spPr>
          <a:noFill/>
          <a:ln w="9525">
            <a:solidFill>
              <a:schemeClr val="bg1">
                <a:lumMod val="75000"/>
              </a:schemeClr>
            </a:solidFill>
            <a:prstDash val="sysDot"/>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468635136"/>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2">
              <a:lumMod val="50000"/>
            </a:schemeClr>
          </a:solidFill>
        </a:defRPr>
      </a:pPr>
      <a:endParaRPr lang="fr-F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61221404747499"/>
          <c:y val="9.0856239752118095E-2"/>
          <c:w val="0.84029549545323901"/>
          <c:h val="0.65168128595324504"/>
        </c:manualLayout>
      </c:layout>
      <c:barChart>
        <c:barDir val="col"/>
        <c:grouping val="clustered"/>
        <c:varyColors val="0"/>
        <c:ser>
          <c:idx val="0"/>
          <c:order val="0"/>
          <c:tx>
            <c:v>Véracité Critères</c:v>
          </c:tx>
          <c:spPr>
            <a:solidFill>
              <a:schemeClr val="accent1">
                <a:lumMod val="40000"/>
                <a:lumOff val="60000"/>
                <a:alpha val="64000"/>
              </a:schemeClr>
            </a:solidFill>
            <a:ln>
              <a:solidFill>
                <a:srgbClr val="0432FF"/>
              </a:solidFill>
            </a:ln>
          </c:spPr>
          <c:invertIfNegative val="0"/>
          <c:dLbls>
            <c:spPr>
              <a:noFill/>
              <a:ln>
                <a:noFill/>
              </a:ln>
              <a:effectLst/>
            </c:spPr>
            <c:txPr>
              <a:bodyPr wrap="square" lIns="38100" tIns="19050" rIns="38100" bIns="19050" anchor="ctr">
                <a:spAutoFit/>
              </a:bodyPr>
              <a:lstStyle/>
              <a:p>
                <a:pPr>
                  <a:defRPr sz="1000">
                    <a:solidFill>
                      <a:schemeClr val="accent5">
                        <a:lumMod val="75000"/>
                      </a:schemeClr>
                    </a:solidFill>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Listes!$A$3:$A$6</c:f>
              <c:strCache>
                <c:ptCount val="4"/>
                <c:pt idx="0">
                  <c:v>Vrai.</c:v>
                </c:pt>
                <c:pt idx="1">
                  <c:v>Plutôt Vrai.</c:v>
                </c:pt>
                <c:pt idx="2">
                  <c:v>Plutôt Faux.</c:v>
                </c:pt>
                <c:pt idx="3">
                  <c:v>Faux.</c:v>
                </c:pt>
              </c:strCache>
            </c:strRef>
          </c:cat>
          <c:val>
            <c:numRef>
              <c:f>Listes!$M$3:$M$6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24B-0F41-820B-8A8EB44CE959}"/>
            </c:ext>
          </c:extLst>
        </c:ser>
        <c:dLbls>
          <c:showLegendKey val="0"/>
          <c:showVal val="0"/>
          <c:showCatName val="0"/>
          <c:showSerName val="0"/>
          <c:showPercent val="0"/>
          <c:showBubbleSize val="0"/>
        </c:dLbls>
        <c:gapWidth val="150"/>
        <c:overlap val="100"/>
        <c:axId val="765319760"/>
        <c:axId val="399940320"/>
      </c:barChart>
      <c:catAx>
        <c:axId val="76531976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chemeClr val="accent1"/>
                </a:solidFill>
                <a:latin typeface="Arial Narrow"/>
                <a:ea typeface="Arial Narrow"/>
                <a:cs typeface="Arial Narrow"/>
              </a:defRPr>
            </a:pPr>
            <a:endParaRPr lang="fr-FR"/>
          </a:p>
        </c:txPr>
        <c:crossAx val="399940320"/>
        <c:crosses val="autoZero"/>
        <c:auto val="0"/>
        <c:lblAlgn val="ctr"/>
        <c:lblOffset val="100"/>
        <c:tickMarkSkip val="1"/>
        <c:noMultiLvlLbl val="0"/>
      </c:catAx>
      <c:valAx>
        <c:axId val="399940320"/>
        <c:scaling>
          <c:orientation val="minMax"/>
          <c:min val="0"/>
        </c:scaling>
        <c:delete val="0"/>
        <c:axPos val="l"/>
        <c:majorGridlines>
          <c:spPr>
            <a:ln w="3175">
              <a:solidFill>
                <a:schemeClr val="bg1">
                  <a:lumMod val="65000"/>
                </a:schemeClr>
              </a:solidFill>
              <a:prstDash val="sysDot"/>
            </a:ln>
          </c:spPr>
        </c:majorGridlines>
        <c:numFmt formatCode="General" sourceLinked="1"/>
        <c:majorTickMark val="cross"/>
        <c:minorTickMark val="none"/>
        <c:tickLblPos val="nextTo"/>
        <c:spPr>
          <a:ln w="3175">
            <a:solidFill>
              <a:srgbClr val="969696"/>
            </a:solidFill>
            <a:prstDash val="solid"/>
          </a:ln>
        </c:spPr>
        <c:txPr>
          <a:bodyPr rot="0" vert="horz"/>
          <a:lstStyle/>
          <a:p>
            <a:pPr>
              <a:defRPr sz="800" b="0" i="0" u="none" strike="noStrike" baseline="0">
                <a:solidFill>
                  <a:srgbClr val="0070C0"/>
                </a:solidFill>
                <a:latin typeface="Arial Narrow"/>
                <a:ea typeface="Arial Narrow"/>
                <a:cs typeface="Arial Narrow"/>
              </a:defRPr>
            </a:pPr>
            <a:endParaRPr lang="fr-FR"/>
          </a:p>
        </c:txPr>
        <c:crossAx val="765319760"/>
        <c:crosses val="autoZero"/>
        <c:crossBetween val="between"/>
        <c:minorUnit val="1"/>
      </c:valAx>
      <c:spPr>
        <a:noFill/>
        <a:ln w="6350" cap="flat" cmpd="sng" algn="ctr">
          <a:solidFill>
            <a:schemeClr val="accent3"/>
          </a:solidFill>
          <a:prstDash val="solid"/>
          <a:miter lim="800000"/>
        </a:ln>
        <a:effectLst/>
      </c:spPr>
    </c:plotArea>
    <c:plotVisOnly val="1"/>
    <c:dispBlanksAs val="gap"/>
    <c:showDLblsOverMax val="0"/>
  </c:chart>
  <c:spPr>
    <a:no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oddHeader>&amp;L&amp;"Arial Narrow,Normal"&amp;6 © UTC  - Master IdS - www.utc.fr/master-qualite, puis "Travaux", "Qualité-Management", réf ?&amp;R&amp;"Arial Narrow,Normal"&amp;6Fichier : &amp;F - Onglet : &amp;A</c:oddHeader>
      <c:oddFooter>&amp;L&amp;"Arial Narrow,Normal"&amp;6© AYNE Elem - BAYEUX Valerian - WANNEPAIN Dylan&amp;R&amp;"Arial Narrow,Normal"&amp;6page n° &amp;P/&amp;N</c:oddFooter>
    </c:headerFooter>
    <c:pageMargins b="0.984251969" l="0.750000000000002" r="0.750000000000002" t="0.984251969"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7114932591898"/>
          <c:y val="0.121726823167875"/>
          <c:w val="0.48951839463160501"/>
          <c:h val="0.79198693512975304"/>
        </c:manualLayout>
      </c:layout>
      <c:radarChart>
        <c:radarStyle val="filled"/>
        <c:varyColors val="0"/>
        <c:ser>
          <c:idx val="0"/>
          <c:order val="0"/>
          <c:spPr>
            <a:solidFill>
              <a:srgbClr val="C00000">
                <a:alpha val="16000"/>
              </a:srgbClr>
            </a:solidFill>
            <a:ln w="25400">
              <a:solidFill>
                <a:srgbClr val="C00000"/>
              </a:solidFill>
              <a:prstDash val="solid"/>
            </a:ln>
            <a:effectLst/>
          </c:spPr>
          <c:dLbls>
            <c:dLbl>
              <c:idx val="0"/>
              <c:layout>
                <c:manualLayout>
                  <c:x val="2.5999732314832399E-3"/>
                  <c:y val="0.133803081033053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A0-764A-B8A3-ABD1FEF2CC1F}"/>
                </c:ext>
              </c:extLst>
            </c:dLbl>
            <c:dLbl>
              <c:idx val="1"/>
              <c:layout>
                <c:manualLayout>
                  <c:x val="-6.0067069491162098E-2"/>
                  <c:y val="8.8146403439017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A0-764A-B8A3-ABD1FEF2CC1F}"/>
                </c:ext>
              </c:extLst>
            </c:dLbl>
            <c:dLbl>
              <c:idx val="2"/>
              <c:layout>
                <c:manualLayout>
                  <c:x val="-9.2525285364892407E-2"/>
                  <c:y val="3.3478348709501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A0-764A-B8A3-ABD1FEF2CC1F}"/>
                </c:ext>
              </c:extLst>
            </c:dLbl>
            <c:dLbl>
              <c:idx val="3"/>
              <c:layout>
                <c:manualLayout>
                  <c:x val="-8.9030588282098699E-2"/>
                  <c:y val="-7.7993989550353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A0-764A-B8A3-ABD1FEF2CC1F}"/>
                </c:ext>
              </c:extLst>
            </c:dLbl>
            <c:dLbl>
              <c:idx val="4"/>
              <c:layout>
                <c:manualLayout>
                  <c:x val="-3.4269258859429601E-2"/>
                  <c:y val="-0.12399807486651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A0-764A-B8A3-ABD1FEF2CC1F}"/>
                </c:ext>
              </c:extLst>
            </c:dLbl>
            <c:dLbl>
              <c:idx val="5"/>
              <c:layout>
                <c:manualLayout>
                  <c:x val="3.5289750668402398E-2"/>
                  <c:y val="-0.116239232190703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A0-764A-B8A3-ABD1FEF2CC1F}"/>
                </c:ext>
              </c:extLst>
            </c:dLbl>
            <c:dLbl>
              <c:idx val="6"/>
              <c:layout>
                <c:manualLayout>
                  <c:x val="8.4120435267203794E-2"/>
                  <c:y val="-5.19627245086789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A0-764A-B8A3-ABD1FEF2CC1F}"/>
                </c:ext>
              </c:extLst>
            </c:dLbl>
            <c:dLbl>
              <c:idx val="7"/>
              <c:layout>
                <c:manualLayout>
                  <c:x val="0.13158548142048099"/>
                  <c:y val="-8.6837220054941697E-2"/>
                </c:manualLayout>
              </c:layout>
              <c:showLegendKey val="0"/>
              <c:showVal val="1"/>
              <c:showCatName val="0"/>
              <c:showSerName val="0"/>
              <c:showPercent val="0"/>
              <c:showBubbleSize val="0"/>
              <c:extLst>
                <c:ext xmlns:c15="http://schemas.microsoft.com/office/drawing/2012/chart" uri="{CE6537A1-D6FC-4f65-9D91-7224C49458BB}">
                  <c15:layout>
                    <c:manualLayout>
                      <c:w val="5.06707847159397E-2"/>
                      <c:h val="3.0237199769744601E-2"/>
                    </c:manualLayout>
                  </c15:layout>
                </c:ext>
                <c:ext xmlns:c16="http://schemas.microsoft.com/office/drawing/2014/chart" uri="{C3380CC4-5D6E-409C-BE32-E72D297353CC}">
                  <c16:uniqueId val="{00000001-E30C-447F-B74B-BA8ADB9BB028}"/>
                </c:ext>
              </c:extLst>
            </c:dLbl>
            <c:dLbl>
              <c:idx val="8"/>
              <c:layout>
                <c:manualLayout>
                  <c:x val="1.1091567315178E-2"/>
                  <c:y val="0.236682365897022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23-E844-A5D2-8CD15A10A8B6}"/>
                </c:ext>
              </c:extLst>
            </c:dLbl>
            <c:spPr>
              <a:noFill/>
              <a:ln>
                <a:noFill/>
              </a:ln>
              <a:effectLst/>
            </c:spPr>
            <c:txPr>
              <a:bodyPr rot="0" vertOverflow="clip" horzOverflow="clip" vert="horz" lIns="0" tIns="0" rIns="0" bIns="0">
                <a:spAutoFit/>
              </a:bodyPr>
              <a:lstStyle/>
              <a:p>
                <a:pPr>
                  <a:defRPr b="1">
                    <a:solidFill>
                      <a:srgbClr val="C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Listes!$B$45:$C$53</c:f>
              <c:multiLvlStrCache>
                <c:ptCount val="9"/>
                <c:lvl>
                  <c:pt idx="0">
                    <c:v>Exigences générales </c:v>
                  </c:pt>
                  <c:pt idx="1">
                    <c:v>Prise en compte des opinions</c:v>
                  </c:pt>
                  <c:pt idx="2">
                    <c:v> Analyse des bénéfices</c:v>
                  </c:pt>
                  <c:pt idx="3">
                    <c:v>Analyse des risques</c:v>
                  </c:pt>
                  <c:pt idx="4">
                    <c:v>Estimation du rapport bénéfice/risque</c:v>
                  </c:pt>
                  <c:pt idx="5">
                    <c:v>Evaluation de l'acceptabilité du rapport bénéfice/risque</c:v>
                  </c:pt>
                  <c:pt idx="6">
                    <c:v>Informations fournies avec le dispositif</c:v>
                  </c:pt>
                  <c:pt idx="7">
                    <c:v>Surveillance après commercialisation</c:v>
                  </c:pt>
                  <c:pt idx="8">
                    <c:v>Communications règlementaires</c:v>
                  </c:pt>
                </c:lvl>
                <c:lvl>
                  <c:pt idx="0">
                    <c:v>4.</c:v>
                  </c:pt>
                  <c:pt idx="1">
                    <c:v>5.</c:v>
                  </c:pt>
                  <c:pt idx="2">
                    <c:v>6.</c:v>
                  </c:pt>
                  <c:pt idx="3">
                    <c:v>7.</c:v>
                  </c:pt>
                  <c:pt idx="4">
                    <c:v>8.</c:v>
                  </c:pt>
                  <c:pt idx="5">
                    <c:v>9.</c:v>
                  </c:pt>
                  <c:pt idx="6">
                    <c:v>10.</c:v>
                  </c:pt>
                  <c:pt idx="7">
                    <c:v>11.</c:v>
                  </c:pt>
                  <c:pt idx="8">
                    <c:v>12.</c:v>
                  </c:pt>
                </c:lvl>
              </c:multiLvlStrCache>
            </c:multiLvlStrRef>
          </c:cat>
          <c:val>
            <c:numRef>
              <c:f>Listes!$D$45:$D$53</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7-A4A0-764A-B8A3-ABD1FEF2CC1F}"/>
            </c:ext>
          </c:extLst>
        </c:ser>
        <c:dLbls>
          <c:showLegendKey val="0"/>
          <c:showVal val="1"/>
          <c:showCatName val="0"/>
          <c:showSerName val="0"/>
          <c:showPercent val="0"/>
          <c:showBubbleSize val="0"/>
        </c:dLbls>
        <c:axId val="400556384"/>
        <c:axId val="685360784"/>
      </c:radarChart>
      <c:catAx>
        <c:axId val="400556384"/>
        <c:scaling>
          <c:orientation val="minMax"/>
        </c:scaling>
        <c:delete val="0"/>
        <c:axPos val="b"/>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nchor="ctr" anchorCtr="1"/>
          <a:lstStyle/>
          <a:p>
            <a:pPr>
              <a:defRPr sz="700"/>
            </a:pPr>
            <a:endParaRPr lang="fr-FR"/>
          </a:p>
        </c:txPr>
        <c:crossAx val="685360784"/>
        <c:crosses val="autoZero"/>
        <c:auto val="1"/>
        <c:lblAlgn val="ctr"/>
        <c:lblOffset val="100"/>
        <c:noMultiLvlLbl val="0"/>
      </c:catAx>
      <c:valAx>
        <c:axId val="685360784"/>
        <c:scaling>
          <c:orientation val="minMax"/>
          <c:max val="1"/>
        </c:scaling>
        <c:delete val="0"/>
        <c:axPos val="l"/>
        <c:majorGridlines>
          <c:spPr>
            <a:ln w="3175" cap="flat" cmpd="sng" algn="ctr">
              <a:solidFill>
                <a:schemeClr val="bg1">
                  <a:lumMod val="65000"/>
                </a:schemeClr>
              </a:solidFill>
              <a:prstDash val="sysDot"/>
              <a:round/>
            </a:ln>
            <a:effectLst/>
          </c:spPr>
        </c:majorGridlines>
        <c:numFmt formatCode="0%" sourceLinked="1"/>
        <c:majorTickMark val="none"/>
        <c:minorTickMark val="none"/>
        <c:tickLblPos val="nextTo"/>
        <c:txPr>
          <a:bodyPr rot="0" vert="horz" anchor="b" anchorCtr="0"/>
          <a:lstStyle/>
          <a:p>
            <a:pPr>
              <a:defRPr sz="600">
                <a:ln>
                  <a:noFill/>
                </a:ln>
                <a:solidFill>
                  <a:schemeClr val="bg2">
                    <a:lumMod val="50000"/>
                  </a:schemeClr>
                </a:solidFill>
              </a:defRPr>
            </a:pPr>
            <a:endParaRPr lang="fr-FR"/>
          </a:p>
        </c:txPr>
        <c:crossAx val="400556384"/>
        <c:crosses val="autoZero"/>
        <c:crossBetween val="between"/>
        <c:majorUnit val="0.2"/>
      </c:valAx>
      <c:spPr>
        <a:noFill/>
        <a:ln>
          <a:noFill/>
        </a:ln>
        <a:effectLst/>
      </c:spPr>
    </c:plotArea>
    <c:plotVisOnly val="1"/>
    <c:dispBlanksAs val="gap"/>
    <c:showDLblsOverMax val="0"/>
  </c:chart>
  <c:spPr>
    <a:noFill/>
    <a:ln w="6350" cap="flat" cmpd="sng" algn="ctr">
      <a:noFill/>
      <a:prstDash val="solid"/>
      <a:miter lim="800000"/>
    </a:ln>
    <a:effectLst/>
  </c:spPr>
  <c:txPr>
    <a:bodyPr/>
    <a:lstStyle/>
    <a:p>
      <a:pPr>
        <a:defRPr sz="800">
          <a:solidFill>
            <a:schemeClr val="bg2">
              <a:lumMod val="25000"/>
            </a:schemeClr>
          </a:solidFill>
          <a:latin typeface="+mn-lt"/>
          <a:ea typeface="+mn-ea"/>
          <a:cs typeface="+mn-cs"/>
        </a:defRPr>
      </a:pPr>
      <a:endParaRPr lang="fr-F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9493584212483"/>
          <c:y val="0.235900648917025"/>
          <c:w val="0.53200895745632404"/>
          <c:h val="0.57482683622845498"/>
        </c:manualLayout>
      </c:layout>
      <c:radarChart>
        <c:radarStyle val="filled"/>
        <c:varyColors val="0"/>
        <c:ser>
          <c:idx val="0"/>
          <c:order val="0"/>
          <c:spPr>
            <a:solidFill>
              <a:srgbClr val="FF0000">
                <a:alpha val="10000"/>
              </a:srgbClr>
            </a:solidFill>
            <a:ln>
              <a:solidFill>
                <a:srgbClr val="C00000"/>
              </a:solidFill>
            </a:ln>
            <a:effectLst/>
          </c:spPr>
          <c:dPt>
            <c:idx val="1"/>
            <c:bubble3D val="0"/>
            <c:extLst>
              <c:ext xmlns:c16="http://schemas.microsoft.com/office/drawing/2014/chart" uri="{C3380CC4-5D6E-409C-BE32-E72D297353CC}">
                <c16:uniqueId val="{00000000-2DA1-4082-91EA-466640378D08}"/>
              </c:ext>
            </c:extLst>
          </c:dPt>
          <c:dLbls>
            <c:dLbl>
              <c:idx val="0"/>
              <c:layout>
                <c:manualLayout>
                  <c:x val="8.0087757044313406E-3"/>
                  <c:y val="0.11309262329050999"/>
                </c:manualLayout>
              </c:layout>
              <c:showLegendKey val="0"/>
              <c:showVal val="1"/>
              <c:showCatName val="0"/>
              <c:showSerName val="0"/>
              <c:showPercent val="0"/>
              <c:showBubbleSize val="0"/>
              <c:extLst>
                <c:ext xmlns:c15="http://schemas.microsoft.com/office/drawing/2012/chart" uri="{CE6537A1-D6FC-4f65-9D91-7224C49458BB}">
                  <c15:layout>
                    <c:manualLayout>
                      <c:w val="0.12339416240324599"/>
                      <c:h val="5.7379126951236398E-2"/>
                    </c:manualLayout>
                  </c15:layout>
                </c:ext>
                <c:ext xmlns:c16="http://schemas.microsoft.com/office/drawing/2014/chart" uri="{C3380CC4-5D6E-409C-BE32-E72D297353CC}">
                  <c16:uniqueId val="{00000001-2DA1-4082-91EA-466640378D08}"/>
                </c:ext>
              </c:extLst>
            </c:dLbl>
            <c:dLbl>
              <c:idx val="1"/>
              <c:layout>
                <c:manualLayout>
                  <c:x val="-5.2194269893592597E-2"/>
                  <c:y val="6.9959421190772197E-2"/>
                </c:manualLayout>
              </c:layout>
              <c:showLegendKey val="0"/>
              <c:showVal val="1"/>
              <c:showCatName val="0"/>
              <c:showSerName val="0"/>
              <c:showPercent val="0"/>
              <c:showBubbleSize val="0"/>
              <c:extLst>
                <c:ext xmlns:c15="http://schemas.microsoft.com/office/drawing/2012/chart" uri="{CE6537A1-D6FC-4f65-9D91-7224C49458BB}">
                  <c15:layout>
                    <c:manualLayout>
                      <c:w val="8.3371710228632406E-2"/>
                      <c:h val="3.9835222446781102E-2"/>
                    </c:manualLayout>
                  </c15:layout>
                </c:ext>
                <c:ext xmlns:c16="http://schemas.microsoft.com/office/drawing/2014/chart" uri="{C3380CC4-5D6E-409C-BE32-E72D297353CC}">
                  <c16:uniqueId val="{00000000-2DA1-4082-91EA-466640378D08}"/>
                </c:ext>
              </c:extLst>
            </c:dLbl>
            <c:dLbl>
              <c:idx val="2"/>
              <c:layout>
                <c:manualLayout>
                  <c:x val="-0.105917214501037"/>
                  <c:y val="3.1742578472203402E-2"/>
                </c:manualLayout>
              </c:layout>
              <c:showLegendKey val="0"/>
              <c:showVal val="1"/>
              <c:showCatName val="0"/>
              <c:showSerName val="0"/>
              <c:showPercent val="0"/>
              <c:showBubbleSize val="0"/>
              <c:extLst>
                <c:ext xmlns:c15="http://schemas.microsoft.com/office/drawing/2012/chart" uri="{CE6537A1-D6FC-4f65-9D91-7224C49458BB}">
                  <c15:layout>
                    <c:manualLayout>
                      <c:w val="8.3371710228632406E-2"/>
                      <c:h val="3.9835222446781102E-2"/>
                    </c:manualLayout>
                  </c15:layout>
                </c:ext>
                <c:ext xmlns:c16="http://schemas.microsoft.com/office/drawing/2014/chart" uri="{C3380CC4-5D6E-409C-BE32-E72D297353CC}">
                  <c16:uniqueId val="{00000002-2DA1-4082-91EA-466640378D08}"/>
                </c:ext>
              </c:extLst>
            </c:dLbl>
            <c:dLbl>
              <c:idx val="3"/>
              <c:layout>
                <c:manualLayout>
                  <c:x val="-0.106065024202582"/>
                  <c:y val="-3.9467843952508103E-2"/>
                </c:manualLayout>
              </c:layout>
              <c:showLegendKey val="0"/>
              <c:showVal val="1"/>
              <c:showCatName val="0"/>
              <c:showSerName val="0"/>
              <c:showPercent val="0"/>
              <c:showBubbleSize val="0"/>
              <c:extLst>
                <c:ext xmlns:c15="http://schemas.microsoft.com/office/drawing/2012/chart" uri="{CE6537A1-D6FC-4f65-9D91-7224C49458BB}">
                  <c15:layout>
                    <c:manualLayout>
                      <c:w val="8.3371710228632406E-2"/>
                      <c:h val="3.9835222446781102E-2"/>
                    </c:manualLayout>
                  </c15:layout>
                </c:ext>
                <c:ext xmlns:c16="http://schemas.microsoft.com/office/drawing/2014/chart" uri="{C3380CC4-5D6E-409C-BE32-E72D297353CC}">
                  <c16:uniqueId val="{00000003-2DA1-4082-91EA-466640378D08}"/>
                </c:ext>
              </c:extLst>
            </c:dLbl>
            <c:dLbl>
              <c:idx val="4"/>
              <c:layout>
                <c:manualLayout>
                  <c:x val="-5.7436716204284401E-2"/>
                  <c:y val="-9.1583264263019701E-2"/>
                </c:manualLayout>
              </c:layout>
              <c:showLegendKey val="0"/>
              <c:showVal val="1"/>
              <c:showCatName val="0"/>
              <c:showSerName val="0"/>
              <c:showPercent val="0"/>
              <c:showBubbleSize val="0"/>
              <c:extLst>
                <c:ext xmlns:c15="http://schemas.microsoft.com/office/drawing/2012/chart" uri="{CE6537A1-D6FC-4f65-9D91-7224C49458BB}">
                  <c15:layout>
                    <c:manualLayout>
                      <c:w val="8.3371710228632406E-2"/>
                      <c:h val="3.9835222446781102E-2"/>
                    </c:manualLayout>
                  </c15:layout>
                </c:ext>
                <c:ext xmlns:c16="http://schemas.microsoft.com/office/drawing/2014/chart" uri="{C3380CC4-5D6E-409C-BE32-E72D297353CC}">
                  <c16:uniqueId val="{00000004-2DA1-4082-91EA-466640378D08}"/>
                </c:ext>
              </c:extLst>
            </c:dLbl>
            <c:dLbl>
              <c:idx val="5"/>
              <c:layout>
                <c:manualLayout>
                  <c:x val="-3.1924804887258299E-3"/>
                  <c:y val="-9.4628574388727696E-2"/>
                </c:manualLayout>
              </c:layout>
              <c:showLegendKey val="0"/>
              <c:showVal val="1"/>
              <c:showCatName val="0"/>
              <c:showSerName val="0"/>
              <c:showPercent val="0"/>
              <c:showBubbleSize val="0"/>
              <c:extLst>
                <c:ext xmlns:c15="http://schemas.microsoft.com/office/drawing/2012/chart" uri="{CE6537A1-D6FC-4f65-9D91-7224C49458BB}">
                  <c15:layout>
                    <c:manualLayout>
                      <c:w val="8.3371710228632406E-2"/>
                      <c:h val="3.9835222446781102E-2"/>
                    </c:manualLayout>
                  </c15:layout>
                </c:ext>
                <c:ext xmlns:c16="http://schemas.microsoft.com/office/drawing/2014/chart" uri="{C3380CC4-5D6E-409C-BE32-E72D297353CC}">
                  <c16:uniqueId val="{00000002-08E6-0F43-80C9-9FE1A28B55E7}"/>
                </c:ext>
              </c:extLst>
            </c:dLbl>
            <c:dLbl>
              <c:idx val="6"/>
              <c:layout>
                <c:manualLayout>
                  <c:x val="5.7090065565673698E-2"/>
                  <c:y val="-7.7311265368144796E-2"/>
                </c:manualLayout>
              </c:layout>
              <c:showLegendKey val="0"/>
              <c:showVal val="1"/>
              <c:showCatName val="0"/>
              <c:showSerName val="0"/>
              <c:showPercent val="0"/>
              <c:showBubbleSize val="0"/>
              <c:extLst>
                <c:ext xmlns:c15="http://schemas.microsoft.com/office/drawing/2012/chart" uri="{CE6537A1-D6FC-4f65-9D91-7224C49458BB}">
                  <c15:layout>
                    <c:manualLayout>
                      <c:w val="8.3371710228632406E-2"/>
                      <c:h val="3.9835222446781102E-2"/>
                    </c:manualLayout>
                  </c15:layout>
                </c:ext>
                <c:ext xmlns:c16="http://schemas.microsoft.com/office/drawing/2014/chart" uri="{C3380CC4-5D6E-409C-BE32-E72D297353CC}">
                  <c16:uniqueId val="{00000003-08E6-0F43-80C9-9FE1A28B55E7}"/>
                </c:ext>
              </c:extLst>
            </c:dLbl>
            <c:dLbl>
              <c:idx val="7"/>
              <c:layout>
                <c:manualLayout>
                  <c:x val="0.107277915833225"/>
                  <c:y val="-2.2787505180273601E-2"/>
                </c:manualLayout>
              </c:layout>
              <c:showLegendKey val="0"/>
              <c:showVal val="1"/>
              <c:showCatName val="0"/>
              <c:showSerName val="0"/>
              <c:showPercent val="0"/>
              <c:showBubbleSize val="0"/>
              <c:extLst>
                <c:ext xmlns:c15="http://schemas.microsoft.com/office/drawing/2012/chart" uri="{CE6537A1-D6FC-4f65-9D91-7224C49458BB}">
                  <c15:layout>
                    <c:manualLayout>
                      <c:w val="8.3371710228632406E-2"/>
                      <c:h val="3.9835222446781102E-2"/>
                    </c:manualLayout>
                  </c15:layout>
                </c:ext>
                <c:ext xmlns:c16="http://schemas.microsoft.com/office/drawing/2014/chart" uri="{C3380CC4-5D6E-409C-BE32-E72D297353CC}">
                  <c16:uniqueId val="{00000004-08E6-0F43-80C9-9FE1A28B55E7}"/>
                </c:ext>
              </c:extLst>
            </c:dLbl>
            <c:dLbl>
              <c:idx val="8"/>
              <c:layout>
                <c:manualLayout>
                  <c:x val="9.5399831430383705E-2"/>
                  <c:y val="3.57185039370079E-2"/>
                </c:manualLayout>
              </c:layout>
              <c:showLegendKey val="0"/>
              <c:showVal val="1"/>
              <c:showCatName val="0"/>
              <c:showSerName val="0"/>
              <c:showPercent val="0"/>
              <c:showBubbleSize val="0"/>
              <c:extLst>
                <c:ext xmlns:c15="http://schemas.microsoft.com/office/drawing/2012/chart" uri="{CE6537A1-D6FC-4f65-9D91-7224C49458BB}">
                  <c15:layout>
                    <c:manualLayout>
                      <c:w val="8.3371710228632406E-2"/>
                      <c:h val="3.9835222446781102E-2"/>
                    </c:manualLayout>
                  </c15:layout>
                </c:ext>
                <c:ext xmlns:c16="http://schemas.microsoft.com/office/drawing/2014/chart" uri="{C3380CC4-5D6E-409C-BE32-E72D297353CC}">
                  <c16:uniqueId val="{00000005-08E6-0F43-80C9-9FE1A28B55E7}"/>
                </c:ext>
              </c:extLst>
            </c:dLbl>
            <c:dLbl>
              <c:idx val="9"/>
              <c:layout>
                <c:manualLayout>
                  <c:x val="7.2535500176763204E-2"/>
                  <c:y val="6.6597769028871295E-2"/>
                </c:manualLayout>
              </c:layout>
              <c:showLegendKey val="0"/>
              <c:showVal val="1"/>
              <c:showCatName val="0"/>
              <c:showSerName val="0"/>
              <c:showPercent val="0"/>
              <c:showBubbleSize val="0"/>
              <c:extLst>
                <c:ext xmlns:c15="http://schemas.microsoft.com/office/drawing/2012/chart" uri="{CE6537A1-D6FC-4f65-9D91-7224C49458BB}">
                  <c15:layout>
                    <c:manualLayout>
                      <c:w val="8.3371710228632406E-2"/>
                      <c:h val="4.2683639343769599E-2"/>
                    </c:manualLayout>
                  </c15:layout>
                </c:ext>
                <c:ext xmlns:c16="http://schemas.microsoft.com/office/drawing/2014/chart" uri="{C3380CC4-5D6E-409C-BE32-E72D297353CC}">
                  <c16:uniqueId val="{00000006-08E6-0F43-80C9-9FE1A28B55E7}"/>
                </c:ext>
              </c:extLst>
            </c:dLbl>
            <c:numFmt formatCode="0%" sourceLinked="0"/>
            <c:spPr>
              <a:noFill/>
              <a:ln>
                <a:noFill/>
              </a:ln>
              <a:effectLst/>
            </c:spPr>
            <c:txPr>
              <a:bodyPr rot="0" spcFirstLastPara="1" vertOverflow="clip" horzOverflow="clip" vert="horz" wrap="square" anchor="ctr" anchorCtr="1">
                <a:noAutofit/>
              </a:bodyPr>
              <a:lstStyle/>
              <a:p>
                <a:pPr>
                  <a:defRPr sz="800" b="0" i="0" u="none" strike="noStrike" kern="1200" baseline="0">
                    <a:solidFill>
                      <a:srgbClr val="C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multiLvlStrRef>
              <c:f>'Résultats Globaux'!$A$24:$B$33</c:f>
              <c:multiLvlStrCache>
                <c:ptCount val="10"/>
                <c:lvl>
                  <c:pt idx="0">
                    <c:v>Processus de gestion du rapport bénéfice/risque</c:v>
                  </c:pt>
                  <c:pt idx="1">
                    <c:v>Approche par les risques</c:v>
                  </c:pt>
                  <c:pt idx="2">
                    <c:v>Prise en compte des autres activités de l'organisme</c:v>
                  </c:pt>
                  <c:pt idx="3">
                    <c:v>Responsabilité de la direction</c:v>
                  </c:pt>
                  <c:pt idx="4">
                    <c:v>Gestion des personnes impliquées dans la gestion du rapport bénéfice/risque</c:v>
                  </c:pt>
                  <c:pt idx="5">
                    <c:v>Gestion des données clés</c:v>
                  </c:pt>
                  <c:pt idx="6">
                    <c:v>Gestion des enregistrements</c:v>
                  </c:pt>
                  <c:pt idx="7">
                    <c:v>Plan de gestion du rapport bénéfice/risque</c:v>
                  </c:pt>
                  <c:pt idx="8">
                    <c:v>Revues</c:v>
                  </c:pt>
                  <c:pt idx="9">
                    <c:v>Mises à jour</c:v>
                  </c:pt>
                </c:lvl>
                <c:lvl>
                  <c:pt idx="0">
                    <c:v>4.1.</c:v>
                  </c:pt>
                  <c:pt idx="1">
                    <c:v>4.2.</c:v>
                  </c:pt>
                  <c:pt idx="2">
                    <c:v>4.3.</c:v>
                  </c:pt>
                  <c:pt idx="3">
                    <c:v>4.4.</c:v>
                  </c:pt>
                  <c:pt idx="4">
                    <c:v>4.5.</c:v>
                  </c:pt>
                  <c:pt idx="5">
                    <c:v>4.6.</c:v>
                  </c:pt>
                  <c:pt idx="6">
                    <c:v>4.7.</c:v>
                  </c:pt>
                  <c:pt idx="7">
                    <c:v>4.8.</c:v>
                  </c:pt>
                  <c:pt idx="8">
                    <c:v>4.9.</c:v>
                  </c:pt>
                  <c:pt idx="9">
                    <c:v>4.10.</c:v>
                  </c:pt>
                </c:lvl>
              </c:multiLvlStrCache>
            </c:multiLvlStrRef>
          </c:cat>
          <c:val>
            <c:numRef>
              <c:f>'Résultats Globaux'!$D$24:$D$33</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2DA1-4082-91EA-466640378D08}"/>
            </c:ext>
          </c:extLst>
        </c:ser>
        <c:dLbls>
          <c:showLegendKey val="0"/>
          <c:showVal val="0"/>
          <c:showCatName val="0"/>
          <c:showSerName val="0"/>
          <c:showPercent val="0"/>
          <c:showBubbleSize val="0"/>
        </c:dLbls>
        <c:axId val="399981936"/>
        <c:axId val="421762320"/>
      </c:radarChart>
      <c:catAx>
        <c:axId val="399981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700" b="0" i="0" u="none" strike="noStrike" kern="1200" baseline="0">
                <a:solidFill>
                  <a:schemeClr val="tx2">
                    <a:lumMod val="50000"/>
                  </a:schemeClr>
                </a:solidFill>
                <a:latin typeface="+mn-lt"/>
                <a:ea typeface="+mn-ea"/>
                <a:cs typeface="+mn-cs"/>
              </a:defRPr>
            </a:pPr>
            <a:endParaRPr lang="fr-FR"/>
          </a:p>
        </c:txPr>
        <c:crossAx val="421762320"/>
        <c:crosses val="autoZero"/>
        <c:auto val="1"/>
        <c:lblAlgn val="ctr"/>
        <c:lblOffset val="100"/>
        <c:noMultiLvlLbl val="0"/>
      </c:catAx>
      <c:valAx>
        <c:axId val="421762320"/>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none"/>
        <c:minorTickMark val="none"/>
        <c:tickLblPos val="nextTo"/>
        <c:spPr>
          <a:noFill/>
          <a:ln w="9525">
            <a:solidFill>
              <a:schemeClr val="bg1">
                <a:lumMod val="75000"/>
              </a:schemeClr>
            </a:solidFill>
            <a:prstDash val="sysDot"/>
          </a:ln>
          <a:effectLst/>
        </c:spPr>
        <c:txPr>
          <a:bodyPr rot="-60000000" spcFirstLastPara="1" vertOverflow="ellipsis" vert="horz" wrap="square" anchor="ctr" anchorCtr="1"/>
          <a:lstStyle/>
          <a:p>
            <a:pPr>
              <a:defRPr sz="700" b="0" i="0" u="none" strike="noStrike" kern="1200" baseline="0">
                <a:solidFill>
                  <a:schemeClr val="tx1">
                    <a:lumMod val="50000"/>
                    <a:lumOff val="50000"/>
                  </a:schemeClr>
                </a:solidFill>
                <a:latin typeface="+mn-lt"/>
                <a:ea typeface="+mn-ea"/>
                <a:cs typeface="+mn-cs"/>
              </a:defRPr>
            </a:pPr>
            <a:endParaRPr lang="fr-FR"/>
          </a:p>
        </c:txPr>
        <c:crossAx val="399981936"/>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solidFill>
            <a:schemeClr val="tx2">
              <a:lumMod val="50000"/>
            </a:schemeClr>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09149021785099"/>
          <c:y val="0.20515589632328601"/>
          <c:w val="0.61869723636311003"/>
          <c:h val="0.80237682588702397"/>
        </c:manualLayout>
      </c:layout>
      <c:radarChart>
        <c:radarStyle val="filled"/>
        <c:varyColors val="0"/>
        <c:ser>
          <c:idx val="0"/>
          <c:order val="0"/>
          <c:spPr>
            <a:solidFill>
              <a:srgbClr val="FF0000">
                <a:alpha val="10000"/>
              </a:srgbClr>
            </a:solidFill>
            <a:ln>
              <a:solidFill>
                <a:srgbClr val="C00000"/>
              </a:solidFill>
            </a:ln>
            <a:effectLst/>
          </c:spPr>
          <c:dPt>
            <c:idx val="1"/>
            <c:bubble3D val="0"/>
            <c:extLst>
              <c:ext xmlns:c16="http://schemas.microsoft.com/office/drawing/2014/chart" uri="{C3380CC4-5D6E-409C-BE32-E72D297353CC}">
                <c16:uniqueId val="{00000000-6786-4E22-99FE-F10D10F698E3}"/>
              </c:ext>
            </c:extLst>
          </c:dPt>
          <c:dLbls>
            <c:dLbl>
              <c:idx val="0"/>
              <c:layout>
                <c:manualLayout>
                  <c:x val="-1.37275124313856E-3"/>
                  <c:y val="9.30650523333309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86-4E22-99FE-F10D10F698E3}"/>
                </c:ext>
              </c:extLst>
            </c:dLbl>
            <c:dLbl>
              <c:idx val="1"/>
              <c:layout>
                <c:manualLayout>
                  <c:x val="-7.8234462081107001E-2"/>
                  <c:y val="-4.25816237080628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86-4E22-99FE-F10D10F698E3}"/>
                </c:ext>
              </c:extLst>
            </c:dLbl>
            <c:dLbl>
              <c:idx val="2"/>
              <c:layout>
                <c:manualLayout>
                  <c:x val="0.10985234730641"/>
                  <c:y val="-5.30385971266114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86-4E22-99FE-F10D10F698E3}"/>
                </c:ext>
              </c:extLst>
            </c:dLbl>
            <c:dLbl>
              <c:idx val="3"/>
              <c:layout>
                <c:manualLayout>
                  <c:x val="5.3559312646256498E-2"/>
                  <c:y val="-7.64972582131567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786-4E22-99FE-F10D10F698E3}"/>
                </c:ext>
              </c:extLst>
            </c:dLbl>
            <c:dLbl>
              <c:idx val="4"/>
              <c:layout>
                <c:manualLayout>
                  <c:x val="7.3972263511689798E-2"/>
                  <c:y val="3.22094497344009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786-4E22-99FE-F10D10F698E3}"/>
                </c:ext>
              </c:extLst>
            </c:dLbl>
            <c:spPr>
              <a:noFill/>
              <a:ln>
                <a:no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rgbClr val="C00000"/>
                    </a:solidFill>
                    <a:latin typeface="Arial" charset="0"/>
                    <a:ea typeface="Arial" charset="0"/>
                    <a:cs typeface="Arial"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'Résultats Globaux'!$A$35:$B$37</c:f>
              <c:multiLvlStrCache>
                <c:ptCount val="3"/>
                <c:lvl>
                  <c:pt idx="0">
                    <c:v>Généralités</c:v>
                  </c:pt>
                  <c:pt idx="1">
                    <c:v>Prise en compte de l'opinion des patients</c:v>
                  </c:pt>
                  <c:pt idx="2">
                    <c:v>Prise en compte d'autres opinions</c:v>
                  </c:pt>
                </c:lvl>
                <c:lvl>
                  <c:pt idx="0">
                    <c:v>5.1.</c:v>
                  </c:pt>
                  <c:pt idx="1">
                    <c:v>5.2.</c:v>
                  </c:pt>
                  <c:pt idx="2">
                    <c:v>5.3.</c:v>
                  </c:pt>
                </c:lvl>
              </c:multiLvlStrCache>
            </c:multiLvlStrRef>
          </c:cat>
          <c:val>
            <c:numRef>
              <c:f>'Résultats Globaux'!$D$35:$D$37</c:f>
              <c:numCache>
                <c:formatCode>0%</c:formatCode>
                <c:ptCount val="3"/>
                <c:pt idx="0">
                  <c:v>0</c:v>
                </c:pt>
                <c:pt idx="1">
                  <c:v>0</c:v>
                </c:pt>
                <c:pt idx="2">
                  <c:v>0</c:v>
                </c:pt>
              </c:numCache>
            </c:numRef>
          </c:val>
          <c:extLst>
            <c:ext xmlns:c16="http://schemas.microsoft.com/office/drawing/2014/chart" uri="{C3380CC4-5D6E-409C-BE32-E72D297353CC}">
              <c16:uniqueId val="{00000005-6786-4E22-99FE-F10D10F698E3}"/>
            </c:ext>
          </c:extLst>
        </c:ser>
        <c:dLbls>
          <c:showLegendKey val="0"/>
          <c:showVal val="0"/>
          <c:showCatName val="0"/>
          <c:showSerName val="0"/>
          <c:showPercent val="0"/>
          <c:showBubbleSize val="0"/>
        </c:dLbls>
        <c:axId val="691174640"/>
        <c:axId val="687564320"/>
      </c:radarChart>
      <c:catAx>
        <c:axId val="6911746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fr-FR"/>
          </a:p>
        </c:txPr>
        <c:crossAx val="687564320"/>
        <c:crosses val="autoZero"/>
        <c:auto val="1"/>
        <c:lblAlgn val="ctr"/>
        <c:lblOffset val="100"/>
        <c:noMultiLvlLbl val="0"/>
      </c:catAx>
      <c:valAx>
        <c:axId val="687564320"/>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none"/>
        <c:minorTickMark val="none"/>
        <c:tickLblPos val="nextTo"/>
        <c:spPr>
          <a:noFill/>
          <a:ln w="9525">
            <a:solidFill>
              <a:schemeClr val="bg1">
                <a:lumMod val="75000"/>
              </a:schemeClr>
            </a:solidFill>
            <a:prstDash val="sysDot"/>
          </a:ln>
          <a:effectLst/>
        </c:spPr>
        <c:txPr>
          <a:bodyPr rot="-60000000" spcFirstLastPara="1" vertOverflow="ellipsis" vert="horz" wrap="square" anchor="ctr" anchorCtr="1"/>
          <a:lstStyle/>
          <a:p>
            <a:pPr>
              <a:defRPr sz="8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fr-FR"/>
          </a:p>
        </c:txPr>
        <c:crossAx val="691174640"/>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39767796882501"/>
          <c:y val="0.15266573716016099"/>
          <c:w val="0.87704556161249103"/>
          <c:h val="0.76262249703194296"/>
        </c:manualLayout>
      </c:layout>
      <c:radarChart>
        <c:radarStyle val="filled"/>
        <c:varyColors val="0"/>
        <c:ser>
          <c:idx val="0"/>
          <c:order val="0"/>
          <c:spPr>
            <a:solidFill>
              <a:srgbClr val="FF0000">
                <a:alpha val="10000"/>
              </a:srgbClr>
            </a:solidFill>
            <a:ln>
              <a:solidFill>
                <a:srgbClr val="C00000"/>
              </a:solidFill>
            </a:ln>
            <a:effectLst/>
          </c:spPr>
          <c:dPt>
            <c:idx val="1"/>
            <c:bubble3D val="0"/>
            <c:extLst>
              <c:ext xmlns:c16="http://schemas.microsoft.com/office/drawing/2014/chart" uri="{C3380CC4-5D6E-409C-BE32-E72D297353CC}">
                <c16:uniqueId val="{00000000-5DE2-4854-97BC-9E7E9527B1BA}"/>
              </c:ext>
            </c:extLst>
          </c:dPt>
          <c:dLbls>
            <c:dLbl>
              <c:idx val="0"/>
              <c:layout>
                <c:manualLayout>
                  <c:x val="2.5510204081632599E-3"/>
                  <c:y val="0.1087066100847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E2-4854-97BC-9E7E9527B1BA}"/>
                </c:ext>
              </c:extLst>
            </c:dLbl>
            <c:dLbl>
              <c:idx val="1"/>
              <c:layout>
                <c:manualLayout>
                  <c:x val="-0.11191264884992801"/>
                  <c:y val="-6.1351268097340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E2-4854-97BC-9E7E9527B1BA}"/>
                </c:ext>
              </c:extLst>
            </c:dLbl>
            <c:dLbl>
              <c:idx val="2"/>
              <c:layout>
                <c:manualLayout>
                  <c:x val="0.118702567242386"/>
                  <c:y val="-5.17959313602285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C00000"/>
                      </a:solidFill>
                      <a:latin typeface="Arial" charset="0"/>
                      <a:ea typeface="Arial" charset="0"/>
                      <a:cs typeface="Arial" charset="0"/>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9.5714143327020801E-2"/>
                      <c:h val="4.2140203159307402E-2"/>
                    </c:manualLayout>
                  </c15:layout>
                </c:ext>
                <c:ext xmlns:c16="http://schemas.microsoft.com/office/drawing/2014/chart" uri="{C3380CC4-5D6E-409C-BE32-E72D297353CC}">
                  <c16:uniqueId val="{00000002-5DE2-4854-97BC-9E7E9527B1BA}"/>
                </c:ext>
              </c:extLst>
            </c:dLbl>
            <c:dLbl>
              <c:idx val="3"/>
              <c:layout>
                <c:manualLayout>
                  <c:x val="5.3559312646256498E-2"/>
                  <c:y val="-7.64972582131567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E2-4854-97BC-9E7E9527B1BA}"/>
                </c:ext>
              </c:extLst>
            </c:dLbl>
            <c:dLbl>
              <c:idx val="4"/>
              <c:layout>
                <c:manualLayout>
                  <c:x val="7.3972263511689798E-2"/>
                  <c:y val="3.22094497344009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E2-4854-97BC-9E7E9527B1B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C00000"/>
                    </a:solidFill>
                    <a:latin typeface="Arial" charset="0"/>
                    <a:ea typeface="Arial" charset="0"/>
                    <a:cs typeface="Arial"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'Résultats Globaux'!$A$39:$B$41</c:f>
              <c:multiLvlStrCache>
                <c:ptCount val="3"/>
                <c:lvl>
                  <c:pt idx="0">
                    <c:v>Identification des bénéfices</c:v>
                  </c:pt>
                  <c:pt idx="1">
                    <c:v>Estimation des bénéfices</c:v>
                  </c:pt>
                  <c:pt idx="2">
                    <c:v>Données clés pour l'évaluation du rapport bénéfice/risque</c:v>
                  </c:pt>
                </c:lvl>
                <c:lvl>
                  <c:pt idx="0">
                    <c:v>6.1.</c:v>
                  </c:pt>
                  <c:pt idx="1">
                    <c:v>6.2.</c:v>
                  </c:pt>
                  <c:pt idx="2">
                    <c:v>6.3.</c:v>
                  </c:pt>
                </c:lvl>
              </c:multiLvlStrCache>
            </c:multiLvlStrRef>
          </c:cat>
          <c:val>
            <c:numRef>
              <c:f>'Résultats Globaux'!$D$39:$D$41</c:f>
              <c:numCache>
                <c:formatCode>0%</c:formatCode>
                <c:ptCount val="3"/>
                <c:pt idx="0">
                  <c:v>0</c:v>
                </c:pt>
                <c:pt idx="1">
                  <c:v>0</c:v>
                </c:pt>
                <c:pt idx="2">
                  <c:v>0</c:v>
                </c:pt>
              </c:numCache>
            </c:numRef>
          </c:val>
          <c:extLst>
            <c:ext xmlns:c16="http://schemas.microsoft.com/office/drawing/2014/chart" uri="{C3380CC4-5D6E-409C-BE32-E72D297353CC}">
              <c16:uniqueId val="{00000005-5DE2-4854-97BC-9E7E9527B1BA}"/>
            </c:ext>
          </c:extLst>
        </c:ser>
        <c:dLbls>
          <c:showLegendKey val="0"/>
          <c:showVal val="0"/>
          <c:showCatName val="0"/>
          <c:showSerName val="0"/>
          <c:showPercent val="0"/>
          <c:showBubbleSize val="0"/>
        </c:dLbls>
        <c:axId val="691560112"/>
        <c:axId val="359131456"/>
      </c:radarChart>
      <c:catAx>
        <c:axId val="691560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rgbClr val="000000"/>
                </a:solidFill>
                <a:latin typeface="Arial" charset="0"/>
                <a:ea typeface="Arial" charset="0"/>
                <a:cs typeface="Arial" charset="0"/>
              </a:defRPr>
            </a:pPr>
            <a:endParaRPr lang="fr-FR"/>
          </a:p>
        </c:txPr>
        <c:crossAx val="359131456"/>
        <c:crosses val="autoZero"/>
        <c:auto val="1"/>
        <c:lblAlgn val="ctr"/>
        <c:lblOffset val="100"/>
        <c:noMultiLvlLbl val="0"/>
      </c:catAx>
      <c:valAx>
        <c:axId val="35913145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none"/>
        <c:minorTickMark val="none"/>
        <c:tickLblPos val="nextTo"/>
        <c:spPr>
          <a:noFill/>
          <a:ln w="9525">
            <a:solidFill>
              <a:schemeClr val="bg1">
                <a:lumMod val="75000"/>
              </a:schemeClr>
            </a:solidFill>
            <a:prstDash val="sysDot"/>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fr-FR"/>
          </a:p>
        </c:txPr>
        <c:crossAx val="691560112"/>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109219901638799"/>
          <c:y val="0.20491176172039299"/>
          <c:w val="0.54301853261965305"/>
          <c:h val="0.60436217572251005"/>
        </c:manualLayout>
      </c:layout>
      <c:radarChart>
        <c:radarStyle val="filled"/>
        <c:varyColors val="0"/>
        <c:ser>
          <c:idx val="0"/>
          <c:order val="0"/>
          <c:spPr>
            <a:solidFill>
              <a:srgbClr val="FF0000">
                <a:alpha val="10000"/>
              </a:srgbClr>
            </a:solidFill>
            <a:ln>
              <a:solidFill>
                <a:srgbClr val="C00000"/>
              </a:solidFill>
            </a:ln>
            <a:effectLst/>
          </c:spPr>
          <c:dPt>
            <c:idx val="1"/>
            <c:bubble3D val="0"/>
            <c:extLst>
              <c:ext xmlns:c16="http://schemas.microsoft.com/office/drawing/2014/chart" uri="{C3380CC4-5D6E-409C-BE32-E72D297353CC}">
                <c16:uniqueId val="{00000000-E1AE-4F07-A2AD-864BA4C45CB7}"/>
              </c:ext>
            </c:extLst>
          </c:dPt>
          <c:dLbls>
            <c:dLbl>
              <c:idx val="0"/>
              <c:layout>
                <c:manualLayout>
                  <c:x val="2.5509819402655298E-3"/>
                  <c:y val="0.1051915918243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AE-4F07-A2AD-864BA4C45CB7}"/>
                </c:ext>
              </c:extLst>
            </c:dLbl>
            <c:dLbl>
              <c:idx val="1"/>
              <c:layout>
                <c:manualLayout>
                  <c:x val="-0.122315117114426"/>
                  <c:y val="-6.2620151391445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AE-4F07-A2AD-864BA4C45CB7}"/>
                </c:ext>
              </c:extLst>
            </c:dLbl>
            <c:dLbl>
              <c:idx val="2"/>
              <c:layout>
                <c:manualLayout>
                  <c:x val="0.12038267574276799"/>
                  <c:y val="-5.52302007943207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AE-4F07-A2AD-864BA4C45CB7}"/>
                </c:ext>
              </c:extLst>
            </c:dLbl>
            <c:dLbl>
              <c:idx val="3"/>
              <c:layout>
                <c:manualLayout>
                  <c:x val="5.3559312646256498E-2"/>
                  <c:y val="-7.64972582131567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AE-4F07-A2AD-864BA4C45CB7}"/>
                </c:ext>
              </c:extLst>
            </c:dLbl>
            <c:dLbl>
              <c:idx val="4"/>
              <c:layout>
                <c:manualLayout>
                  <c:x val="7.3972263511689798E-2"/>
                  <c:y val="3.22094497344009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AE-4F07-A2AD-864BA4C45CB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C00000"/>
                    </a:solidFill>
                    <a:latin typeface="Arial" charset="0"/>
                    <a:ea typeface="Arial" charset="0"/>
                    <a:cs typeface="Arial"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'Résultats Globaux'!$A$43:$B$45</c:f>
              <c:multiLvlStrCache>
                <c:ptCount val="3"/>
                <c:lvl>
                  <c:pt idx="0">
                    <c:v>Généralités</c:v>
                  </c:pt>
                  <c:pt idx="1">
                    <c:v>Exigences en matière de maitrise des risques et d'acceptabilité des risques</c:v>
                  </c:pt>
                  <c:pt idx="2">
                    <c:v>Données clés pour l'évaluation du rapport bénéfice/risque</c:v>
                  </c:pt>
                </c:lvl>
                <c:lvl>
                  <c:pt idx="0">
                    <c:v>7.1.</c:v>
                  </c:pt>
                  <c:pt idx="1">
                    <c:v>7.2.</c:v>
                  </c:pt>
                  <c:pt idx="2">
                    <c:v>7.3.</c:v>
                  </c:pt>
                </c:lvl>
              </c:multiLvlStrCache>
            </c:multiLvlStrRef>
          </c:cat>
          <c:val>
            <c:numRef>
              <c:f>'Résultats Globaux'!$D$43:$D$45</c:f>
              <c:numCache>
                <c:formatCode>0%</c:formatCode>
                <c:ptCount val="3"/>
                <c:pt idx="0">
                  <c:v>0</c:v>
                </c:pt>
                <c:pt idx="1">
                  <c:v>0</c:v>
                </c:pt>
                <c:pt idx="2">
                  <c:v>0</c:v>
                </c:pt>
              </c:numCache>
            </c:numRef>
          </c:val>
          <c:extLst>
            <c:ext xmlns:c16="http://schemas.microsoft.com/office/drawing/2014/chart" uri="{C3380CC4-5D6E-409C-BE32-E72D297353CC}">
              <c16:uniqueId val="{00000005-E1AE-4F07-A2AD-864BA4C45CB7}"/>
            </c:ext>
          </c:extLst>
        </c:ser>
        <c:dLbls>
          <c:showLegendKey val="0"/>
          <c:showVal val="0"/>
          <c:showCatName val="0"/>
          <c:showSerName val="0"/>
          <c:showPercent val="0"/>
          <c:showBubbleSize val="0"/>
        </c:dLbls>
        <c:axId val="316719248"/>
        <c:axId val="359374496"/>
      </c:radarChart>
      <c:catAx>
        <c:axId val="316719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solidFill>
                <a:latin typeface="Arial" charset="0"/>
                <a:ea typeface="Arial" charset="0"/>
                <a:cs typeface="Arial" charset="0"/>
              </a:defRPr>
            </a:pPr>
            <a:endParaRPr lang="fr-FR"/>
          </a:p>
        </c:txPr>
        <c:crossAx val="359374496"/>
        <c:crosses val="autoZero"/>
        <c:auto val="1"/>
        <c:lblAlgn val="ctr"/>
        <c:lblOffset val="100"/>
        <c:noMultiLvlLbl val="0"/>
      </c:catAx>
      <c:valAx>
        <c:axId val="35937449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none"/>
        <c:minorTickMark val="none"/>
        <c:tickLblPos val="nextTo"/>
        <c:spPr>
          <a:noFill/>
          <a:ln w="9525">
            <a:solidFill>
              <a:schemeClr val="bg1">
                <a:lumMod val="75000"/>
              </a:schemeClr>
            </a:solidFill>
            <a:prstDash val="sysDot"/>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fr-FR"/>
          </a:p>
        </c:txPr>
        <c:crossAx val="316719248"/>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39767796882501"/>
          <c:y val="0.15266573716016099"/>
          <c:w val="0.87704556161249103"/>
          <c:h val="0.76262249703194296"/>
        </c:manualLayout>
      </c:layout>
      <c:radarChart>
        <c:radarStyle val="filled"/>
        <c:varyColors val="0"/>
        <c:ser>
          <c:idx val="0"/>
          <c:order val="0"/>
          <c:spPr>
            <a:solidFill>
              <a:srgbClr val="FF0000">
                <a:alpha val="10000"/>
              </a:srgbClr>
            </a:solidFill>
            <a:ln>
              <a:solidFill>
                <a:srgbClr val="C00000"/>
              </a:solidFill>
            </a:ln>
            <a:effectLst/>
          </c:spPr>
          <c:dPt>
            <c:idx val="1"/>
            <c:bubble3D val="0"/>
            <c:extLst>
              <c:ext xmlns:c16="http://schemas.microsoft.com/office/drawing/2014/chart" uri="{C3380CC4-5D6E-409C-BE32-E72D297353CC}">
                <c16:uniqueId val="{00000000-3B08-4C0B-844D-624B2AF283AD}"/>
              </c:ext>
            </c:extLst>
          </c:dPt>
          <c:dLbls>
            <c:dLbl>
              <c:idx val="0"/>
              <c:layout>
                <c:manualLayout>
                  <c:x val="2.5510204081632599E-3"/>
                  <c:y val="0.1087066100847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08-4C0B-844D-624B2AF283AD}"/>
                </c:ext>
              </c:extLst>
            </c:dLbl>
            <c:dLbl>
              <c:idx val="1"/>
              <c:layout>
                <c:manualLayout>
                  <c:x val="-0.108269085265203"/>
                  <c:y val="6.23974997767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08-4C0B-844D-624B2AF283AD}"/>
                </c:ext>
              </c:extLst>
            </c:dLbl>
            <c:dLbl>
              <c:idx val="2"/>
              <c:layout>
                <c:manualLayout>
                  <c:x val="-3.03465793938552E-3"/>
                  <c:y val="-0.1162317689682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08-4C0B-844D-624B2AF283AD}"/>
                </c:ext>
              </c:extLst>
            </c:dLbl>
            <c:dLbl>
              <c:idx val="3"/>
              <c:layout>
                <c:manualLayout>
                  <c:x val="0.124930072591675"/>
                  <c:y val="2.97140432203231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08-4C0B-844D-624B2AF283AD}"/>
                </c:ext>
              </c:extLst>
            </c:dLbl>
            <c:dLbl>
              <c:idx val="4"/>
              <c:layout>
                <c:manualLayout>
                  <c:x val="7.3972263511689798E-2"/>
                  <c:y val="3.22094497344009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08-4C0B-844D-624B2AF283A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C00000"/>
                    </a:solidFill>
                    <a:latin typeface="Arial" charset="0"/>
                    <a:ea typeface="Arial" charset="0"/>
                    <a:cs typeface="Arial"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'Résultats Globaux'!$A$47:$B$50</c:f>
              <c:multiLvlStrCache>
                <c:ptCount val="4"/>
                <c:lvl>
                  <c:pt idx="0">
                    <c:v>Rapport bénéfice/risque des différentes utilisations prévues</c:v>
                  </c:pt>
                  <c:pt idx="1">
                    <c:v>Identification des différentes situations possibles</c:v>
                  </c:pt>
                  <c:pt idx="2">
                    <c:v>Identification des incertitudes</c:v>
                  </c:pt>
                  <c:pt idx="3">
                    <c:v>Estimation de l'évolution temporelle du rapport bénéfice/risque</c:v>
                  </c:pt>
                </c:lvl>
                <c:lvl>
                  <c:pt idx="0">
                    <c:v>8.1.</c:v>
                  </c:pt>
                  <c:pt idx="1">
                    <c:v>8.2.</c:v>
                  </c:pt>
                  <c:pt idx="2">
                    <c:v>8.3.</c:v>
                  </c:pt>
                  <c:pt idx="3">
                    <c:v>8.4.</c:v>
                  </c:pt>
                </c:lvl>
              </c:multiLvlStrCache>
            </c:multiLvlStrRef>
          </c:cat>
          <c:val>
            <c:numRef>
              <c:f>'Résultats Globaux'!$D$47:$D$50</c:f>
              <c:numCache>
                <c:formatCode>0%</c:formatCode>
                <c:ptCount val="4"/>
                <c:pt idx="0">
                  <c:v>0</c:v>
                </c:pt>
                <c:pt idx="1">
                  <c:v>0</c:v>
                </c:pt>
                <c:pt idx="2">
                  <c:v>0</c:v>
                </c:pt>
                <c:pt idx="3">
                  <c:v>0</c:v>
                </c:pt>
              </c:numCache>
            </c:numRef>
          </c:val>
          <c:extLst>
            <c:ext xmlns:c16="http://schemas.microsoft.com/office/drawing/2014/chart" uri="{C3380CC4-5D6E-409C-BE32-E72D297353CC}">
              <c16:uniqueId val="{00000005-3B08-4C0B-844D-624B2AF283AD}"/>
            </c:ext>
          </c:extLst>
        </c:ser>
        <c:dLbls>
          <c:showLegendKey val="0"/>
          <c:showVal val="0"/>
          <c:showCatName val="0"/>
          <c:showSerName val="0"/>
          <c:showPercent val="0"/>
          <c:showBubbleSize val="0"/>
        </c:dLbls>
        <c:axId val="687674608"/>
        <c:axId val="317178448"/>
      </c:radarChart>
      <c:catAx>
        <c:axId val="6876746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solidFill>
                <a:latin typeface="Arial" charset="0"/>
                <a:ea typeface="Arial" charset="0"/>
                <a:cs typeface="Arial" charset="0"/>
              </a:defRPr>
            </a:pPr>
            <a:endParaRPr lang="fr-FR"/>
          </a:p>
        </c:txPr>
        <c:crossAx val="317178448"/>
        <c:crosses val="autoZero"/>
        <c:auto val="1"/>
        <c:lblAlgn val="ctr"/>
        <c:lblOffset val="100"/>
        <c:noMultiLvlLbl val="0"/>
      </c:catAx>
      <c:valAx>
        <c:axId val="317178448"/>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none"/>
        <c:minorTickMark val="none"/>
        <c:tickLblPos val="nextTo"/>
        <c:spPr>
          <a:noFill/>
          <a:ln w="9525">
            <a:solidFill>
              <a:schemeClr val="bg1">
                <a:lumMod val="75000"/>
              </a:schemeClr>
            </a:solidFill>
            <a:prstDash val="sysDot"/>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fr-FR"/>
          </a:p>
        </c:txPr>
        <c:crossAx val="687674608"/>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39767796882501"/>
          <c:y val="0.15266573716016099"/>
          <c:w val="0.87704556161249103"/>
          <c:h val="0.76262249703194296"/>
        </c:manualLayout>
      </c:layout>
      <c:radarChart>
        <c:radarStyle val="filled"/>
        <c:varyColors val="0"/>
        <c:ser>
          <c:idx val="0"/>
          <c:order val="0"/>
          <c:spPr>
            <a:solidFill>
              <a:srgbClr val="FF0000">
                <a:alpha val="10000"/>
              </a:srgbClr>
            </a:solidFill>
            <a:ln>
              <a:solidFill>
                <a:srgbClr val="C00000"/>
              </a:solidFill>
            </a:ln>
            <a:effectLst/>
          </c:spPr>
          <c:dPt>
            <c:idx val="1"/>
            <c:bubble3D val="0"/>
            <c:extLst>
              <c:ext xmlns:c16="http://schemas.microsoft.com/office/drawing/2014/chart" uri="{C3380CC4-5D6E-409C-BE32-E72D297353CC}">
                <c16:uniqueId val="{00000000-5AF9-4CF2-B471-37856E51D591}"/>
              </c:ext>
            </c:extLst>
          </c:dPt>
          <c:dLbls>
            <c:dLbl>
              <c:idx val="0"/>
              <c:layout>
                <c:manualLayout>
                  <c:x val="2.55095369396515E-3"/>
                  <c:y val="8.89816402951593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F9-4CF2-B471-37856E51D591}"/>
                </c:ext>
              </c:extLst>
            </c:dLbl>
            <c:dLbl>
              <c:idx val="1"/>
              <c:layout>
                <c:manualLayout>
                  <c:x val="-7.9071889026754605E-2"/>
                  <c:y val="2.7913120785066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F9-4CF2-B471-37856E51D591}"/>
                </c:ext>
              </c:extLst>
            </c:dLbl>
            <c:dLbl>
              <c:idx val="2"/>
              <c:layout>
                <c:manualLayout>
                  <c:x val="-9.7835131719646196E-2"/>
                  <c:y val="-6.82370739613834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AF9-4CF2-B471-37856E51D591}"/>
                </c:ext>
              </c:extLst>
            </c:dLbl>
            <c:dLbl>
              <c:idx val="3"/>
              <c:layout>
                <c:manualLayout>
                  <c:x val="4.1766306989404096E-3"/>
                  <c:y val="-9.5771343286429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AF9-4CF2-B471-37856E51D591}"/>
                </c:ext>
              </c:extLst>
            </c:dLbl>
            <c:dLbl>
              <c:idx val="4"/>
              <c:layout>
                <c:manualLayout>
                  <c:x val="0.10483644405560399"/>
                  <c:y val="-3.3872788206834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AF9-4CF2-B471-37856E51D591}"/>
                </c:ext>
              </c:extLst>
            </c:dLbl>
            <c:dLbl>
              <c:idx val="5"/>
              <c:layout>
                <c:manualLayout>
                  <c:x val="8.6887631825805098E-2"/>
                  <c:y val="3.86310700068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77-6B49-8106-EDCE63A5AFE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C00000"/>
                    </a:solidFill>
                    <a:latin typeface="Arial" charset="0"/>
                    <a:ea typeface="Arial" charset="0"/>
                    <a:cs typeface="Arial"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'Résultats Globaux'!$A$52:$B$57</c:f>
              <c:multiLvlStrCache>
                <c:ptCount val="6"/>
                <c:lvl>
                  <c:pt idx="0">
                    <c:v>Généralités</c:v>
                  </c:pt>
                  <c:pt idx="1">
                    <c:v>Plannification de l'évaluation</c:v>
                  </c:pt>
                  <c:pt idx="2">
                    <c:v>Données d'entrée pour l'évaluation </c:v>
                  </c:pt>
                  <c:pt idx="3">
                    <c:v>Evaluations</c:v>
                  </c:pt>
                  <c:pt idx="4">
                    <c:v>Conclusions</c:v>
                  </c:pt>
                  <c:pt idx="5">
                    <c:v>Cas particuliers</c:v>
                  </c:pt>
                </c:lvl>
                <c:lvl>
                  <c:pt idx="0">
                    <c:v>9.1.</c:v>
                  </c:pt>
                  <c:pt idx="1">
                    <c:v>9.2.</c:v>
                  </c:pt>
                  <c:pt idx="2">
                    <c:v>9.3.</c:v>
                  </c:pt>
                  <c:pt idx="3">
                    <c:v>9.4.</c:v>
                  </c:pt>
                  <c:pt idx="4">
                    <c:v>9.5.</c:v>
                  </c:pt>
                  <c:pt idx="5">
                    <c:v>9.6.</c:v>
                  </c:pt>
                </c:lvl>
              </c:multiLvlStrCache>
            </c:multiLvlStrRef>
          </c:cat>
          <c:val>
            <c:numRef>
              <c:f>'Résultats Globaux'!$D$52:$D$57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5AF9-4CF2-B471-37856E51D591}"/>
            </c:ext>
          </c:extLst>
        </c:ser>
        <c:dLbls>
          <c:showLegendKey val="0"/>
          <c:showVal val="0"/>
          <c:showCatName val="0"/>
          <c:showSerName val="0"/>
          <c:showPercent val="0"/>
          <c:showBubbleSize val="0"/>
        </c:dLbls>
        <c:axId val="316755616"/>
        <c:axId val="692161776"/>
      </c:radarChart>
      <c:catAx>
        <c:axId val="3167556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solidFill>
                <a:latin typeface="Arial" charset="0"/>
                <a:ea typeface="Arial" charset="0"/>
                <a:cs typeface="Arial" charset="0"/>
              </a:defRPr>
            </a:pPr>
            <a:endParaRPr lang="fr-FR"/>
          </a:p>
        </c:txPr>
        <c:crossAx val="692161776"/>
        <c:crosses val="autoZero"/>
        <c:auto val="1"/>
        <c:lblAlgn val="ctr"/>
        <c:lblOffset val="100"/>
        <c:noMultiLvlLbl val="0"/>
      </c:catAx>
      <c:valAx>
        <c:axId val="69216177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none"/>
        <c:minorTickMark val="none"/>
        <c:tickLblPos val="nextTo"/>
        <c:spPr>
          <a:noFill/>
          <a:ln w="9525">
            <a:solidFill>
              <a:schemeClr val="bg1">
                <a:lumMod val="75000"/>
              </a:schemeClr>
            </a:solidFill>
            <a:prstDash val="sysDot"/>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fr-FR"/>
          </a:p>
        </c:txPr>
        <c:crossAx val="316755616"/>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11.xml"/><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10" Type="http://schemas.openxmlformats.org/officeDocument/2006/relationships/chart" Target="../charts/chart12.xml"/><Relationship Id="rId4" Type="http://schemas.openxmlformats.org/officeDocument/2006/relationships/chart" Target="../charts/chart7.xml"/><Relationship Id="rId9"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76200</xdr:rowOff>
    </xdr:from>
    <xdr:to>
      <xdr:col>12</xdr:col>
      <xdr:colOff>33656</xdr:colOff>
      <xdr:row>3</xdr:row>
      <xdr:rowOff>98381</xdr:rowOff>
    </xdr:to>
    <xdr:sp macro="" textlink="">
      <xdr:nvSpPr>
        <xdr:cNvPr id="8194" name="Diagnostic" hidden="1">
          <a:extLst>
            <a:ext uri="{63B3BB69-23CF-44E3-9099-C40C66FF867C}">
              <a14:compatExt xmlns:a14="http://schemas.microsoft.com/office/drawing/2010/main"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174625</xdr:colOff>
      <xdr:row>2</xdr:row>
      <xdr:rowOff>26874</xdr:rowOff>
    </xdr:from>
    <xdr:to>
      <xdr:col>0</xdr:col>
      <xdr:colOff>957384</xdr:colOff>
      <xdr:row>3</xdr:row>
      <xdr:rowOff>89405</xdr:rowOff>
    </xdr:to>
    <xdr:pic>
      <xdr:nvPicPr>
        <xdr:cNvPr id="19" name="Image 2">
          <a:extLst>
            <a:ext uri="{FF2B5EF4-FFF2-40B4-BE49-F238E27FC236}">
              <a16:creationId xmlns:a16="http://schemas.microsoft.com/office/drawing/2014/main" id="{2258AC29-49C6-4A40-A71D-A060A5C616A7}"/>
            </a:ext>
            <a:ext uri="{147F2762-F138-4A5C-976F-8EAC2B608ADB}">
              <a16:predDERef xmlns:a16="http://schemas.microsoft.com/office/drawing/2014/main" pred="{00000000-0008-0000-0000-000002200000}"/>
            </a:ext>
          </a:extLst>
        </xdr:cNvPr>
        <xdr:cNvPicPr>
          <a:picLocks noChangeAspect="1"/>
        </xdr:cNvPicPr>
      </xdr:nvPicPr>
      <xdr:blipFill>
        <a:blip xmlns:r="http://schemas.openxmlformats.org/officeDocument/2006/relationships" r:embed="rId1"/>
        <a:stretch>
          <a:fillRect/>
        </a:stretch>
      </xdr:blipFill>
      <xdr:spPr>
        <a:xfrm>
          <a:off x="174625" y="261336"/>
          <a:ext cx="782759" cy="179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368300</xdr:colOff>
      <xdr:row>0</xdr:row>
      <xdr:rowOff>38100</xdr:rowOff>
    </xdr:from>
    <xdr:to>
      <xdr:col>11</xdr:col>
      <xdr:colOff>774700</xdr:colOff>
      <xdr:row>2</xdr:row>
      <xdr:rowOff>79086</xdr:rowOff>
    </xdr:to>
    <xdr:sp macro="" textlink="">
      <xdr:nvSpPr>
        <xdr:cNvPr id="1074" name="R_Globaux" hidden="1">
          <a:extLst>
            <a:ext uri="{63B3BB69-23CF-44E3-9099-C40C66FF867C}">
              <a14:compatExt xmlns:a14="http://schemas.microsoft.com/office/drawing/2010/main"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368300</xdr:colOff>
      <xdr:row>3</xdr:row>
      <xdr:rowOff>0</xdr:rowOff>
    </xdr:from>
    <xdr:to>
      <xdr:col>11</xdr:col>
      <xdr:colOff>774700</xdr:colOff>
      <xdr:row>4</xdr:row>
      <xdr:rowOff>56777</xdr:rowOff>
    </xdr:to>
    <xdr:sp macro="" textlink="">
      <xdr:nvSpPr>
        <xdr:cNvPr id="1075" name="Mode_Emploi" hidden="1">
          <a:extLst>
            <a:ext uri="{63B3BB69-23CF-44E3-9099-C40C66FF867C}">
              <a14:compatExt xmlns:a14="http://schemas.microsoft.com/office/drawing/2010/main"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236220</xdr:colOff>
      <xdr:row>3</xdr:row>
      <xdr:rowOff>60960</xdr:rowOff>
    </xdr:from>
    <xdr:to>
      <xdr:col>11</xdr:col>
      <xdr:colOff>655320</xdr:colOff>
      <xdr:row>5</xdr:row>
      <xdr:rowOff>53115</xdr:rowOff>
    </xdr:to>
    <xdr:sp macro="" textlink="">
      <xdr:nvSpPr>
        <xdr:cNvPr id="2049" name="RetourModeEmploi" hidden="1">
          <a:extLst>
            <a:ext uri="{63B3BB69-23CF-44E3-9099-C40C66FF867C}">
              <a14:compatExt xmlns:a14="http://schemas.microsoft.com/office/drawing/2010/main"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220980</xdr:colOff>
      <xdr:row>0</xdr:row>
      <xdr:rowOff>121920</xdr:rowOff>
    </xdr:from>
    <xdr:to>
      <xdr:col>11</xdr:col>
      <xdr:colOff>632460</xdr:colOff>
      <xdr:row>2</xdr:row>
      <xdr:rowOff>148359</xdr:rowOff>
    </xdr:to>
    <xdr:sp macro="" textlink="">
      <xdr:nvSpPr>
        <xdr:cNvPr id="2050" name="AccesR"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222250</xdr:colOff>
      <xdr:row>2</xdr:row>
      <xdr:rowOff>50801</xdr:rowOff>
    </xdr:from>
    <xdr:to>
      <xdr:col>1</xdr:col>
      <xdr:colOff>852887</xdr:colOff>
      <xdr:row>3</xdr:row>
      <xdr:rowOff>177801</xdr:rowOff>
    </xdr:to>
    <xdr:pic>
      <xdr:nvPicPr>
        <xdr:cNvPr id="24" name="Image 2">
          <a:extLst>
            <a:ext uri="{FF2B5EF4-FFF2-40B4-BE49-F238E27FC236}">
              <a16:creationId xmlns:a16="http://schemas.microsoft.com/office/drawing/2014/main" id="{659AD9E6-EBF1-4D69-B604-13DD23FF6B71}"/>
            </a:ext>
            <a:ext uri="{147F2762-F138-4A5C-976F-8EAC2B608ADB}">
              <a16:predDERef xmlns:a16="http://schemas.microsoft.com/office/drawing/2014/main" pred="{00000000-0008-0000-0200-000002080000}"/>
            </a:ext>
          </a:extLst>
        </xdr:cNvPr>
        <xdr:cNvPicPr>
          <a:picLocks noChangeAspect="1"/>
        </xdr:cNvPicPr>
      </xdr:nvPicPr>
      <xdr:blipFill>
        <a:blip xmlns:r="http://schemas.openxmlformats.org/officeDocument/2006/relationships" r:embed="rId1"/>
        <a:stretch>
          <a:fillRect/>
        </a:stretch>
      </xdr:blipFill>
      <xdr:spPr>
        <a:xfrm>
          <a:off x="222250" y="304801"/>
          <a:ext cx="1405337"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138544</xdr:colOff>
      <xdr:row>13</xdr:row>
      <xdr:rowOff>69273</xdr:rowOff>
    </xdr:from>
    <xdr:to>
      <xdr:col>6</xdr:col>
      <xdr:colOff>1339271</xdr:colOff>
      <xdr:row>14</xdr:row>
      <xdr:rowOff>1108363</xdr:rowOff>
    </xdr:to>
    <xdr:graphicFrame macro="">
      <xdr:nvGraphicFramePr>
        <xdr:cNvPr id="3" name="Chart 2">
          <a:extLst>
            <a:ext uri="{FF2B5EF4-FFF2-40B4-BE49-F238E27FC236}">
              <a16:creationId xmlns:a16="http://schemas.microsoft.com/office/drawing/2014/main" id="{7BA4B4E2-DD29-0747-96DE-CF68C9118A0D}"/>
            </a:ext>
            <a:ext uri="{147F2762-F138-4A5C-976F-8EAC2B608ADB}">
              <a16:predDERef xmlns:a16="http://schemas.microsoft.com/office/drawing/2014/main" pred="{D761959E-3FDC-234D-B786-43876CEB26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58032</xdr:colOff>
      <xdr:row>13</xdr:row>
      <xdr:rowOff>46181</xdr:rowOff>
    </xdr:from>
    <xdr:to>
      <xdr:col>3</xdr:col>
      <xdr:colOff>1339272</xdr:colOff>
      <xdr:row>14</xdr:row>
      <xdr:rowOff>1131454</xdr:rowOff>
    </xdr:to>
    <xdr:graphicFrame macro="">
      <xdr:nvGraphicFramePr>
        <xdr:cNvPr id="4" name="Chart 2">
          <a:extLst>
            <a:ext uri="{FF2B5EF4-FFF2-40B4-BE49-F238E27FC236}">
              <a16:creationId xmlns:a16="http://schemas.microsoft.com/office/drawing/2014/main" id="{E13FD03A-17B3-AD47-B199-FF886A9DE5AD}"/>
            </a:ext>
            <a:ext uri="{147F2762-F138-4A5C-976F-8EAC2B608ADB}">
              <a16:predDERef xmlns:a16="http://schemas.microsoft.com/office/drawing/2014/main" pred="{7BA4B4E2-DD29-0747-96DE-CF68C9118A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46182</xdr:rowOff>
    </xdr:from>
    <xdr:to>
      <xdr:col>3</xdr:col>
      <xdr:colOff>1489363</xdr:colOff>
      <xdr:row>20</xdr:row>
      <xdr:rowOff>11544</xdr:rowOff>
    </xdr:to>
    <xdr:graphicFrame macro="">
      <xdr:nvGraphicFramePr>
        <xdr:cNvPr id="17" name="Graphique 8">
          <a:extLst>
            <a:ext uri="{FF2B5EF4-FFF2-40B4-BE49-F238E27FC236}">
              <a16:creationId xmlns:a16="http://schemas.microsoft.com/office/drawing/2014/main" id="{65839A9A-7C3E-8149-9FE4-755A32321B6C}"/>
            </a:ext>
            <a:ext uri="{147F2762-F138-4A5C-976F-8EAC2B608ADB}">
              <a16:predDERef xmlns:a16="http://schemas.microsoft.com/office/drawing/2014/main" pred="{E13FD03A-17B3-AD47-B199-FF886A9DE5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217055</xdr:colOff>
      <xdr:row>2</xdr:row>
      <xdr:rowOff>53687</xdr:rowOff>
    </xdr:from>
    <xdr:to>
      <xdr:col>1</xdr:col>
      <xdr:colOff>796636</xdr:colOff>
      <xdr:row>3</xdr:row>
      <xdr:rowOff>184728</xdr:rowOff>
    </xdr:to>
    <xdr:pic>
      <xdr:nvPicPr>
        <xdr:cNvPr id="7" name="Image 6">
          <a:extLst>
            <a:ext uri="{FF2B5EF4-FFF2-40B4-BE49-F238E27FC236}">
              <a16:creationId xmlns:a16="http://schemas.microsoft.com/office/drawing/2014/main" id="{D8EC9D58-72A5-4EF3-B2DB-F40F4A4D3609}"/>
            </a:ext>
            <a:ext uri="{147F2762-F138-4A5C-976F-8EAC2B608ADB}">
              <a16:predDERef xmlns:a16="http://schemas.microsoft.com/office/drawing/2014/main" pred="{AD7572EC-B0AE-7847-B0AE-41C7507742FE}"/>
            </a:ext>
          </a:extLst>
        </xdr:cNvPr>
        <xdr:cNvPicPr>
          <a:picLocks noChangeAspect="1"/>
        </xdr:cNvPicPr>
      </xdr:nvPicPr>
      <xdr:blipFill>
        <a:blip xmlns:r="http://schemas.openxmlformats.org/officeDocument/2006/relationships" r:embed="rId4"/>
        <a:stretch>
          <a:fillRect/>
        </a:stretch>
      </xdr:blipFill>
      <xdr:spPr>
        <a:xfrm>
          <a:off x="217055" y="330778"/>
          <a:ext cx="1076036" cy="2811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228600</xdr:rowOff>
    </xdr:from>
    <xdr:to>
      <xdr:col>3</xdr:col>
      <xdr:colOff>328246</xdr:colOff>
      <xdr:row>18</xdr:row>
      <xdr:rowOff>508000</xdr:rowOff>
    </xdr:to>
    <xdr:graphicFrame macro="">
      <xdr:nvGraphicFramePr>
        <xdr:cNvPr id="52" name="Graphique 1">
          <a:extLst>
            <a:ext uri="{FF2B5EF4-FFF2-40B4-BE49-F238E27FC236}">
              <a16:creationId xmlns:a16="http://schemas.microsoft.com/office/drawing/2014/main" id="{CFE7867D-25E2-420B-95B1-7C45599D49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165194</xdr:colOff>
      <xdr:row>21</xdr:row>
      <xdr:rowOff>134024</xdr:rowOff>
    </xdr:from>
    <xdr:to>
      <xdr:col>3</xdr:col>
      <xdr:colOff>217600</xdr:colOff>
      <xdr:row>27</xdr:row>
      <xdr:rowOff>422031</xdr:rowOff>
    </xdr:to>
    <xdr:graphicFrame macro="">
      <xdr:nvGraphicFramePr>
        <xdr:cNvPr id="44" name="Graphique 2">
          <a:extLst>
            <a:ext uri="{FF2B5EF4-FFF2-40B4-BE49-F238E27FC236}">
              <a16:creationId xmlns:a16="http://schemas.microsoft.com/office/drawing/2014/main" id="{BEDF1282-65F3-4D1E-A581-521D31B31335}"/>
            </a:ext>
            <a:ext uri="{147F2762-F138-4A5C-976F-8EAC2B608ADB}">
              <a16:predDERef xmlns:a16="http://schemas.microsoft.com/office/drawing/2014/main" pred="{CFE7867D-25E2-420B-95B1-7C45599D49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8964</xdr:colOff>
      <xdr:row>29</xdr:row>
      <xdr:rowOff>237005</xdr:rowOff>
    </xdr:from>
    <xdr:to>
      <xdr:col>3</xdr:col>
      <xdr:colOff>713814</xdr:colOff>
      <xdr:row>35</xdr:row>
      <xdr:rowOff>245409</xdr:rowOff>
    </xdr:to>
    <xdr:graphicFrame macro="">
      <xdr:nvGraphicFramePr>
        <xdr:cNvPr id="29" name="Graphique 3">
          <a:extLst>
            <a:ext uri="{FF2B5EF4-FFF2-40B4-BE49-F238E27FC236}">
              <a16:creationId xmlns:a16="http://schemas.microsoft.com/office/drawing/2014/main" id="{30EC69C1-F5B1-49BE-9561-3DE68BE4FCEA}"/>
            </a:ext>
            <a:ext uri="{147F2762-F138-4A5C-976F-8EAC2B608ADB}">
              <a16:predDERef xmlns:a16="http://schemas.microsoft.com/office/drawing/2014/main" pred="{BEDF1282-65F3-4D1E-A581-521D31B313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xdr:colOff>
      <xdr:row>39</xdr:row>
      <xdr:rowOff>171450</xdr:rowOff>
    </xdr:from>
    <xdr:to>
      <xdr:col>4</xdr:col>
      <xdr:colOff>0</xdr:colOff>
      <xdr:row>45</xdr:row>
      <xdr:rowOff>0</xdr:rowOff>
    </xdr:to>
    <xdr:graphicFrame macro="">
      <xdr:nvGraphicFramePr>
        <xdr:cNvPr id="15" name="Graphique 4">
          <a:extLst>
            <a:ext uri="{FF2B5EF4-FFF2-40B4-BE49-F238E27FC236}">
              <a16:creationId xmlns:a16="http://schemas.microsoft.com/office/drawing/2014/main" id="{7DD73ABD-186E-4936-9D6D-AF2D830816BA}"/>
            </a:ext>
            <a:ext uri="{147F2762-F138-4A5C-976F-8EAC2B608ADB}">
              <a16:predDERef xmlns:a16="http://schemas.microsoft.com/office/drawing/2014/main" pred="{30EC69C1-F5B1-49BE-9561-3DE68BE4FC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47</xdr:row>
      <xdr:rowOff>380626</xdr:rowOff>
    </xdr:from>
    <xdr:to>
      <xdr:col>3</xdr:col>
      <xdr:colOff>752474</xdr:colOff>
      <xdr:row>53</xdr:row>
      <xdr:rowOff>594472</xdr:rowOff>
    </xdr:to>
    <xdr:graphicFrame macro="">
      <xdr:nvGraphicFramePr>
        <xdr:cNvPr id="50" name="Graphique 5">
          <a:extLst>
            <a:ext uri="{FF2B5EF4-FFF2-40B4-BE49-F238E27FC236}">
              <a16:creationId xmlns:a16="http://schemas.microsoft.com/office/drawing/2014/main" id="{A45F2608-F4DC-4D06-AA51-5E88F69AEE98}"/>
            </a:ext>
            <a:ext uri="{147F2762-F138-4A5C-976F-8EAC2B608ADB}">
              <a16:predDERef xmlns:a16="http://schemas.microsoft.com/office/drawing/2014/main" pred="{7DD73ABD-186E-4936-9D6D-AF2D830816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62753</xdr:colOff>
      <xdr:row>54</xdr:row>
      <xdr:rowOff>251666</xdr:rowOff>
    </xdr:from>
    <xdr:to>
      <xdr:col>4</xdr:col>
      <xdr:colOff>62753</xdr:colOff>
      <xdr:row>63</xdr:row>
      <xdr:rowOff>0</xdr:rowOff>
    </xdr:to>
    <xdr:graphicFrame macro="">
      <xdr:nvGraphicFramePr>
        <xdr:cNvPr id="42" name="Graphique 6">
          <a:extLst>
            <a:ext uri="{FF2B5EF4-FFF2-40B4-BE49-F238E27FC236}">
              <a16:creationId xmlns:a16="http://schemas.microsoft.com/office/drawing/2014/main" id="{D9A4EA70-895C-45CD-96FF-642A79312B24}"/>
            </a:ext>
            <a:ext uri="{147F2762-F138-4A5C-976F-8EAC2B608ADB}">
              <a16:predDERef xmlns:a16="http://schemas.microsoft.com/office/drawing/2014/main" pred="{A45F2608-F4DC-4D06-AA51-5E88F69AEE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88539</xdr:colOff>
      <xdr:row>65</xdr:row>
      <xdr:rowOff>252227</xdr:rowOff>
    </xdr:from>
    <xdr:to>
      <xdr:col>3</xdr:col>
      <xdr:colOff>512083</xdr:colOff>
      <xdr:row>71</xdr:row>
      <xdr:rowOff>430212</xdr:rowOff>
    </xdr:to>
    <xdr:graphicFrame macro="">
      <xdr:nvGraphicFramePr>
        <xdr:cNvPr id="32" name="Graphique 7">
          <a:extLst>
            <a:ext uri="{FF2B5EF4-FFF2-40B4-BE49-F238E27FC236}">
              <a16:creationId xmlns:a16="http://schemas.microsoft.com/office/drawing/2014/main" id="{0B53C19A-BAE3-49E7-9EE7-8CF664273893}"/>
            </a:ext>
            <a:ext uri="{147F2762-F138-4A5C-976F-8EAC2B608ADB}">
              <a16:predDERef xmlns:a16="http://schemas.microsoft.com/office/drawing/2014/main" pred="{D9A4EA70-895C-45CD-96FF-642A79312B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73</xdr:row>
      <xdr:rowOff>39551</xdr:rowOff>
    </xdr:from>
    <xdr:to>
      <xdr:col>4</xdr:col>
      <xdr:colOff>3809</xdr:colOff>
      <xdr:row>80</xdr:row>
      <xdr:rowOff>633911</xdr:rowOff>
    </xdr:to>
    <xdr:graphicFrame macro="">
      <xdr:nvGraphicFramePr>
        <xdr:cNvPr id="37" name="Graphique 8">
          <a:extLst>
            <a:ext uri="{FF2B5EF4-FFF2-40B4-BE49-F238E27FC236}">
              <a16:creationId xmlns:a16="http://schemas.microsoft.com/office/drawing/2014/main" id="{0EB25612-C5C3-4503-9BD2-BAAD97C6E5A1}"/>
            </a:ext>
            <a:ext uri="{147F2762-F138-4A5C-976F-8EAC2B608ADB}">
              <a16:predDERef xmlns:a16="http://schemas.microsoft.com/office/drawing/2014/main" pred="{0B53C19A-BAE3-49E7-9EE7-8CF6642738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241301</xdr:colOff>
      <xdr:row>2</xdr:row>
      <xdr:rowOff>74165</xdr:rowOff>
    </xdr:from>
    <xdr:to>
      <xdr:col>1</xdr:col>
      <xdr:colOff>1028701</xdr:colOff>
      <xdr:row>3</xdr:row>
      <xdr:rowOff>155574</xdr:rowOff>
    </xdr:to>
    <xdr:pic>
      <xdr:nvPicPr>
        <xdr:cNvPr id="20" name="Image 11">
          <a:extLst>
            <a:ext uri="{FF2B5EF4-FFF2-40B4-BE49-F238E27FC236}">
              <a16:creationId xmlns:a16="http://schemas.microsoft.com/office/drawing/2014/main" id="{130E78AA-B4A5-4745-8B72-D859557FFDFE}"/>
            </a:ext>
            <a:ext uri="{147F2762-F138-4A5C-976F-8EAC2B608ADB}">
              <a16:predDERef xmlns:a16="http://schemas.microsoft.com/office/drawing/2014/main" pred="{0EB25612-C5C3-4503-9BD2-BAAD97C6E5A1}"/>
            </a:ext>
          </a:extLst>
        </xdr:cNvPr>
        <xdr:cNvPicPr>
          <a:picLocks noChangeAspect="1"/>
        </xdr:cNvPicPr>
      </xdr:nvPicPr>
      <xdr:blipFill>
        <a:blip xmlns:r="http://schemas.openxmlformats.org/officeDocument/2006/relationships" r:embed="rId9"/>
        <a:stretch>
          <a:fillRect/>
        </a:stretch>
      </xdr:blipFill>
      <xdr:spPr>
        <a:xfrm>
          <a:off x="241301" y="277365"/>
          <a:ext cx="1270000" cy="284609"/>
        </a:xfrm>
        <a:prstGeom prst="rect">
          <a:avLst/>
        </a:prstGeom>
      </xdr:spPr>
    </xdr:pic>
    <xdr:clientData/>
  </xdr:twoCellAnchor>
  <xdr:twoCellAnchor>
    <xdr:from>
      <xdr:col>1</xdr:col>
      <xdr:colOff>215900</xdr:colOff>
      <xdr:row>84</xdr:row>
      <xdr:rowOff>215900</xdr:rowOff>
    </xdr:from>
    <xdr:to>
      <xdr:col>2</xdr:col>
      <xdr:colOff>1079500</xdr:colOff>
      <xdr:row>90</xdr:row>
      <xdr:rowOff>0</xdr:rowOff>
    </xdr:to>
    <xdr:graphicFrame macro="">
      <xdr:nvGraphicFramePr>
        <xdr:cNvPr id="2" name="Graphique 1">
          <a:extLst>
            <a:ext uri="{FF2B5EF4-FFF2-40B4-BE49-F238E27FC236}">
              <a16:creationId xmlns:a16="http://schemas.microsoft.com/office/drawing/2014/main" id="{65D64DFB-8681-9341-9F19-534918EC8D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2</xdr:row>
      <xdr:rowOff>19050</xdr:rowOff>
    </xdr:from>
    <xdr:to>
      <xdr:col>0</xdr:col>
      <xdr:colOff>1581150</xdr:colOff>
      <xdr:row>3</xdr:row>
      <xdr:rowOff>180975</xdr:rowOff>
    </xdr:to>
    <xdr:pic>
      <xdr:nvPicPr>
        <xdr:cNvPr id="19" name="Image 1">
          <a:extLst>
            <a:ext uri="{FF2B5EF4-FFF2-40B4-BE49-F238E27FC236}">
              <a16:creationId xmlns:a16="http://schemas.microsoft.com/office/drawing/2014/main" id="{2B589A7D-D2DF-452D-94E0-1C6CF8A4EE21}"/>
            </a:ext>
            <a:ext uri="{147F2762-F138-4A5C-976F-8EAC2B608ADB}">
              <a16:predDERef xmlns:a16="http://schemas.microsoft.com/office/drawing/2014/main" pred="{CAA780C5-9C91-E64D-8C4C-131D43ACB09B}"/>
            </a:ext>
          </a:extLst>
        </xdr:cNvPr>
        <xdr:cNvPicPr>
          <a:picLocks noChangeAspect="1"/>
        </xdr:cNvPicPr>
      </xdr:nvPicPr>
      <xdr:blipFill>
        <a:blip xmlns:r="http://schemas.openxmlformats.org/officeDocument/2006/relationships" r:embed="rId1"/>
        <a:stretch>
          <a:fillRect/>
        </a:stretch>
      </xdr:blipFill>
      <xdr:spPr>
        <a:xfrm>
          <a:off x="152400" y="257175"/>
          <a:ext cx="1428750" cy="333375"/>
        </a:xfrm>
        <a:prstGeom prst="rect">
          <a:avLst/>
        </a:prstGeom>
      </xdr:spPr>
    </xdr:pic>
    <xdr:clientData/>
  </xdr:twoCellAnchor>
  <xdr:twoCellAnchor>
    <xdr:from>
      <xdr:col>0</xdr:col>
      <xdr:colOff>246380</xdr:colOff>
      <xdr:row>12</xdr:row>
      <xdr:rowOff>118419</xdr:rowOff>
    </xdr:from>
    <xdr:to>
      <xdr:col>2</xdr:col>
      <xdr:colOff>1307203</xdr:colOff>
      <xdr:row>20</xdr:row>
      <xdr:rowOff>0</xdr:rowOff>
    </xdr:to>
    <xdr:graphicFrame macro="">
      <xdr:nvGraphicFramePr>
        <xdr:cNvPr id="5" name="Graphique 1">
          <a:extLst>
            <a:ext uri="{FF2B5EF4-FFF2-40B4-BE49-F238E27FC236}">
              <a16:creationId xmlns:a16="http://schemas.microsoft.com/office/drawing/2014/main" id="{7A209208-BBFA-4547-842D-21E6B5E98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2</xdr:row>
      <xdr:rowOff>76200</xdr:rowOff>
    </xdr:from>
    <xdr:to>
      <xdr:col>0</xdr:col>
      <xdr:colOff>876300</xdr:colOff>
      <xdr:row>3</xdr:row>
      <xdr:rowOff>50800</xdr:rowOff>
    </xdr:to>
    <xdr:pic>
      <xdr:nvPicPr>
        <xdr:cNvPr id="16" name="Image 1">
          <a:extLst>
            <a:ext uri="{FF2B5EF4-FFF2-40B4-BE49-F238E27FC236}">
              <a16:creationId xmlns:a16="http://schemas.microsoft.com/office/drawing/2014/main" id="{8037FECB-30D2-4D75-9431-71AF4757514B}"/>
            </a:ext>
            <a:ext uri="{147F2762-F138-4A5C-976F-8EAC2B608ADB}">
              <a16:predDERef xmlns:a16="http://schemas.microsoft.com/office/drawing/2014/main" pred="{00000000-0008-0000-0200-000002080000}"/>
            </a:ext>
          </a:extLst>
        </xdr:cNvPr>
        <xdr:cNvPicPr>
          <a:picLocks noChangeAspect="1"/>
        </xdr:cNvPicPr>
      </xdr:nvPicPr>
      <xdr:blipFill>
        <a:blip xmlns:r="http://schemas.openxmlformats.org/officeDocument/2006/relationships" r:embed="rId1"/>
        <a:stretch>
          <a:fillRect/>
        </a:stretch>
      </xdr:blipFill>
      <xdr:spPr>
        <a:xfrm>
          <a:off x="76200" y="254000"/>
          <a:ext cx="800100" cy="177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218017</xdr:colOff>
      <xdr:row>1</xdr:row>
      <xdr:rowOff>10583</xdr:rowOff>
    </xdr:from>
    <xdr:to>
      <xdr:col>19</xdr:col>
      <xdr:colOff>368300</xdr:colOff>
      <xdr:row>5</xdr:row>
      <xdr:rowOff>330200</xdr:rowOff>
    </xdr:to>
    <xdr:sp macro="" textlink="">
      <xdr:nvSpPr>
        <xdr:cNvPr id="5" name="Rectangle arrondi 1">
          <a:extLst>
            <a:ext uri="{FF2B5EF4-FFF2-40B4-BE49-F238E27FC236}">
              <a16:creationId xmlns:a16="http://schemas.microsoft.com/office/drawing/2014/main" id="{77D5FA1C-C969-4318-9445-1ADB1C39E57E}"/>
            </a:ext>
          </a:extLst>
        </xdr:cNvPr>
        <xdr:cNvSpPr/>
      </xdr:nvSpPr>
      <xdr:spPr>
        <a:xfrm>
          <a:off x="14120284" y="374650"/>
          <a:ext cx="3909483" cy="1598083"/>
        </a:xfrm>
        <a:prstGeom prst="roundRect">
          <a:avLst/>
        </a:prstGeom>
        <a:solidFill>
          <a:srgbClr val="92D050"/>
        </a:solidFill>
        <a:ln w="12700">
          <a:solidFill>
            <a:srgbClr val="BA8900"/>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vertOverflow="clip" horzOverflow="clip" rtlCol="0" anchor="t"/>
        <a:lstStyle/>
        <a:p>
          <a:pPr algn="ctr"/>
          <a:r>
            <a:rPr lang="en-US" sz="1100" b="1">
              <a:solidFill>
                <a:srgbClr val="FFFFFF"/>
              </a:solidFill>
              <a:effectLst/>
              <a:latin typeface="+mn-lt"/>
              <a:ea typeface="+mn-ea"/>
              <a:cs typeface="+mn-cs"/>
            </a:rPr>
            <a:t>Tableau</a:t>
          </a:r>
          <a:r>
            <a:rPr lang="en-US" sz="1100" b="1" baseline="0">
              <a:solidFill>
                <a:srgbClr val="FFFFFF"/>
              </a:solidFill>
              <a:effectLst/>
              <a:latin typeface="+mn-lt"/>
              <a:ea typeface="+mn-ea"/>
              <a:cs typeface="+mn-cs"/>
            </a:rPr>
            <a:t> récapitulatif des articles de la norme :</a:t>
          </a:r>
        </a:p>
        <a:p>
          <a:endParaRPr lang="fr-FR">
            <a:effectLst/>
          </a:endParaRPr>
        </a:p>
        <a:p>
          <a:r>
            <a:rPr lang="en-US" sz="1100" b="1" i="1" baseline="0">
              <a:solidFill>
                <a:srgbClr val="FFFFFF"/>
              </a:solidFill>
              <a:effectLst/>
              <a:latin typeface="+mn-lt"/>
              <a:ea typeface="+mn-ea"/>
              <a:cs typeface="+mn-cs"/>
            </a:rPr>
            <a:t>A quoi sert-il ? </a:t>
          </a:r>
          <a:endParaRPr lang="fr-FR">
            <a:effectLst/>
          </a:endParaRPr>
        </a:p>
        <a:p>
          <a:r>
            <a:rPr lang="en-US" sz="1100" b="1" i="0" baseline="0">
              <a:solidFill>
                <a:srgbClr val="FFFFFF"/>
              </a:solidFill>
              <a:effectLst/>
              <a:latin typeface="+mn-lt"/>
              <a:ea typeface="+mn-ea"/>
              <a:cs typeface="+mn-cs"/>
            </a:rPr>
            <a:t>Ce tableau permet d'avoir accès en un coup d'oeil aux choix de véracités, aux pourcentages correspondants ainsi qu'au nombre de critères correspondant pour chaque articles. C'est d'ici que vient le contenu des choix de véacité. </a:t>
          </a:r>
          <a:endParaRPr lang="fr-FR">
            <a:effectLst/>
          </a:endParaRPr>
        </a:p>
        <a:p>
          <a:pPr algn="l"/>
          <a:endParaRPr lang="en-US"/>
        </a:p>
      </xdr:txBody>
    </xdr:sp>
    <xdr:clientData/>
  </xdr:twoCellAnchor>
  <xdr:twoCellAnchor>
    <xdr:from>
      <xdr:col>10</xdr:col>
      <xdr:colOff>83608</xdr:colOff>
      <xdr:row>11</xdr:row>
      <xdr:rowOff>101600</xdr:rowOff>
    </xdr:from>
    <xdr:to>
      <xdr:col>15</xdr:col>
      <xdr:colOff>121708</xdr:colOff>
      <xdr:row>19</xdr:row>
      <xdr:rowOff>32386</xdr:rowOff>
    </xdr:to>
    <xdr:sp macro="" textlink="">
      <xdr:nvSpPr>
        <xdr:cNvPr id="6" name="Rectangle arrondi 2">
          <a:extLst>
            <a:ext uri="{FF2B5EF4-FFF2-40B4-BE49-F238E27FC236}">
              <a16:creationId xmlns:a16="http://schemas.microsoft.com/office/drawing/2014/main" id="{477A6DB1-3530-4E6E-9F29-1FAEFB7A3E52}"/>
            </a:ext>
            <a:ext uri="{147F2762-F138-4A5C-976F-8EAC2B608ADB}">
              <a16:predDERef xmlns:a16="http://schemas.microsoft.com/office/drawing/2014/main" pred="{77D5FA1C-C969-4318-9445-1ADB1C39E57E}"/>
            </a:ext>
          </a:extLst>
        </xdr:cNvPr>
        <xdr:cNvSpPr/>
      </xdr:nvSpPr>
      <xdr:spPr>
        <a:xfrm>
          <a:off x="11386608" y="3378200"/>
          <a:ext cx="3890433" cy="1598719"/>
        </a:xfrm>
        <a:prstGeom prst="roundRect">
          <a:avLst/>
        </a:prstGeom>
        <a:solidFill>
          <a:srgbClr val="92D050"/>
        </a:solidFill>
        <a:ln w="12700">
          <a:solidFill>
            <a:srgbClr val="BA8900"/>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solidFill>
                <a:srgbClr val="FFFFFF"/>
              </a:solidFill>
              <a:latin typeface="+mn-lt"/>
              <a:ea typeface="+mn-ea"/>
              <a:cs typeface="+mn-cs"/>
            </a:defRPr>
          </a:lvl1pPr>
          <a:lvl2pPr marL="457200" indent="0">
            <a:defRPr sz="1100">
              <a:solidFill>
                <a:srgbClr val="FFFFFF"/>
              </a:solidFill>
              <a:latin typeface="+mn-lt"/>
              <a:ea typeface="+mn-ea"/>
              <a:cs typeface="+mn-cs"/>
            </a:defRPr>
          </a:lvl2pPr>
          <a:lvl3pPr marL="914400" indent="0">
            <a:defRPr sz="1100">
              <a:solidFill>
                <a:srgbClr val="FFFFFF"/>
              </a:solidFill>
              <a:latin typeface="+mn-lt"/>
              <a:ea typeface="+mn-ea"/>
              <a:cs typeface="+mn-cs"/>
            </a:defRPr>
          </a:lvl3pPr>
          <a:lvl4pPr marL="1371600" indent="0">
            <a:defRPr sz="1100">
              <a:solidFill>
                <a:srgbClr val="FFFFFF"/>
              </a:solidFill>
              <a:latin typeface="+mn-lt"/>
              <a:ea typeface="+mn-ea"/>
              <a:cs typeface="+mn-cs"/>
            </a:defRPr>
          </a:lvl4pPr>
          <a:lvl5pPr marL="1828800" indent="0">
            <a:defRPr sz="1100">
              <a:solidFill>
                <a:srgbClr val="FFFFFF"/>
              </a:solidFill>
              <a:latin typeface="+mn-lt"/>
              <a:ea typeface="+mn-ea"/>
              <a:cs typeface="+mn-cs"/>
            </a:defRPr>
          </a:lvl5pPr>
          <a:lvl6pPr marL="2286000" indent="0">
            <a:defRPr sz="1100">
              <a:solidFill>
                <a:srgbClr val="FFFFFF"/>
              </a:solidFill>
              <a:latin typeface="+mn-lt"/>
              <a:ea typeface="+mn-ea"/>
              <a:cs typeface="+mn-cs"/>
            </a:defRPr>
          </a:lvl6pPr>
          <a:lvl7pPr marL="2743200" indent="0">
            <a:defRPr sz="1100">
              <a:solidFill>
                <a:srgbClr val="FFFFFF"/>
              </a:solidFill>
              <a:latin typeface="+mn-lt"/>
              <a:ea typeface="+mn-ea"/>
              <a:cs typeface="+mn-cs"/>
            </a:defRPr>
          </a:lvl7pPr>
          <a:lvl8pPr marL="3200400" indent="0">
            <a:defRPr sz="1100">
              <a:solidFill>
                <a:srgbClr val="FFFFFF"/>
              </a:solidFill>
              <a:latin typeface="+mn-lt"/>
              <a:ea typeface="+mn-ea"/>
              <a:cs typeface="+mn-cs"/>
            </a:defRPr>
          </a:lvl8pPr>
          <a:lvl9pPr marL="3657600" indent="0">
            <a:defRPr sz="1100">
              <a:solidFill>
                <a:srgbClr val="FFFFFF"/>
              </a:solidFill>
              <a:latin typeface="+mn-lt"/>
              <a:ea typeface="+mn-ea"/>
              <a:cs typeface="+mn-cs"/>
            </a:defRPr>
          </a:lvl9pPr>
        </a:lstStyle>
        <a:p>
          <a:pPr algn="ctr"/>
          <a:r>
            <a:rPr lang="en-US" sz="1100" b="1" i="0" baseline="0"/>
            <a:t>Tableau de niveau de conformité :</a:t>
          </a:r>
        </a:p>
        <a:p>
          <a:pPr algn="ctr"/>
          <a:r>
            <a:rPr lang="en-US" sz="1100" b="1" i="0" baseline="0"/>
            <a:t> </a:t>
          </a:r>
        </a:p>
        <a:p>
          <a:pPr algn="l"/>
          <a:r>
            <a:rPr lang="en-US" sz="1100" b="1" i="1" baseline="0"/>
            <a:t>A quoi sert-il ? </a:t>
          </a:r>
        </a:p>
        <a:p>
          <a:pPr algn="l"/>
          <a:r>
            <a:rPr lang="en-US" sz="1100" b="1" i="0" baseline="0"/>
            <a:t>Il permet d'associer les niveaux de conformité aux choix rentrés par l'évaluateur. Il associe à ces derniers la gestion documentaire évaluée dans l'onglet "maîtrise documentaire".</a:t>
          </a:r>
        </a:p>
      </xdr:txBody>
    </xdr:sp>
    <xdr:clientData/>
  </xdr:twoCellAnchor>
  <xdr:twoCellAnchor>
    <xdr:from>
      <xdr:col>5</xdr:col>
      <xdr:colOff>552450</xdr:colOff>
      <xdr:row>25</xdr:row>
      <xdr:rowOff>609600</xdr:rowOff>
    </xdr:from>
    <xdr:to>
      <xdr:col>11</xdr:col>
      <xdr:colOff>123825</xdr:colOff>
      <xdr:row>32</xdr:row>
      <xdr:rowOff>38100</xdr:rowOff>
    </xdr:to>
    <xdr:sp macro="" textlink="">
      <xdr:nvSpPr>
        <xdr:cNvPr id="7" name="Rectangle arrondi 3">
          <a:extLst>
            <a:ext uri="{FF2B5EF4-FFF2-40B4-BE49-F238E27FC236}">
              <a16:creationId xmlns:a16="http://schemas.microsoft.com/office/drawing/2014/main" id="{BE554F6D-8B6E-4162-A7C8-EB6B70E05896}"/>
            </a:ext>
            <a:ext uri="{147F2762-F138-4A5C-976F-8EAC2B608ADB}">
              <a16:predDERef xmlns:a16="http://schemas.microsoft.com/office/drawing/2014/main" pred="{477A6DB1-3530-4E6E-9F29-1FAEFB7A3E52}"/>
            </a:ext>
          </a:extLst>
        </xdr:cNvPr>
        <xdr:cNvSpPr/>
      </xdr:nvSpPr>
      <xdr:spPr>
        <a:xfrm>
          <a:off x="7934325" y="7162800"/>
          <a:ext cx="3790950" cy="1790700"/>
        </a:xfrm>
        <a:prstGeom prst="roundRect">
          <a:avLst/>
        </a:prstGeom>
        <a:solidFill>
          <a:srgbClr val="92D050"/>
        </a:solidFill>
        <a:ln w="12700">
          <a:solidFill>
            <a:srgbClr val="BA8900"/>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rgbClr val="FFFFFF"/>
              </a:solidFill>
              <a:latin typeface="+mn-lt"/>
              <a:ea typeface="+mn-ea"/>
              <a:cs typeface="+mn-cs"/>
            </a:defRPr>
          </a:lvl1pPr>
          <a:lvl2pPr marL="457200" indent="0">
            <a:defRPr sz="1100">
              <a:solidFill>
                <a:srgbClr val="FFFFFF"/>
              </a:solidFill>
              <a:latin typeface="+mn-lt"/>
              <a:ea typeface="+mn-ea"/>
              <a:cs typeface="+mn-cs"/>
            </a:defRPr>
          </a:lvl2pPr>
          <a:lvl3pPr marL="914400" indent="0">
            <a:defRPr sz="1100">
              <a:solidFill>
                <a:srgbClr val="FFFFFF"/>
              </a:solidFill>
              <a:latin typeface="+mn-lt"/>
              <a:ea typeface="+mn-ea"/>
              <a:cs typeface="+mn-cs"/>
            </a:defRPr>
          </a:lvl3pPr>
          <a:lvl4pPr marL="1371600" indent="0">
            <a:defRPr sz="1100">
              <a:solidFill>
                <a:srgbClr val="FFFFFF"/>
              </a:solidFill>
              <a:latin typeface="+mn-lt"/>
              <a:ea typeface="+mn-ea"/>
              <a:cs typeface="+mn-cs"/>
            </a:defRPr>
          </a:lvl4pPr>
          <a:lvl5pPr marL="1828800" indent="0">
            <a:defRPr sz="1100">
              <a:solidFill>
                <a:srgbClr val="FFFFFF"/>
              </a:solidFill>
              <a:latin typeface="+mn-lt"/>
              <a:ea typeface="+mn-ea"/>
              <a:cs typeface="+mn-cs"/>
            </a:defRPr>
          </a:lvl5pPr>
          <a:lvl6pPr marL="2286000" indent="0">
            <a:defRPr sz="1100">
              <a:solidFill>
                <a:srgbClr val="FFFFFF"/>
              </a:solidFill>
              <a:latin typeface="+mn-lt"/>
              <a:ea typeface="+mn-ea"/>
              <a:cs typeface="+mn-cs"/>
            </a:defRPr>
          </a:lvl6pPr>
          <a:lvl7pPr marL="2743200" indent="0">
            <a:defRPr sz="1100">
              <a:solidFill>
                <a:srgbClr val="FFFFFF"/>
              </a:solidFill>
              <a:latin typeface="+mn-lt"/>
              <a:ea typeface="+mn-ea"/>
              <a:cs typeface="+mn-cs"/>
            </a:defRPr>
          </a:lvl7pPr>
          <a:lvl8pPr marL="3200400" indent="0">
            <a:defRPr sz="1100">
              <a:solidFill>
                <a:srgbClr val="FFFFFF"/>
              </a:solidFill>
              <a:latin typeface="+mn-lt"/>
              <a:ea typeface="+mn-ea"/>
              <a:cs typeface="+mn-cs"/>
            </a:defRPr>
          </a:lvl8pPr>
          <a:lvl9pPr marL="3657600" indent="0">
            <a:defRPr sz="1100">
              <a:solidFill>
                <a:srgbClr val="FFFFFF"/>
              </a:solidFill>
              <a:latin typeface="+mn-lt"/>
              <a:ea typeface="+mn-ea"/>
              <a:cs typeface="+mn-cs"/>
            </a:defRPr>
          </a:lvl9pPr>
        </a:lstStyle>
        <a:p>
          <a:pPr algn="ctr"/>
          <a:endParaRPr lang="en-US" b="1"/>
        </a:p>
        <a:p>
          <a:pPr algn="ctr"/>
          <a:r>
            <a:rPr lang="en-US" b="1"/>
            <a:t>Tableau</a:t>
          </a:r>
          <a:r>
            <a:rPr lang="en-US" b="1" baseline="0"/>
            <a:t> : Conseils et Récapitulatif</a:t>
          </a:r>
        </a:p>
        <a:p>
          <a:pPr algn="ctr"/>
          <a:endParaRPr lang="en-US" b="1" baseline="0"/>
        </a:p>
        <a:p>
          <a:pPr algn="l"/>
          <a:r>
            <a:rPr lang="en-US" b="1" i="1" baseline="0"/>
            <a:t>A quoi sert-il ? </a:t>
          </a:r>
        </a:p>
        <a:p>
          <a:pPr algn="l"/>
          <a:r>
            <a:rPr lang="en-US" b="1" i="0" baseline="0"/>
            <a:t>Ce tableau permet de conseiller l'entreprise sur les actions à entreprendre en fonction de leur résultat. Il permet aussi de se situer sur le nombre de critères à améliorer. </a:t>
          </a:r>
        </a:p>
        <a:p>
          <a:pPr algn="l"/>
          <a:r>
            <a:rPr lang="en-US" b="1" i="0" baseline="0"/>
            <a:t>Un autre partie de ce tableau comptabilise le nombre total d'articles et le nombres d'aritcles évalués.</a:t>
          </a:r>
          <a:endParaRPr lang="en-US" b="1" i="0"/>
        </a:p>
      </xdr:txBody>
    </xdr:sp>
    <xdr:clientData/>
  </xdr:twoCellAnchor>
  <xdr:twoCellAnchor>
    <xdr:from>
      <xdr:col>4</xdr:col>
      <xdr:colOff>300215</xdr:colOff>
      <xdr:row>45</xdr:row>
      <xdr:rowOff>128410</xdr:rowOff>
    </xdr:from>
    <xdr:to>
      <xdr:col>9</xdr:col>
      <xdr:colOff>619479</xdr:colOff>
      <xdr:row>49</xdr:row>
      <xdr:rowOff>183445</xdr:rowOff>
    </xdr:to>
    <xdr:sp macro="" textlink="">
      <xdr:nvSpPr>
        <xdr:cNvPr id="8" name="Rectangle arrondi 3">
          <a:extLst>
            <a:ext uri="{FF2B5EF4-FFF2-40B4-BE49-F238E27FC236}">
              <a16:creationId xmlns:a16="http://schemas.microsoft.com/office/drawing/2014/main" id="{42005B7E-8C7B-FF4C-95DB-7B04FD57C5EA}"/>
            </a:ext>
            <a:ext uri="{147F2762-F138-4A5C-976F-8EAC2B608ADB}">
              <a16:predDERef xmlns:a16="http://schemas.microsoft.com/office/drawing/2014/main" pred="{477A6DB1-3530-4E6E-9F29-1FAEFB7A3E52}"/>
            </a:ext>
          </a:extLst>
        </xdr:cNvPr>
        <xdr:cNvSpPr/>
      </xdr:nvSpPr>
      <xdr:spPr>
        <a:xfrm>
          <a:off x="8075437" y="12334521"/>
          <a:ext cx="4439709" cy="845257"/>
        </a:xfrm>
        <a:prstGeom prst="roundRect">
          <a:avLst/>
        </a:prstGeom>
        <a:solidFill>
          <a:srgbClr val="92D050"/>
        </a:solidFill>
        <a:ln w="12700">
          <a:solidFill>
            <a:srgbClr val="BA8900"/>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rgbClr val="FFFFFF"/>
              </a:solidFill>
              <a:latin typeface="+mn-lt"/>
              <a:ea typeface="+mn-ea"/>
              <a:cs typeface="+mn-cs"/>
            </a:defRPr>
          </a:lvl1pPr>
          <a:lvl2pPr marL="457200" indent="0">
            <a:defRPr sz="1100">
              <a:solidFill>
                <a:srgbClr val="FFFFFF"/>
              </a:solidFill>
              <a:latin typeface="+mn-lt"/>
              <a:ea typeface="+mn-ea"/>
              <a:cs typeface="+mn-cs"/>
            </a:defRPr>
          </a:lvl2pPr>
          <a:lvl3pPr marL="914400" indent="0">
            <a:defRPr sz="1100">
              <a:solidFill>
                <a:srgbClr val="FFFFFF"/>
              </a:solidFill>
              <a:latin typeface="+mn-lt"/>
              <a:ea typeface="+mn-ea"/>
              <a:cs typeface="+mn-cs"/>
            </a:defRPr>
          </a:lvl3pPr>
          <a:lvl4pPr marL="1371600" indent="0">
            <a:defRPr sz="1100">
              <a:solidFill>
                <a:srgbClr val="FFFFFF"/>
              </a:solidFill>
              <a:latin typeface="+mn-lt"/>
              <a:ea typeface="+mn-ea"/>
              <a:cs typeface="+mn-cs"/>
            </a:defRPr>
          </a:lvl4pPr>
          <a:lvl5pPr marL="1828800" indent="0">
            <a:defRPr sz="1100">
              <a:solidFill>
                <a:srgbClr val="FFFFFF"/>
              </a:solidFill>
              <a:latin typeface="+mn-lt"/>
              <a:ea typeface="+mn-ea"/>
              <a:cs typeface="+mn-cs"/>
            </a:defRPr>
          </a:lvl5pPr>
          <a:lvl6pPr marL="2286000" indent="0">
            <a:defRPr sz="1100">
              <a:solidFill>
                <a:srgbClr val="FFFFFF"/>
              </a:solidFill>
              <a:latin typeface="+mn-lt"/>
              <a:ea typeface="+mn-ea"/>
              <a:cs typeface="+mn-cs"/>
            </a:defRPr>
          </a:lvl6pPr>
          <a:lvl7pPr marL="2743200" indent="0">
            <a:defRPr sz="1100">
              <a:solidFill>
                <a:srgbClr val="FFFFFF"/>
              </a:solidFill>
              <a:latin typeface="+mn-lt"/>
              <a:ea typeface="+mn-ea"/>
              <a:cs typeface="+mn-cs"/>
            </a:defRPr>
          </a:lvl7pPr>
          <a:lvl8pPr marL="3200400" indent="0">
            <a:defRPr sz="1100">
              <a:solidFill>
                <a:srgbClr val="FFFFFF"/>
              </a:solidFill>
              <a:latin typeface="+mn-lt"/>
              <a:ea typeface="+mn-ea"/>
              <a:cs typeface="+mn-cs"/>
            </a:defRPr>
          </a:lvl8pPr>
          <a:lvl9pPr marL="3657600" indent="0">
            <a:defRPr sz="1100">
              <a:solidFill>
                <a:srgbClr val="FFFFFF"/>
              </a:solidFill>
              <a:latin typeface="+mn-lt"/>
              <a:ea typeface="+mn-ea"/>
              <a:cs typeface="+mn-cs"/>
            </a:defRPr>
          </a:lvl9pPr>
        </a:lstStyle>
        <a:p>
          <a:pPr algn="ctr"/>
          <a:r>
            <a:rPr lang="en-US" b="1"/>
            <a:t>Tableau</a:t>
          </a:r>
          <a:r>
            <a:rPr lang="en-US" b="1" baseline="0"/>
            <a:t> :  article et taux de véracité</a:t>
          </a:r>
        </a:p>
        <a:p>
          <a:pPr algn="ctr"/>
          <a:endParaRPr lang="en-US" b="1" baseline="0"/>
        </a:p>
        <a:p>
          <a:pPr algn="ctr"/>
          <a:r>
            <a:rPr lang="en-US" b="1" baseline="0"/>
            <a:t>Facilité la selection des articles pour le graphe radar</a:t>
          </a:r>
        </a:p>
        <a:p>
          <a:pPr algn="ctr"/>
          <a:endParaRPr lang="en-US" b="1" baseline="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ravaux.master.utc.fr/formations-master/ingenierie-de-la-sante/ids076/"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ravaux.master.utc.fr/formations-master/ingenierie-de-la-sante/ids076/"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travaux.master.utc.fr/formations-master/ingenierie-de-la-sante/ids076/"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travaux.master.utc.fr/formations-master/ingenierie-de-la-sante/ids076/"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travaux.master.utc.fr/formations-master/ingenierie-de-la-sante/ids076/"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travaux.master.utc.fr/formations-master/ingenierie-de-la-sante/ids076/"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6E0B4"/>
  </sheetPr>
  <dimension ref="A1:L50"/>
  <sheetViews>
    <sheetView showGridLines="0" zoomScalePageLayoutView="130" workbookViewId="0">
      <selection activeCell="C6" sqref="C6:F6"/>
    </sheetView>
  </sheetViews>
  <sheetFormatPr baseColWidth="10" defaultColWidth="11.44140625" defaultRowHeight="14.4"/>
  <cols>
    <col min="1" max="1" width="20.6640625" customWidth="1"/>
    <col min="2" max="2" width="8.109375" customWidth="1"/>
    <col min="3" max="3" width="6.6640625" customWidth="1"/>
    <col min="4" max="4" width="7.44140625" customWidth="1"/>
    <col min="5" max="5" width="7.6640625" customWidth="1"/>
    <col min="6" max="6" width="9.44140625" customWidth="1"/>
    <col min="7" max="7" width="12.44140625" customWidth="1"/>
    <col min="8" max="8" width="0.109375" customWidth="1"/>
    <col min="9" max="9" width="11.44140625" bestFit="1" customWidth="1"/>
  </cols>
  <sheetData>
    <row r="1" spans="1:12" s="305" customFormat="1" ht="9.75" customHeight="1">
      <c r="A1" s="405" t="s">
        <v>0</v>
      </c>
      <c r="B1" s="408"/>
      <c r="C1" s="408"/>
      <c r="D1" s="408"/>
      <c r="E1" s="408"/>
      <c r="F1" s="408"/>
      <c r="G1" s="408"/>
      <c r="H1" s="409"/>
      <c r="I1" s="410" t="s">
        <v>1</v>
      </c>
      <c r="J1" s="411"/>
      <c r="K1" s="411"/>
    </row>
    <row r="2" spans="1:12" s="305" customFormat="1" ht="9.75" customHeight="1">
      <c r="A2" s="406" t="s">
        <v>456</v>
      </c>
      <c r="B2" s="412"/>
      <c r="C2" s="412"/>
      <c r="D2" s="413"/>
      <c r="E2" s="414"/>
      <c r="F2" s="415"/>
      <c r="G2" s="407"/>
      <c r="H2" s="416"/>
      <c r="I2" s="417" t="s">
        <v>2</v>
      </c>
      <c r="J2" s="411"/>
    </row>
    <row r="3" spans="1:12" ht="9" customHeight="1">
      <c r="A3" s="306"/>
      <c r="B3" s="521" t="s">
        <v>3</v>
      </c>
      <c r="C3" s="522"/>
      <c r="D3" s="522"/>
      <c r="E3" s="522"/>
      <c r="F3" s="522"/>
      <c r="G3" s="522"/>
      <c r="H3" s="522"/>
      <c r="I3" s="523"/>
      <c r="J3" s="7"/>
    </row>
    <row r="4" spans="1:12" ht="13.2" customHeight="1">
      <c r="A4" s="351"/>
      <c r="B4" s="524" t="s">
        <v>4</v>
      </c>
      <c r="C4" s="525"/>
      <c r="D4" s="525"/>
      <c r="E4" s="525"/>
      <c r="F4" s="525"/>
      <c r="G4" s="525"/>
      <c r="H4" s="525"/>
      <c r="I4" s="526"/>
      <c r="J4" s="7"/>
    </row>
    <row r="5" spans="1:12" ht="12" customHeight="1">
      <c r="A5" s="534" t="s">
        <v>5</v>
      </c>
      <c r="B5" s="534"/>
      <c r="C5" s="534"/>
      <c r="D5" s="534"/>
      <c r="E5" s="534"/>
      <c r="F5" s="534"/>
      <c r="G5" s="534"/>
      <c r="H5" s="534"/>
      <c r="I5" s="534"/>
      <c r="J5" s="7"/>
      <c r="K5" s="5"/>
      <c r="L5" s="7"/>
    </row>
    <row r="6" spans="1:12" ht="13.05" customHeight="1">
      <c r="A6" s="537" t="s">
        <v>6</v>
      </c>
      <c r="B6" s="538"/>
      <c r="C6" s="495" t="s">
        <v>454</v>
      </c>
      <c r="D6" s="495"/>
      <c r="E6" s="495"/>
      <c r="F6" s="495"/>
      <c r="G6" s="528" t="s">
        <v>455</v>
      </c>
      <c r="H6" s="528"/>
      <c r="I6" s="529"/>
      <c r="J6" s="19"/>
    </row>
    <row r="7" spans="1:12" ht="13.05" customHeight="1">
      <c r="A7" s="539" t="s">
        <v>8</v>
      </c>
      <c r="B7" s="540"/>
      <c r="C7" s="494" t="s">
        <v>9</v>
      </c>
      <c r="D7" s="494"/>
      <c r="E7" s="494"/>
      <c r="F7" s="494"/>
      <c r="G7" s="530"/>
      <c r="H7" s="530"/>
      <c r="I7" s="531"/>
      <c r="J7" s="19"/>
      <c r="K7" s="19"/>
      <c r="L7" s="19"/>
    </row>
    <row r="8" spans="1:12" ht="13.05" customHeight="1">
      <c r="A8" s="541" t="s">
        <v>10</v>
      </c>
      <c r="B8" s="542"/>
      <c r="C8" s="543" t="s">
        <v>11</v>
      </c>
      <c r="D8" s="543"/>
      <c r="E8" s="494" t="s">
        <v>12</v>
      </c>
      <c r="F8" s="494"/>
      <c r="G8" s="530"/>
      <c r="H8" s="530"/>
      <c r="I8" s="531"/>
    </row>
    <row r="9" spans="1:12" ht="13.05" customHeight="1">
      <c r="A9" s="535" t="s">
        <v>13</v>
      </c>
      <c r="B9" s="536"/>
      <c r="C9" s="496" t="s">
        <v>453</v>
      </c>
      <c r="D9" s="496"/>
      <c r="E9" s="496"/>
      <c r="F9" s="496"/>
      <c r="G9" s="530"/>
      <c r="H9" s="530"/>
      <c r="I9" s="531"/>
    </row>
    <row r="10" spans="1:12" ht="13.05" customHeight="1">
      <c r="A10" s="497" t="s">
        <v>14</v>
      </c>
      <c r="B10" s="498"/>
      <c r="C10" s="527" t="s">
        <v>15</v>
      </c>
      <c r="D10" s="527"/>
      <c r="E10" s="527"/>
      <c r="F10" s="527"/>
      <c r="G10" s="532"/>
      <c r="H10" s="532"/>
      <c r="I10" s="533"/>
    </row>
    <row r="11" spans="1:12" s="14" customFormat="1" ht="6" customHeight="1">
      <c r="A11" s="78"/>
      <c r="B11" s="78"/>
      <c r="C11" s="79"/>
      <c r="D11" s="79"/>
      <c r="E11" s="79"/>
      <c r="F11" s="79"/>
      <c r="G11" s="79"/>
      <c r="H11" s="79"/>
      <c r="I11" s="79"/>
    </row>
    <row r="12" spans="1:12" ht="13.95" customHeight="1">
      <c r="A12" s="502" t="s">
        <v>16</v>
      </c>
      <c r="B12" s="503"/>
      <c r="C12" s="503"/>
      <c r="D12" s="503"/>
      <c r="E12" s="503"/>
      <c r="F12" s="503"/>
      <c r="G12" s="503"/>
      <c r="H12" s="503"/>
      <c r="I12" s="504"/>
      <c r="J12" s="83"/>
    </row>
    <row r="13" spans="1:12" ht="13.95" customHeight="1">
      <c r="A13" s="505" t="s">
        <v>451</v>
      </c>
      <c r="B13" s="506"/>
      <c r="C13" s="506"/>
      <c r="D13" s="506"/>
      <c r="E13" s="506"/>
      <c r="F13" s="506"/>
      <c r="G13" s="506"/>
      <c r="H13" s="506"/>
      <c r="I13" s="507"/>
      <c r="J13" s="83"/>
    </row>
    <row r="14" spans="1:12" ht="34.950000000000003" customHeight="1">
      <c r="A14" s="482" t="s">
        <v>17</v>
      </c>
      <c r="B14" s="483"/>
      <c r="C14" s="483"/>
      <c r="D14" s="483"/>
      <c r="E14" s="483"/>
      <c r="F14" s="483"/>
      <c r="G14" s="483"/>
      <c r="H14" s="483"/>
      <c r="I14" s="484"/>
      <c r="J14" s="83"/>
      <c r="L14" s="5"/>
    </row>
    <row r="15" spans="1:12" ht="34.950000000000003" customHeight="1">
      <c r="A15" s="482" t="s">
        <v>450</v>
      </c>
      <c r="B15" s="483"/>
      <c r="C15" s="483"/>
      <c r="D15" s="483"/>
      <c r="E15" s="483"/>
      <c r="F15" s="483"/>
      <c r="G15" s="483"/>
      <c r="H15" s="483"/>
      <c r="I15" s="484"/>
      <c r="J15" s="93"/>
    </row>
    <row r="16" spans="1:12" ht="12" customHeight="1">
      <c r="A16" s="487" t="s">
        <v>18</v>
      </c>
      <c r="B16" s="488"/>
      <c r="C16" s="488"/>
      <c r="D16" s="488"/>
      <c r="E16" s="488"/>
      <c r="F16" s="488"/>
      <c r="G16" s="488"/>
      <c r="H16" s="488"/>
      <c r="I16" s="508"/>
      <c r="J16" s="93"/>
    </row>
    <row r="17" spans="1:11" ht="13.95" customHeight="1">
      <c r="A17" s="489" t="s">
        <v>452</v>
      </c>
      <c r="B17" s="490"/>
      <c r="C17" s="490"/>
      <c r="D17" s="490"/>
      <c r="E17" s="490"/>
      <c r="F17" s="490"/>
      <c r="G17" s="490"/>
      <c r="H17" s="490"/>
      <c r="I17" s="491"/>
      <c r="J17" s="94"/>
      <c r="K17" s="7"/>
    </row>
    <row r="18" spans="1:11" ht="12" customHeight="1">
      <c r="A18" s="352" t="s">
        <v>19</v>
      </c>
      <c r="B18" s="353"/>
      <c r="C18" s="354"/>
      <c r="D18" s="354"/>
      <c r="E18" s="354"/>
      <c r="F18" s="354"/>
      <c r="G18" s="80"/>
      <c r="H18" s="80"/>
      <c r="I18" s="125"/>
      <c r="J18" s="93"/>
    </row>
    <row r="19" spans="1:11" ht="12" customHeight="1">
      <c r="A19" s="480" t="s">
        <v>20</v>
      </c>
      <c r="B19" s="481"/>
      <c r="C19" s="481"/>
      <c r="D19" s="481"/>
      <c r="E19" s="481"/>
      <c r="F19" s="481"/>
      <c r="G19" s="126"/>
      <c r="H19" s="81"/>
      <c r="I19" s="492"/>
      <c r="J19" s="93"/>
    </row>
    <row r="20" spans="1:11" ht="12" customHeight="1">
      <c r="A20" s="478" t="s">
        <v>21</v>
      </c>
      <c r="B20" s="479"/>
      <c r="C20" s="479"/>
      <c r="D20" s="479"/>
      <c r="E20" s="479"/>
      <c r="F20" s="479"/>
      <c r="G20" s="126"/>
      <c r="H20" s="82"/>
      <c r="I20" s="492"/>
      <c r="J20" s="93"/>
    </row>
    <row r="21" spans="1:11" ht="12" customHeight="1">
      <c r="A21" s="352" t="s">
        <v>22</v>
      </c>
      <c r="B21" s="355"/>
      <c r="C21" s="355"/>
      <c r="D21" s="355"/>
      <c r="E21" s="356"/>
      <c r="F21" s="357"/>
      <c r="G21" s="126"/>
      <c r="H21" s="82"/>
      <c r="I21" s="492"/>
      <c r="J21" s="93"/>
    </row>
    <row r="22" spans="1:11" ht="12" customHeight="1">
      <c r="A22" s="478" t="s">
        <v>23</v>
      </c>
      <c r="B22" s="479"/>
      <c r="C22" s="479"/>
      <c r="D22" s="479"/>
      <c r="E22" s="479"/>
      <c r="F22" s="479"/>
      <c r="G22" s="126"/>
      <c r="H22" s="82"/>
      <c r="I22" s="492"/>
      <c r="J22" s="93"/>
    </row>
    <row r="23" spans="1:11" ht="12" customHeight="1">
      <c r="A23" s="478" t="s">
        <v>24</v>
      </c>
      <c r="B23" s="479"/>
      <c r="C23" s="479"/>
      <c r="D23" s="479"/>
      <c r="E23" s="479"/>
      <c r="F23" s="479"/>
      <c r="G23" s="126"/>
      <c r="H23" s="82"/>
      <c r="I23" s="492"/>
      <c r="J23" s="93"/>
    </row>
    <row r="24" spans="1:11" ht="12" customHeight="1">
      <c r="A24" s="352" t="s">
        <v>25</v>
      </c>
      <c r="B24" s="355"/>
      <c r="C24" s="355"/>
      <c r="D24" s="355"/>
      <c r="E24" s="356"/>
      <c r="F24" s="357"/>
      <c r="G24" s="126"/>
      <c r="H24" s="82"/>
      <c r="I24" s="492"/>
      <c r="J24" s="93"/>
    </row>
    <row r="25" spans="1:11" ht="12" customHeight="1">
      <c r="A25" s="478" t="s">
        <v>26</v>
      </c>
      <c r="B25" s="479"/>
      <c r="C25" s="479"/>
      <c r="D25" s="479"/>
      <c r="E25" s="479"/>
      <c r="F25" s="479"/>
      <c r="G25" s="126"/>
      <c r="H25" s="117"/>
      <c r="I25" s="493"/>
      <c r="J25" s="93"/>
    </row>
    <row r="26" spans="1:11" ht="12" customHeight="1">
      <c r="A26" s="478" t="s">
        <v>27</v>
      </c>
      <c r="B26" s="479"/>
      <c r="C26" s="479"/>
      <c r="D26" s="479"/>
      <c r="E26" s="479"/>
      <c r="F26" s="479"/>
      <c r="G26" s="126"/>
      <c r="H26" s="117"/>
      <c r="I26" s="493"/>
      <c r="J26" s="93"/>
    </row>
    <row r="27" spans="1:11" ht="12" customHeight="1">
      <c r="A27" s="352" t="s">
        <v>28</v>
      </c>
      <c r="B27" s="358"/>
      <c r="C27" s="358"/>
      <c r="D27" s="353"/>
      <c r="E27" s="353"/>
      <c r="F27" s="353"/>
      <c r="G27" s="126"/>
      <c r="H27" s="117"/>
      <c r="I27" s="493"/>
      <c r="J27" s="93"/>
    </row>
    <row r="28" spans="1:11" ht="12" customHeight="1">
      <c r="A28" s="478" t="s">
        <v>29</v>
      </c>
      <c r="B28" s="479"/>
      <c r="C28" s="479"/>
      <c r="D28" s="479"/>
      <c r="E28" s="479"/>
      <c r="F28" s="479"/>
      <c r="G28" s="126"/>
      <c r="H28" s="117"/>
      <c r="I28" s="493"/>
      <c r="J28" s="93"/>
    </row>
    <row r="29" spans="1:11" ht="12" customHeight="1">
      <c r="A29" s="480" t="s">
        <v>30</v>
      </c>
      <c r="B29" s="481"/>
      <c r="C29" s="481"/>
      <c r="D29" s="481"/>
      <c r="E29" s="481"/>
      <c r="F29" s="481"/>
      <c r="G29" s="126"/>
      <c r="H29" s="117"/>
      <c r="I29" s="493"/>
      <c r="J29" s="93"/>
    </row>
    <row r="30" spans="1:11" ht="12" customHeight="1">
      <c r="A30" s="352" t="s">
        <v>31</v>
      </c>
      <c r="B30" s="358"/>
      <c r="C30" s="358"/>
      <c r="D30" s="358"/>
      <c r="E30" s="358"/>
      <c r="F30" s="358"/>
      <c r="G30" s="127"/>
      <c r="H30" s="117"/>
      <c r="I30" s="493"/>
      <c r="J30" s="93"/>
    </row>
    <row r="31" spans="1:11" ht="12" customHeight="1">
      <c r="A31" s="487" t="s">
        <v>32</v>
      </c>
      <c r="B31" s="488"/>
      <c r="C31" s="488"/>
      <c r="D31" s="488"/>
      <c r="E31" s="488"/>
      <c r="F31" s="488"/>
      <c r="G31" s="82"/>
      <c r="H31" s="82"/>
      <c r="I31" s="128"/>
      <c r="J31" s="93"/>
    </row>
    <row r="32" spans="1:11" ht="12" customHeight="1">
      <c r="A32" s="487" t="s">
        <v>33</v>
      </c>
      <c r="B32" s="488"/>
      <c r="C32" s="488"/>
      <c r="D32" s="488"/>
      <c r="E32" s="488"/>
      <c r="F32" s="488"/>
      <c r="G32" s="82"/>
      <c r="H32" s="82"/>
      <c r="I32" s="128"/>
      <c r="J32" s="93"/>
    </row>
    <row r="33" spans="1:11" ht="12" customHeight="1">
      <c r="A33" s="352" t="s">
        <v>34</v>
      </c>
      <c r="B33" s="358"/>
      <c r="C33" s="358"/>
      <c r="D33" s="358"/>
      <c r="E33" s="358"/>
      <c r="F33" s="358"/>
      <c r="G33" s="82"/>
      <c r="H33" s="82"/>
      <c r="I33" s="128"/>
      <c r="J33" s="93"/>
    </row>
    <row r="34" spans="1:11" ht="12" customHeight="1">
      <c r="A34" s="487" t="s">
        <v>35</v>
      </c>
      <c r="B34" s="488"/>
      <c r="C34" s="488"/>
      <c r="D34" s="488"/>
      <c r="E34" s="488"/>
      <c r="F34" s="488"/>
      <c r="G34" s="82"/>
      <c r="H34" s="82"/>
      <c r="I34" s="128"/>
      <c r="J34" s="93"/>
    </row>
    <row r="35" spans="1:11" ht="12" customHeight="1">
      <c r="A35" s="519" t="s">
        <v>36</v>
      </c>
      <c r="B35" s="520"/>
      <c r="C35" s="520"/>
      <c r="D35" s="520"/>
      <c r="E35" s="520"/>
      <c r="F35" s="520"/>
      <c r="G35" s="360"/>
      <c r="H35" s="360"/>
      <c r="I35" s="361"/>
      <c r="J35" s="93"/>
    </row>
    <row r="36" spans="1:11" s="14" customFormat="1" ht="6" customHeight="1">
      <c r="A36" s="78"/>
      <c r="B36" s="78"/>
      <c r="C36" s="79"/>
      <c r="D36" s="79"/>
      <c r="E36" s="79"/>
      <c r="F36" s="79"/>
      <c r="G36" s="79"/>
      <c r="H36" s="79"/>
      <c r="I36" s="79"/>
    </row>
    <row r="37" spans="1:11" ht="13.95" customHeight="1">
      <c r="A37" s="509" t="s">
        <v>37</v>
      </c>
      <c r="B37" s="510"/>
      <c r="C37" s="510"/>
      <c r="D37" s="510"/>
      <c r="E37" s="510"/>
      <c r="F37" s="510"/>
      <c r="G37" s="510"/>
      <c r="H37" s="510"/>
      <c r="I37" s="511"/>
      <c r="J37" s="93"/>
      <c r="K37" s="8"/>
    </row>
    <row r="38" spans="1:11" ht="13.95" customHeight="1">
      <c r="A38" s="512" t="s">
        <v>38</v>
      </c>
      <c r="B38" s="513"/>
      <c r="C38" s="514"/>
      <c r="D38" s="512" t="s">
        <v>39</v>
      </c>
      <c r="E38" s="513"/>
      <c r="F38" s="513"/>
      <c r="G38" s="513"/>
      <c r="H38" s="513"/>
      <c r="I38" s="514"/>
      <c r="J38" s="93"/>
      <c r="K38" s="5"/>
    </row>
    <row r="39" spans="1:11" ht="34.049999999999997" customHeight="1">
      <c r="A39" s="118" t="s">
        <v>40</v>
      </c>
      <c r="B39" s="244" t="s">
        <v>41</v>
      </c>
      <c r="C39" s="245" t="s">
        <v>42</v>
      </c>
      <c r="D39" s="118" t="s">
        <v>43</v>
      </c>
      <c r="E39" s="244" t="s">
        <v>44</v>
      </c>
      <c r="F39" s="244" t="s">
        <v>45</v>
      </c>
      <c r="G39" s="515" t="s">
        <v>46</v>
      </c>
      <c r="H39" s="515"/>
      <c r="I39" s="516"/>
      <c r="J39" s="93"/>
      <c r="K39" s="5"/>
    </row>
    <row r="40" spans="1:11" ht="13.95" customHeight="1">
      <c r="A40" s="119"/>
      <c r="B40" s="120"/>
      <c r="C40" s="121"/>
      <c r="D40" s="122" t="s">
        <v>47</v>
      </c>
      <c r="E40" s="123" t="s">
        <v>47</v>
      </c>
      <c r="F40" s="124" t="s">
        <v>48</v>
      </c>
      <c r="G40" s="517" t="s">
        <v>49</v>
      </c>
      <c r="H40" s="517"/>
      <c r="I40" s="518"/>
      <c r="J40" s="93"/>
      <c r="K40" s="5"/>
    </row>
    <row r="41" spans="1:11" ht="37.049999999999997" customHeight="1">
      <c r="A41" s="468" t="s">
        <v>50</v>
      </c>
      <c r="B41" s="469" t="s">
        <v>51</v>
      </c>
      <c r="C41" s="470">
        <v>0</v>
      </c>
      <c r="D41" s="471">
        <v>0</v>
      </c>
      <c r="E41" s="472">
        <f>D42-0.01</f>
        <v>0.28999999999999998</v>
      </c>
      <c r="F41" s="469" t="s">
        <v>52</v>
      </c>
      <c r="G41" s="485" t="s">
        <v>53</v>
      </c>
      <c r="H41" s="485"/>
      <c r="I41" s="486"/>
      <c r="J41" s="93"/>
      <c r="K41" s="5"/>
    </row>
    <row r="42" spans="1:11" ht="37.049999999999997" customHeight="1">
      <c r="A42" s="468" t="s">
        <v>54</v>
      </c>
      <c r="B42" s="469" t="s">
        <v>55</v>
      </c>
      <c r="C42" s="470">
        <v>0.3</v>
      </c>
      <c r="D42" s="473">
        <v>0.3</v>
      </c>
      <c r="E42" s="472">
        <f>D43-0.01</f>
        <v>0.59</v>
      </c>
      <c r="F42" s="469" t="s">
        <v>56</v>
      </c>
      <c r="G42" s="485" t="s">
        <v>57</v>
      </c>
      <c r="H42" s="485"/>
      <c r="I42" s="486"/>
      <c r="J42" s="93"/>
      <c r="K42" s="17"/>
    </row>
    <row r="43" spans="1:11" ht="37.049999999999997" customHeight="1">
      <c r="A43" s="468" t="s">
        <v>58</v>
      </c>
      <c r="B43" s="469" t="s">
        <v>59</v>
      </c>
      <c r="C43" s="470">
        <v>0.7</v>
      </c>
      <c r="D43" s="473">
        <v>0.6</v>
      </c>
      <c r="E43" s="472">
        <f>D44-0.01</f>
        <v>0.89</v>
      </c>
      <c r="F43" s="469" t="s">
        <v>60</v>
      </c>
      <c r="G43" s="485" t="s">
        <v>61</v>
      </c>
      <c r="H43" s="485"/>
      <c r="I43" s="486"/>
      <c r="J43" s="93"/>
      <c r="K43" s="17"/>
    </row>
    <row r="44" spans="1:11" ht="37.049999999999997" customHeight="1">
      <c r="A44" s="468" t="s">
        <v>62</v>
      </c>
      <c r="B44" s="469" t="s">
        <v>63</v>
      </c>
      <c r="C44" s="470">
        <v>1</v>
      </c>
      <c r="D44" s="473">
        <v>0.9</v>
      </c>
      <c r="E44" s="472">
        <v>1</v>
      </c>
      <c r="F44" s="469" t="s">
        <v>64</v>
      </c>
      <c r="G44" s="485" t="s">
        <v>65</v>
      </c>
      <c r="H44" s="485"/>
      <c r="I44" s="486"/>
      <c r="J44" s="93"/>
      <c r="K44" s="5"/>
    </row>
    <row r="45" spans="1:11" ht="37.049999999999997" customHeight="1">
      <c r="A45" s="468" t="s">
        <v>66</v>
      </c>
      <c r="B45" s="469" t="s">
        <v>67</v>
      </c>
      <c r="C45" s="474" t="s">
        <v>68</v>
      </c>
      <c r="D45" s="475" t="s">
        <v>68</v>
      </c>
      <c r="E45" s="476" t="s">
        <v>68</v>
      </c>
      <c r="F45" s="469" t="s">
        <v>69</v>
      </c>
      <c r="G45" s="485" t="s">
        <v>70</v>
      </c>
      <c r="H45" s="485"/>
      <c r="I45" s="486"/>
      <c r="J45" s="93"/>
      <c r="K45" s="8"/>
    </row>
    <row r="46" spans="1:11" s="14" customFormat="1" ht="6" customHeight="1">
      <c r="A46" s="78"/>
      <c r="B46" s="78"/>
      <c r="C46" s="79"/>
      <c r="D46" s="79"/>
      <c r="E46" s="79"/>
      <c r="F46" s="79"/>
      <c r="G46" s="79"/>
      <c r="H46" s="79"/>
      <c r="I46" s="79"/>
    </row>
    <row r="47" spans="1:11" ht="25.05" customHeight="1">
      <c r="A47" s="499" t="s">
        <v>71</v>
      </c>
      <c r="B47" s="500"/>
      <c r="C47" s="500"/>
      <c r="D47" s="500"/>
      <c r="E47" s="500"/>
      <c r="F47" s="500"/>
      <c r="G47" s="500"/>
      <c r="H47" s="500"/>
      <c r="I47" s="501"/>
      <c r="J47" s="93"/>
      <c r="K47" s="5"/>
    </row>
    <row r="48" spans="1:11" ht="14.25" customHeight="1">
      <c r="J48" s="95"/>
    </row>
    <row r="49" spans="1:10">
      <c r="A49" s="75"/>
      <c r="B49" s="75"/>
      <c r="C49" s="75"/>
      <c r="D49" s="75"/>
      <c r="E49" s="76"/>
      <c r="F49" s="76"/>
      <c r="G49" s="76"/>
      <c r="H49" s="76"/>
      <c r="I49" s="76"/>
      <c r="J49" s="14"/>
    </row>
    <row r="50" spans="1:10">
      <c r="A50" s="76"/>
      <c r="B50" s="76"/>
      <c r="C50" s="76"/>
      <c r="D50" s="76"/>
      <c r="E50" s="77"/>
      <c r="F50" s="76"/>
      <c r="G50" s="76"/>
      <c r="H50" s="76"/>
      <c r="I50" s="76"/>
      <c r="J50" s="14"/>
    </row>
  </sheetData>
  <sheetProtection sheet="1" objects="1" scenarios="1" formatCells="0" formatColumns="0" formatRows="0" selectLockedCells="1"/>
  <mergeCells count="49">
    <mergeCell ref="B3:I3"/>
    <mergeCell ref="B4:I4"/>
    <mergeCell ref="C10:F10"/>
    <mergeCell ref="G6:I6"/>
    <mergeCell ref="G7:I10"/>
    <mergeCell ref="A5:I5"/>
    <mergeCell ref="A9:B9"/>
    <mergeCell ref="A6:B6"/>
    <mergeCell ref="A7:B7"/>
    <mergeCell ref="A8:B8"/>
    <mergeCell ref="C8:D8"/>
    <mergeCell ref="E8:F8"/>
    <mergeCell ref="A47:I47"/>
    <mergeCell ref="A12:I12"/>
    <mergeCell ref="A13:I13"/>
    <mergeCell ref="A16:I16"/>
    <mergeCell ref="A37:I37"/>
    <mergeCell ref="G44:I44"/>
    <mergeCell ref="G45:I45"/>
    <mergeCell ref="D38:I38"/>
    <mergeCell ref="G39:I39"/>
    <mergeCell ref="A38:C38"/>
    <mergeCell ref="G40:I40"/>
    <mergeCell ref="A14:I14"/>
    <mergeCell ref="G42:I42"/>
    <mergeCell ref="A35:F35"/>
    <mergeCell ref="A34:F34"/>
    <mergeCell ref="A31:F31"/>
    <mergeCell ref="A25:F25"/>
    <mergeCell ref="C7:F7"/>
    <mergeCell ref="C6:F6"/>
    <mergeCell ref="C9:F9"/>
    <mergeCell ref="A10:B10"/>
    <mergeCell ref="A26:F26"/>
    <mergeCell ref="A29:F29"/>
    <mergeCell ref="A15:I15"/>
    <mergeCell ref="G43:I43"/>
    <mergeCell ref="G41:I41"/>
    <mergeCell ref="A19:F19"/>
    <mergeCell ref="A32:F32"/>
    <mergeCell ref="A17:I17"/>
    <mergeCell ref="I19:I21"/>
    <mergeCell ref="I22:I24"/>
    <mergeCell ref="I25:I27"/>
    <mergeCell ref="I28:I30"/>
    <mergeCell ref="A28:F28"/>
    <mergeCell ref="A20:F20"/>
    <mergeCell ref="A22:F22"/>
    <mergeCell ref="A23:F23"/>
  </mergeCells>
  <phoneticPr fontId="4" type="noConversion"/>
  <dataValidations count="8">
    <dataValidation allowBlank="1" showInputMessage="1" showErrorMessage="1" prompt="Indiquez le nom de l'établissement concerné par l'autodiagnostic" sqref="C6" xr:uid="{00000000-0002-0000-0000-000000000000}"/>
    <dataValidation allowBlank="1" showInputMessage="1" showErrorMessage="1" prompt="Indiquez le NOM et le Prénom du responsable de l'évaluation " sqref="C7" xr:uid="{00000000-0002-0000-0000-000001000000}"/>
    <dataValidation allowBlank="1" showInputMessage="1" showErrorMessage="1" prompt="Indiquez l'adresse Mail" sqref="C8" xr:uid="{00000000-0002-0000-0000-000002000000}"/>
    <dataValidation allowBlank="1" showInputMessage="1" showErrorMessage="1" prompt="Indiquez votre numéro de téléphone" sqref="E8" xr:uid="{00000000-0002-0000-0000-000003000000}"/>
    <dataValidation allowBlank="1" showInputMessage="1" showErrorMessage="1" prompt="Indiquer la date sous le format suivant : jj/mm/aaaa" sqref="C9 C11 C36 C46" xr:uid="{00000000-0002-0000-0000-000004000000}"/>
    <dataValidation allowBlank="1" showInputMessage="1" showErrorMessage="1" prompt="Indiquer les commentaires supplémentaires" sqref="C10" xr:uid="{00000000-0002-0000-0000-000005000000}"/>
    <dataValidation allowBlank="1" showInputMessage="1" showErrorMessage="1" prompt="Signez ici" sqref="G7:I10" xr:uid="{00000000-0002-0000-0000-000006000000}"/>
    <dataValidation allowBlank="1" showInputMessage="1" showErrorMessage="1" prompt="Modififable par l'utilisateur en toute connaissance de cause..." sqref="D42:D44" xr:uid="{00000000-0002-0000-0000-000007000000}"/>
  </dataValidations>
  <hyperlinks>
    <hyperlink ref="A1" r:id="rId1" xr:uid="{00000000-0004-0000-0000-000000000000}"/>
  </hyperlinks>
  <printOptions horizontalCentered="1"/>
  <pageMargins left="0.51314960629921258" right="0.51314960629921258" top="0" bottom="0.55314960629921262" header="0" footer="0.31"/>
  <pageSetup paperSize="9" fitToWidth="0" fitToHeight="0" orientation="portrait" r:id="rId2"/>
  <headerFooter>
    <oddFooter>&amp;L&amp;"Calibri,Normal"&amp;8&amp;K000000Fichier : &amp;F&amp;C&amp;"Calibri,Normal"&amp;8&amp;K000000Onglet : &amp;A&amp;R&amp;"Calibri,Normal"&amp;8&amp;K000000Imprimé le &amp;D , page° &amp;P/&amp;N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6E0B4"/>
  </sheetPr>
  <dimension ref="A1:AD132"/>
  <sheetViews>
    <sheetView showGridLines="0" workbookViewId="0">
      <selection activeCell="H7" sqref="H7:I10"/>
    </sheetView>
  </sheetViews>
  <sheetFormatPr baseColWidth="10" defaultColWidth="11.44140625" defaultRowHeight="14.4"/>
  <cols>
    <col min="1" max="1" width="10.109375" style="92" customWidth="1"/>
    <col min="2" max="2" width="21.6640625" style="83" customWidth="1"/>
    <col min="3" max="3" width="11.33203125" style="83" customWidth="1"/>
    <col min="4" max="4" width="6.44140625" style="83" customWidth="1"/>
    <col min="5" max="5" width="12.33203125" style="83" customWidth="1"/>
    <col min="6" max="6" width="6.6640625" style="83" customWidth="1"/>
    <col min="7" max="7" width="23" style="83" customWidth="1"/>
    <col min="8" max="9" width="19.6640625" style="83" customWidth="1"/>
    <col min="10" max="11" width="11.44140625" style="83"/>
    <col min="12" max="12" width="16.109375" style="83" customWidth="1"/>
    <col min="13" max="16384" width="11.44140625" style="83"/>
  </cols>
  <sheetData>
    <row r="1" spans="1:30" s="421" customFormat="1" ht="10.95" customHeight="1">
      <c r="A1" s="405" t="s">
        <v>0</v>
      </c>
      <c r="B1" s="409"/>
      <c r="C1" s="409"/>
      <c r="D1" s="409"/>
      <c r="E1" s="409"/>
      <c r="F1" s="409"/>
      <c r="G1" s="409"/>
      <c r="H1" s="409"/>
      <c r="I1" s="410" t="s">
        <v>1</v>
      </c>
      <c r="J1" s="419"/>
      <c r="K1" s="420"/>
      <c r="L1" s="420"/>
      <c r="M1" s="419"/>
      <c r="N1" s="419"/>
      <c r="O1" s="419"/>
      <c r="P1" s="419"/>
      <c r="Q1" s="419"/>
      <c r="R1" s="419"/>
      <c r="S1" s="419"/>
      <c r="T1" s="419"/>
      <c r="U1" s="419"/>
      <c r="V1" s="419"/>
      <c r="W1" s="419"/>
      <c r="X1" s="419"/>
      <c r="Y1" s="419"/>
      <c r="Z1" s="419"/>
      <c r="AA1" s="419"/>
      <c r="AB1" s="419"/>
      <c r="AC1" s="419"/>
      <c r="AD1" s="419"/>
    </row>
    <row r="2" spans="1:30" s="421" customFormat="1" ht="9" customHeight="1">
      <c r="A2" s="406" t="str">
        <f>'Mode d''emploi'!$A$2</f>
        <v xml:space="preserve"> Document d'appui à la déclaration ISO17050</v>
      </c>
      <c r="B2" s="422"/>
      <c r="C2" s="422"/>
      <c r="D2" s="423"/>
      <c r="E2" s="424"/>
      <c r="F2" s="425"/>
      <c r="G2" s="426"/>
      <c r="H2" s="416"/>
      <c r="I2" s="417" t="s">
        <v>146</v>
      </c>
      <c r="J2" s="427"/>
      <c r="K2" s="427"/>
      <c r="L2" s="427"/>
      <c r="M2" s="419"/>
      <c r="N2" s="419"/>
      <c r="O2" s="419"/>
      <c r="P2" s="419"/>
      <c r="Q2" s="419"/>
      <c r="R2" s="419"/>
      <c r="S2" s="419"/>
      <c r="T2" s="419"/>
      <c r="U2" s="419"/>
      <c r="V2" s="419"/>
      <c r="W2" s="419"/>
      <c r="X2" s="419"/>
      <c r="Y2" s="419"/>
      <c r="Z2" s="419"/>
      <c r="AA2" s="419"/>
      <c r="AB2" s="419"/>
      <c r="AC2" s="419"/>
      <c r="AD2" s="419"/>
    </row>
    <row r="3" spans="1:30" ht="14.25" customHeight="1">
      <c r="A3" s="306"/>
      <c r="B3" s="364"/>
      <c r="C3" s="522" t="s">
        <v>147</v>
      </c>
      <c r="D3" s="522"/>
      <c r="E3" s="522"/>
      <c r="F3" s="522"/>
      <c r="G3" s="522"/>
      <c r="H3" s="522"/>
      <c r="I3" s="523"/>
      <c r="K3" s="91"/>
      <c r="L3" s="91"/>
      <c r="M3" s="89"/>
      <c r="N3" s="89"/>
      <c r="O3" s="89"/>
      <c r="P3" s="89"/>
      <c r="Q3" s="89"/>
      <c r="R3" s="89"/>
      <c r="S3" s="89"/>
      <c r="T3" s="89"/>
      <c r="U3" s="89"/>
      <c r="V3" s="89"/>
      <c r="W3" s="89"/>
      <c r="X3" s="89"/>
      <c r="Y3" s="89"/>
      <c r="Z3" s="89"/>
      <c r="AA3" s="89"/>
      <c r="AB3" s="89"/>
      <c r="AC3" s="89"/>
      <c r="AD3" s="89"/>
    </row>
    <row r="4" spans="1:30" ht="18" customHeight="1">
      <c r="A4" s="351"/>
      <c r="B4" s="365"/>
      <c r="C4" s="525" t="str">
        <f>'Mode d''emploi'!B4</f>
        <v>Gestion du rapport Bénéfice/Risque selon la norme XP S99-223</v>
      </c>
      <c r="D4" s="525"/>
      <c r="E4" s="525"/>
      <c r="F4" s="525"/>
      <c r="G4" s="525"/>
      <c r="H4" s="525"/>
      <c r="I4" s="526"/>
      <c r="J4"/>
      <c r="K4" s="90"/>
      <c r="L4" s="90"/>
      <c r="M4" s="89"/>
      <c r="N4" s="89"/>
      <c r="O4" s="89"/>
      <c r="P4" s="89"/>
      <c r="Q4" s="89"/>
      <c r="R4" s="89"/>
      <c r="S4" s="89"/>
      <c r="T4" s="89"/>
      <c r="U4" s="89"/>
      <c r="V4" s="89"/>
      <c r="W4" s="89"/>
      <c r="X4" s="89"/>
      <c r="Y4" s="89"/>
      <c r="Z4" s="89"/>
      <c r="AA4" s="89"/>
      <c r="AB4" s="89"/>
      <c r="AC4" s="89"/>
      <c r="AD4" s="89"/>
    </row>
    <row r="5" spans="1:30" s="97" customFormat="1" ht="6" customHeight="1">
      <c r="A5" s="544"/>
      <c r="B5" s="544"/>
      <c r="C5" s="544"/>
      <c r="D5" s="544"/>
      <c r="E5" s="544"/>
      <c r="F5" s="544"/>
      <c r="G5" s="544"/>
      <c r="H5" s="544"/>
      <c r="I5" s="544"/>
      <c r="J5" s="14"/>
      <c r="K5" s="394"/>
      <c r="L5" s="394"/>
      <c r="M5" s="395"/>
      <c r="N5" s="395"/>
      <c r="O5" s="395"/>
      <c r="P5" s="395"/>
      <c r="Q5" s="395"/>
      <c r="R5" s="395"/>
      <c r="S5" s="395"/>
      <c r="T5" s="395"/>
      <c r="U5" s="395"/>
      <c r="V5" s="395"/>
      <c r="W5" s="395"/>
      <c r="X5" s="395"/>
      <c r="Y5" s="395"/>
      <c r="Z5" s="395"/>
      <c r="AA5" s="395"/>
      <c r="AB5" s="395"/>
      <c r="AC5" s="395"/>
      <c r="AD5" s="395"/>
    </row>
    <row r="6" spans="1:30" ht="14.7" customHeight="1">
      <c r="A6" s="537" t="s">
        <v>6</v>
      </c>
      <c r="B6" s="538"/>
      <c r="C6" s="571" t="str">
        <f>'Mode d''emploi'!C6</f>
        <v>NOM de l'organisme</v>
      </c>
      <c r="D6" s="571"/>
      <c r="E6" s="571"/>
      <c r="F6" s="571"/>
      <c r="G6" s="571"/>
      <c r="H6" s="591" t="s">
        <v>7</v>
      </c>
      <c r="I6" s="592"/>
      <c r="J6"/>
      <c r="K6" s="90"/>
      <c r="L6" s="90"/>
      <c r="M6" s="89"/>
      <c r="N6" s="89"/>
      <c r="O6" s="89"/>
      <c r="P6" s="89"/>
      <c r="Q6" s="89"/>
      <c r="R6" s="89"/>
      <c r="S6" s="89"/>
      <c r="T6" s="89"/>
      <c r="U6" s="89"/>
      <c r="V6" s="89"/>
      <c r="W6" s="89"/>
      <c r="X6" s="89"/>
      <c r="Y6" s="89"/>
      <c r="Z6" s="89"/>
      <c r="AA6" s="89"/>
      <c r="AB6" s="89"/>
      <c r="AC6" s="89"/>
      <c r="AD6" s="89"/>
    </row>
    <row r="7" spans="1:30" ht="14.7" customHeight="1">
      <c r="A7" s="539" t="s">
        <v>8</v>
      </c>
      <c r="B7" s="540"/>
      <c r="C7" s="572" t="str">
        <f>'Mode d''emploi'!C7</f>
        <v>NOM Prénom</v>
      </c>
      <c r="D7" s="572"/>
      <c r="E7" s="572"/>
      <c r="F7" s="572"/>
      <c r="G7" s="572"/>
      <c r="H7" s="530"/>
      <c r="I7" s="531"/>
      <c r="J7"/>
      <c r="K7" s="90"/>
      <c r="L7" s="90"/>
      <c r="M7" s="89"/>
      <c r="N7" s="89"/>
      <c r="O7" s="89"/>
      <c r="P7" s="89"/>
      <c r="Q7" s="89"/>
      <c r="R7" s="89"/>
      <c r="S7" s="89"/>
      <c r="T7" s="89"/>
      <c r="U7" s="89"/>
      <c r="V7" s="89"/>
      <c r="W7" s="89"/>
      <c r="X7" s="89"/>
      <c r="Y7" s="89"/>
      <c r="Z7" s="89"/>
      <c r="AA7" s="89"/>
      <c r="AB7" s="89"/>
      <c r="AC7" s="89"/>
      <c r="AD7" s="89"/>
    </row>
    <row r="8" spans="1:30" ht="14.7" customHeight="1">
      <c r="A8" s="541" t="s">
        <v>10</v>
      </c>
      <c r="B8" s="542"/>
      <c r="C8" s="572" t="str">
        <f>'Mode d''emploi'!C8</f>
        <v>Mail</v>
      </c>
      <c r="D8" s="572"/>
      <c r="E8" s="572"/>
      <c r="F8" s="572" t="str">
        <f>'Mode d''emploi'!E8</f>
        <v xml:space="preserve">Téléphone </v>
      </c>
      <c r="G8" s="572"/>
      <c r="H8" s="530"/>
      <c r="I8" s="531"/>
      <c r="J8"/>
      <c r="K8" s="90"/>
      <c r="L8" s="90"/>
      <c r="M8" s="89"/>
      <c r="N8" s="89"/>
      <c r="O8" s="89"/>
      <c r="P8" s="89"/>
      <c r="Q8" s="89"/>
      <c r="R8" s="89"/>
      <c r="S8" s="89"/>
      <c r="T8" s="89"/>
      <c r="U8" s="89"/>
      <c r="V8" s="89"/>
      <c r="W8" s="89"/>
      <c r="X8" s="89"/>
      <c r="Y8" s="89"/>
      <c r="Z8" s="89"/>
      <c r="AA8" s="89"/>
      <c r="AB8" s="89"/>
      <c r="AC8" s="89"/>
      <c r="AD8" s="89"/>
    </row>
    <row r="9" spans="1:30" ht="10.5" customHeight="1">
      <c r="A9" s="535" t="s">
        <v>13</v>
      </c>
      <c r="B9" s="536"/>
      <c r="C9" s="573" t="str">
        <f>'Mode d''emploi'!C9</f>
        <v>jj/mm/aaaa</v>
      </c>
      <c r="D9" s="573"/>
      <c r="E9" s="573"/>
      <c r="F9" s="573"/>
      <c r="G9" s="573"/>
      <c r="H9" s="530"/>
      <c r="I9" s="531"/>
      <c r="J9"/>
      <c r="K9" s="90"/>
      <c r="L9" s="90"/>
      <c r="M9" s="89"/>
      <c r="N9" s="89"/>
      <c r="O9" s="89"/>
      <c r="P9" s="89"/>
      <c r="Q9" s="89"/>
      <c r="R9" s="89"/>
      <c r="S9" s="89"/>
      <c r="T9" s="89"/>
      <c r="U9" s="89"/>
      <c r="V9" s="89"/>
      <c r="W9" s="89"/>
      <c r="X9" s="89"/>
      <c r="Y9" s="89"/>
      <c r="Z9" s="89"/>
      <c r="AA9" s="89"/>
      <c r="AB9" s="89"/>
      <c r="AC9" s="89"/>
      <c r="AD9" s="89"/>
    </row>
    <row r="10" spans="1:30" ht="17.25" customHeight="1">
      <c r="A10" s="497" t="s">
        <v>14</v>
      </c>
      <c r="B10" s="498"/>
      <c r="C10" s="570" t="str">
        <f>'Mode d''emploi'!C10</f>
        <v>Indiquer les commentaires ici</v>
      </c>
      <c r="D10" s="570"/>
      <c r="E10" s="570"/>
      <c r="F10" s="570"/>
      <c r="G10" s="570"/>
      <c r="H10" s="532"/>
      <c r="I10" s="533"/>
      <c r="J10"/>
      <c r="K10" s="90"/>
      <c r="L10" s="90"/>
      <c r="M10" s="89"/>
      <c r="N10" s="89"/>
      <c r="O10" s="89"/>
      <c r="P10" s="89"/>
      <c r="Q10" s="89"/>
      <c r="R10" s="89"/>
      <c r="S10" s="89"/>
      <c r="T10" s="89"/>
      <c r="U10" s="89"/>
      <c r="V10" s="89"/>
      <c r="W10" s="89"/>
      <c r="X10" s="89"/>
      <c r="Y10" s="89"/>
      <c r="Z10" s="89"/>
      <c r="AA10" s="89"/>
      <c r="AB10" s="89"/>
      <c r="AC10" s="89"/>
      <c r="AD10" s="89"/>
    </row>
    <row r="11" spans="1:30" s="97" customFormat="1" ht="5.25" customHeight="1">
      <c r="A11" s="141"/>
      <c r="B11" s="141"/>
      <c r="C11" s="142"/>
      <c r="D11" s="142"/>
      <c r="E11" s="142"/>
      <c r="F11" s="142"/>
      <c r="G11" s="142"/>
      <c r="H11" s="142"/>
      <c r="I11" s="142"/>
      <c r="J11" s="14"/>
      <c r="K11" s="394"/>
      <c r="L11" s="394"/>
      <c r="M11" s="395"/>
      <c r="N11" s="395"/>
      <c r="O11" s="395"/>
      <c r="P11" s="395"/>
      <c r="Q11" s="395"/>
      <c r="R11" s="395"/>
      <c r="S11" s="395"/>
      <c r="T11" s="395"/>
      <c r="U11" s="395"/>
      <c r="V11" s="395"/>
      <c r="W11" s="395"/>
      <c r="X11" s="395"/>
      <c r="Y11" s="395"/>
      <c r="Z11" s="395"/>
      <c r="AA11" s="395"/>
      <c r="AB11" s="395"/>
      <c r="AC11" s="395"/>
      <c r="AD11" s="395"/>
    </row>
    <row r="12" spans="1:30">
      <c r="A12" s="581" t="s">
        <v>148</v>
      </c>
      <c r="B12" s="582"/>
      <c r="C12" s="582"/>
      <c r="D12" s="582"/>
      <c r="E12" s="585" t="str">
        <f>IFERROR(VLOOKUP(F12,Listes!A$12:B$24,2),"")</f>
        <v>En attente</v>
      </c>
      <c r="F12" s="589" t="str">
        <f>IF(COUNTIF(F15:F130,Listes!$B$2)&gt;0,Listes!$B$2,IF(COUNTIF(F15:F130,Listes!$A$13)=COUNTIF(F15:F130,"&lt;&gt;"),Listes!$A$13,IF(SUM(F15,F43,F50,F57,F66,F77,F98,F111,F128)&gt;0,AVERAGE(F15,F43,F50,F57,F66,F77,F98,F111,F128),Listes!$B$2)))</f>
        <v>…</v>
      </c>
      <c r="G12" s="585" t="str">
        <f>IFERROR(VLOOKUP(E12,Listes!B$27:C$32,2,),"")</f>
        <v>Il reste encore des critères à évaluer</v>
      </c>
      <c r="H12" s="585"/>
      <c r="I12" s="586"/>
      <c r="J12"/>
      <c r="K12" s="90"/>
      <c r="L12" s="90"/>
      <c r="M12" s="89"/>
      <c r="N12" s="89"/>
      <c r="O12" s="89"/>
      <c r="P12" s="89"/>
      <c r="Q12" s="89"/>
      <c r="R12" s="89"/>
      <c r="S12" s="89"/>
      <c r="T12" s="89"/>
      <c r="U12" s="89"/>
      <c r="V12" s="89"/>
      <c r="W12" s="89"/>
      <c r="X12" s="89"/>
      <c r="Y12" s="89"/>
      <c r="Z12" s="89"/>
      <c r="AA12" s="89"/>
      <c r="AB12" s="89"/>
      <c r="AC12" s="89"/>
      <c r="AD12" s="89"/>
    </row>
    <row r="13" spans="1:30" ht="16.95" customHeight="1">
      <c r="A13" s="583"/>
      <c r="B13" s="584"/>
      <c r="C13" s="584"/>
      <c r="D13" s="584"/>
      <c r="E13" s="587"/>
      <c r="F13" s="590"/>
      <c r="G13" s="587"/>
      <c r="H13" s="587"/>
      <c r="I13" s="588"/>
      <c r="J13"/>
      <c r="K13" s="90"/>
      <c r="L13" s="90"/>
      <c r="M13" s="89"/>
      <c r="N13" s="89"/>
      <c r="O13" s="89"/>
      <c r="P13" s="89"/>
      <c r="Q13" s="89"/>
      <c r="R13" s="89"/>
      <c r="S13" s="89"/>
      <c r="T13" s="89"/>
      <c r="U13" s="89"/>
      <c r="V13" s="89"/>
      <c r="W13" s="89"/>
      <c r="X13" s="89"/>
      <c r="Y13" s="89"/>
      <c r="Z13" s="89"/>
      <c r="AA13" s="89"/>
      <c r="AB13" s="89"/>
      <c r="AC13" s="89"/>
      <c r="AD13" s="89"/>
    </row>
    <row r="14" spans="1:30" s="97" customFormat="1" ht="3.45" customHeight="1">
      <c r="A14" s="143"/>
      <c r="B14" s="143"/>
      <c r="C14" s="143"/>
      <c r="D14" s="143"/>
      <c r="E14" s="143"/>
      <c r="F14" s="143"/>
      <c r="G14" s="143"/>
      <c r="H14" s="143"/>
      <c r="I14" s="143"/>
      <c r="J14" s="14"/>
      <c r="K14" s="394"/>
      <c r="L14" s="394"/>
      <c r="M14" s="395"/>
      <c r="N14" s="395"/>
      <c r="O14" s="395"/>
      <c r="P14" s="395"/>
      <c r="Q14" s="395"/>
      <c r="R14" s="395"/>
      <c r="S14" s="395"/>
      <c r="T14" s="395"/>
      <c r="U14" s="395"/>
      <c r="V14" s="395"/>
      <c r="W14" s="395"/>
      <c r="X14" s="395"/>
      <c r="Y14" s="395"/>
      <c r="Z14" s="395"/>
      <c r="AA14" s="395"/>
      <c r="AB14" s="395"/>
      <c r="AC14" s="395"/>
      <c r="AD14" s="395"/>
    </row>
    <row r="15" spans="1:30" ht="36" customHeight="1">
      <c r="A15" s="396" t="s">
        <v>73</v>
      </c>
      <c r="B15" s="594" t="s">
        <v>129</v>
      </c>
      <c r="C15" s="594"/>
      <c r="D15" s="594"/>
      <c r="E15" s="594"/>
      <c r="F15" s="397" t="str">
        <f>IF(COUNTIF(F17:F42,Listes!$B$2)&gt;0,Listes!$B$2,IF(COUNTIF(F17:F42,Listes!$A$13)=COUNTIF(F17:F42,"&lt;&gt;"),Listes!$A$13,IF(SUM(F16,F18,F20,F22,F24,F26,F31,F33,F38,F41)&gt;=0,AVERAGE(F16,F18,F20,F22,F24,F26,F31,F33,F38,F41),Listes!$B$2)))</f>
        <v>…</v>
      </c>
      <c r="G15" s="593" t="str">
        <f>IFERROR(VLOOKUP($I$15,Listes!B$27:C$32,2,),"")</f>
        <v>Il reste encore des critères à évaluer</v>
      </c>
      <c r="H15" s="593"/>
      <c r="I15" s="398" t="str">
        <f>IFERROR(VLOOKUP($F15,Listes!A$12:B$24,2),"")</f>
        <v>En attente</v>
      </c>
      <c r="J15" s="90"/>
      <c r="K15" s="90"/>
      <c r="L15" s="90"/>
      <c r="M15" s="89"/>
      <c r="N15" s="89"/>
      <c r="O15" s="89"/>
      <c r="P15" s="89"/>
      <c r="Q15" s="89"/>
      <c r="R15" s="89"/>
      <c r="S15" s="89"/>
      <c r="T15" s="89"/>
      <c r="U15" s="89"/>
      <c r="V15" s="89"/>
      <c r="W15" s="89"/>
      <c r="X15" s="89"/>
      <c r="Y15" s="89"/>
      <c r="Z15" s="89"/>
      <c r="AA15" s="89"/>
      <c r="AB15" s="89"/>
      <c r="AC15" s="89"/>
      <c r="AD15" s="89"/>
    </row>
    <row r="16" spans="1:30" ht="25.2" customHeight="1">
      <c r="A16" s="366" t="s">
        <v>149</v>
      </c>
      <c r="B16" s="559" t="s">
        <v>150</v>
      </c>
      <c r="C16" s="559"/>
      <c r="D16" s="559"/>
      <c r="E16" s="249" t="str">
        <f>IFERROR(VLOOKUP(F16,Listes!A12:B24,2),"")</f>
        <v>En attente</v>
      </c>
      <c r="F16" s="183" t="str">
        <f>IF(COUNTIF(F17,Listes!$B$2)&gt;0,Listes!$B$2,IF(COUNTIF(F17,Listes!$A$13)=COUNTIF(F17,"&lt;&gt;"),Listes!$A$13,IF(SUM(F17)&gt;=0,AVERAGE(F17),Listes!$B$2)))</f>
        <v>…</v>
      </c>
      <c r="G16" s="557" t="str">
        <f>IFERROR(VLOOKUP(E16,Listes!B$27:C$32,2,),"")</f>
        <v>Il reste encore des critères à évaluer</v>
      </c>
      <c r="H16" s="557"/>
      <c r="I16" s="558"/>
      <c r="J16" s="90"/>
      <c r="K16" s="90"/>
      <c r="L16" s="90"/>
      <c r="M16" s="89"/>
      <c r="N16" s="89"/>
      <c r="O16" s="89"/>
      <c r="P16" s="89"/>
      <c r="Q16" s="89"/>
      <c r="R16" s="89"/>
      <c r="S16" s="89"/>
      <c r="T16" s="89"/>
      <c r="U16" s="89"/>
      <c r="V16" s="89"/>
      <c r="W16" s="89"/>
      <c r="X16" s="89"/>
      <c r="Y16" s="89"/>
      <c r="Z16" s="89"/>
      <c r="AA16" s="89"/>
      <c r="AB16" s="89"/>
      <c r="AC16" s="89"/>
      <c r="AD16" s="89"/>
    </row>
    <row r="17" spans="1:30" ht="40.950000000000003" customHeight="1">
      <c r="A17" s="367" t="s">
        <v>151</v>
      </c>
      <c r="B17" s="547" t="s">
        <v>152</v>
      </c>
      <c r="C17" s="547"/>
      <c r="D17" s="547"/>
      <c r="E17" s="104" t="s">
        <v>83</v>
      </c>
      <c r="F17" s="105" t="str">
        <f>IFERROR(VLOOKUP(E17,Listes!A$2:B$7,2,),"")</f>
        <v>…</v>
      </c>
      <c r="G17" s="247" t="str">
        <f>IFERROR(VLOOKUP(E17,Listes!A$3:C$7,3,),"")</f>
        <v/>
      </c>
      <c r="H17" s="221"/>
      <c r="I17" s="368"/>
      <c r="J17" s="90"/>
      <c r="K17" s="90"/>
      <c r="L17" s="90"/>
      <c r="M17" s="89"/>
      <c r="N17" s="89"/>
      <c r="O17" s="89"/>
      <c r="P17" s="89"/>
      <c r="Q17" s="89"/>
      <c r="R17" s="89"/>
      <c r="S17" s="89"/>
      <c r="T17" s="89"/>
      <c r="U17" s="89"/>
      <c r="V17" s="89"/>
      <c r="W17" s="89"/>
      <c r="X17" s="89"/>
      <c r="Y17" s="89"/>
      <c r="Z17" s="89"/>
      <c r="AA17" s="89"/>
      <c r="AB17" s="89"/>
      <c r="AC17" s="89"/>
      <c r="AD17" s="89"/>
    </row>
    <row r="18" spans="1:30" ht="24" customHeight="1">
      <c r="A18" s="369" t="s">
        <v>153</v>
      </c>
      <c r="B18" s="549" t="s">
        <v>154</v>
      </c>
      <c r="C18" s="549"/>
      <c r="D18" s="549"/>
      <c r="E18" s="246" t="str">
        <f>IFERROR(VLOOKUP(F18,Listes!A$12:B$24,2),"")</f>
        <v>En attente</v>
      </c>
      <c r="F18" s="103" t="str">
        <f>IF(COUNTIF(F19,Listes!$B$2)&gt;0,Listes!$B$2,IF(COUNTIF(F19,Listes!$A$13)=COUNTIF(F19,"&lt;&gt;"),Listes!$A$13,IF(SUM(F19)&gt;=0,AVERAGE(F19),Listes!$B$2)))</f>
        <v>…</v>
      </c>
      <c r="G18" s="545" t="str">
        <f>IFERROR(VLOOKUP(E18,Listes!B$27:C$32,2,),"")</f>
        <v>Il reste encore des critères à évaluer</v>
      </c>
      <c r="H18" s="545"/>
      <c r="I18" s="546"/>
      <c r="J18" s="90"/>
      <c r="K18" s="90"/>
      <c r="L18" s="90"/>
      <c r="M18" s="89"/>
      <c r="N18" s="89"/>
      <c r="O18" s="89"/>
      <c r="P18" s="89"/>
      <c r="Q18" s="89"/>
      <c r="R18" s="89"/>
      <c r="S18" s="89"/>
      <c r="T18" s="89"/>
      <c r="U18" s="89"/>
      <c r="V18" s="89"/>
      <c r="W18" s="89"/>
      <c r="X18" s="89"/>
      <c r="Y18" s="89"/>
      <c r="Z18" s="89"/>
      <c r="AA18" s="89"/>
      <c r="AB18" s="89"/>
      <c r="AC18" s="89"/>
      <c r="AD18" s="89"/>
    </row>
    <row r="19" spans="1:30" ht="40.950000000000003" customHeight="1">
      <c r="A19" s="367" t="s">
        <v>153</v>
      </c>
      <c r="B19" s="547" t="s">
        <v>155</v>
      </c>
      <c r="C19" s="547"/>
      <c r="D19" s="547"/>
      <c r="E19" s="104" t="s">
        <v>83</v>
      </c>
      <c r="F19" s="105" t="str">
        <f>IFERROR(VLOOKUP(E19,Listes!A$2:B$7,2,),"")</f>
        <v>…</v>
      </c>
      <c r="G19" s="106" t="str">
        <f>IFERROR(VLOOKUP(E19,Listes!A$3:C$7,3,),"")</f>
        <v/>
      </c>
      <c r="H19" s="221"/>
      <c r="I19" s="368"/>
      <c r="J19" s="90"/>
      <c r="K19" s="90"/>
      <c r="L19" s="90"/>
      <c r="M19" s="89"/>
      <c r="N19" s="89"/>
      <c r="O19" s="89"/>
      <c r="P19" s="89"/>
      <c r="Q19" s="89"/>
      <c r="R19" s="89"/>
      <c r="S19" s="89"/>
      <c r="T19" s="89"/>
      <c r="U19" s="89"/>
      <c r="V19" s="89"/>
      <c r="W19" s="89"/>
      <c r="X19" s="89"/>
      <c r="Y19" s="89"/>
      <c r="Z19" s="89"/>
      <c r="AA19" s="89"/>
      <c r="AB19" s="89"/>
      <c r="AC19" s="89"/>
      <c r="AD19" s="89"/>
    </row>
    <row r="20" spans="1:30" ht="22.95" customHeight="1">
      <c r="A20" s="369" t="s">
        <v>156</v>
      </c>
      <c r="B20" s="549" t="s">
        <v>157</v>
      </c>
      <c r="C20" s="549"/>
      <c r="D20" s="549"/>
      <c r="E20" s="246" t="str">
        <f>IFERROR(VLOOKUP(F20,Listes!A$12:B$24,2),"")</f>
        <v>En attente</v>
      </c>
      <c r="F20" s="103" t="str">
        <f>IF(COUNTIF(F21,Listes!$B$2)&gt;0,Listes!$B$2,IF(COUNTIF(F21,Listes!$A$13)=COUNTIF(F21,"&lt;&gt;"),Listes!$A$13,IF(SUM(F21)&gt;=0,AVERAGE(F21),Listes!$B$2)))</f>
        <v>…</v>
      </c>
      <c r="G20" s="545" t="str">
        <f>IFERROR(VLOOKUP(E20,Listes!B$27:C$32,2,),"")</f>
        <v>Il reste encore des critères à évaluer</v>
      </c>
      <c r="H20" s="545"/>
      <c r="I20" s="546"/>
      <c r="J20" s="90"/>
      <c r="K20" s="90"/>
      <c r="L20" s="90"/>
      <c r="M20" s="89"/>
      <c r="N20" s="89"/>
      <c r="O20" s="89"/>
      <c r="P20" s="89"/>
      <c r="Q20" s="89"/>
      <c r="R20" s="89"/>
      <c r="S20" s="89"/>
      <c r="T20" s="89"/>
      <c r="U20" s="89"/>
      <c r="V20" s="89"/>
      <c r="W20" s="89"/>
      <c r="X20" s="89"/>
      <c r="Y20" s="89"/>
      <c r="Z20" s="89"/>
      <c r="AA20" s="89"/>
      <c r="AB20" s="89"/>
      <c r="AC20" s="89"/>
      <c r="AD20" s="89"/>
    </row>
    <row r="21" spans="1:30" ht="40.200000000000003" customHeight="1">
      <c r="A21" s="367" t="s">
        <v>156</v>
      </c>
      <c r="B21" s="569" t="s">
        <v>158</v>
      </c>
      <c r="C21" s="569"/>
      <c r="D21" s="569"/>
      <c r="E21" s="104" t="s">
        <v>83</v>
      </c>
      <c r="F21" s="105" t="str">
        <f>IFERROR(VLOOKUP(E21,Listes!A$2:B$7,2,),"")</f>
        <v>…</v>
      </c>
      <c r="G21" s="247" t="str">
        <f>IFERROR(VLOOKUP(E21,Listes!A$3:C$7,3,),"")</f>
        <v/>
      </c>
      <c r="H21" s="221"/>
      <c r="I21" s="368"/>
      <c r="J21" s="90"/>
      <c r="K21" s="90"/>
      <c r="L21" s="90"/>
      <c r="M21" s="89"/>
      <c r="N21" s="89"/>
      <c r="O21" s="89"/>
      <c r="P21" s="89"/>
      <c r="Q21" s="89"/>
      <c r="R21" s="89"/>
      <c r="S21" s="89"/>
      <c r="T21" s="89"/>
      <c r="U21" s="89"/>
      <c r="V21" s="89"/>
      <c r="W21" s="89"/>
      <c r="X21" s="89"/>
      <c r="Y21" s="89"/>
      <c r="Z21" s="89"/>
      <c r="AA21" s="89"/>
      <c r="AB21" s="89"/>
      <c r="AC21" s="89"/>
      <c r="AD21" s="89"/>
    </row>
    <row r="22" spans="1:30" ht="19.2" customHeight="1">
      <c r="A22" s="369" t="s">
        <v>159</v>
      </c>
      <c r="B22" s="549" t="s">
        <v>160</v>
      </c>
      <c r="C22" s="549"/>
      <c r="D22" s="549"/>
      <c r="E22" s="246" t="str">
        <f>IFERROR(VLOOKUP(F22,Listes!A$12:B$24,2),"")</f>
        <v>En attente</v>
      </c>
      <c r="F22" s="103" t="str">
        <f>IF(COUNTIF(F23,Listes!$B$2)&gt;0,Listes!$B$2,IF(COUNTIF(F23,Listes!$A$13)=COUNTIF(F23,"&lt;&gt;"),Listes!$A$13,IF(SUM(F23)&gt;=0,AVERAGE(F23),Listes!$B$2)))</f>
        <v>…</v>
      </c>
      <c r="G22" s="545" t="str">
        <f>IFERROR(VLOOKUP(E22,Listes!B$27:C$32,2,),"")</f>
        <v>Il reste encore des critères à évaluer</v>
      </c>
      <c r="H22" s="545"/>
      <c r="I22" s="546"/>
      <c r="J22" s="90"/>
      <c r="K22" s="90"/>
      <c r="L22" s="90"/>
      <c r="M22" s="89"/>
      <c r="N22" s="89"/>
      <c r="O22" s="89"/>
      <c r="P22" s="89"/>
      <c r="Q22" s="89"/>
      <c r="R22" s="89"/>
      <c r="S22" s="89"/>
      <c r="T22" s="89"/>
      <c r="U22" s="89"/>
      <c r="V22" s="89"/>
      <c r="W22" s="89"/>
      <c r="X22" s="89"/>
      <c r="Y22" s="89"/>
      <c r="Z22" s="89"/>
      <c r="AA22" s="89"/>
      <c r="AB22" s="89"/>
      <c r="AC22" s="89"/>
      <c r="AD22" s="89"/>
    </row>
    <row r="23" spans="1:30" ht="40.950000000000003" customHeight="1">
      <c r="A23" s="367" t="s">
        <v>159</v>
      </c>
      <c r="B23" s="547" t="s">
        <v>161</v>
      </c>
      <c r="C23" s="547"/>
      <c r="D23" s="547"/>
      <c r="E23" s="104" t="s">
        <v>83</v>
      </c>
      <c r="F23" s="105" t="str">
        <f>IFERROR(VLOOKUP(E23,Listes!A$2:B$7,2,),"")</f>
        <v>…</v>
      </c>
      <c r="G23" s="247" t="str">
        <f>IFERROR(VLOOKUP(E23,Listes!A$3:C$7,3,),"")</f>
        <v/>
      </c>
      <c r="H23" s="221"/>
      <c r="I23" s="368"/>
      <c r="J23" s="90"/>
      <c r="K23" s="90"/>
      <c r="L23" s="90"/>
      <c r="M23" s="89"/>
      <c r="N23" s="89"/>
      <c r="O23" s="89"/>
      <c r="P23" s="89"/>
      <c r="Q23" s="89"/>
      <c r="R23" s="89"/>
      <c r="S23" s="89"/>
      <c r="T23" s="89"/>
      <c r="U23" s="89"/>
      <c r="V23" s="89"/>
      <c r="W23" s="89"/>
      <c r="X23" s="89"/>
      <c r="Y23" s="89"/>
      <c r="Z23" s="89"/>
      <c r="AA23" s="89"/>
      <c r="AB23" s="89"/>
      <c r="AC23" s="89"/>
      <c r="AD23" s="89"/>
    </row>
    <row r="24" spans="1:30" ht="27" customHeight="1">
      <c r="A24" s="369" t="s">
        <v>162</v>
      </c>
      <c r="B24" s="549" t="s">
        <v>163</v>
      </c>
      <c r="C24" s="549"/>
      <c r="D24" s="549"/>
      <c r="E24" s="246" t="str">
        <f>IFERROR(VLOOKUP(F24,Listes!A$12:B$24,2),"")</f>
        <v>En attente</v>
      </c>
      <c r="F24" s="103" t="str">
        <f>IF(COUNTIF(F25:F25,Listes!$B$2)&gt;0,Listes!$B$2,IF(COUNTIF(F25:F25,Listes!$A$13)=COUNTIF(F25:F25,"&lt;&gt;"),Listes!$A$13,IF(SUM(F25:F25)&gt;=0,AVERAGE(F25:F25),Listes!$B$2)))</f>
        <v>…</v>
      </c>
      <c r="G24" s="545" t="str">
        <f>IFERROR(VLOOKUP(E24,Listes!B$27:C$32,2,),"")</f>
        <v>Il reste encore des critères à évaluer</v>
      </c>
      <c r="H24" s="545"/>
      <c r="I24" s="546"/>
      <c r="J24" s="90"/>
      <c r="K24" s="90"/>
      <c r="L24" s="90"/>
      <c r="M24" s="89"/>
      <c r="N24" s="89"/>
      <c r="O24" s="89"/>
      <c r="P24" s="89"/>
      <c r="Q24" s="89"/>
      <c r="R24" s="89"/>
      <c r="S24" s="89"/>
      <c r="T24" s="89"/>
      <c r="U24" s="89"/>
      <c r="V24" s="89"/>
      <c r="W24" s="89"/>
      <c r="X24" s="89"/>
      <c r="Y24" s="89"/>
      <c r="Z24" s="89"/>
      <c r="AA24" s="89"/>
      <c r="AB24" s="89"/>
      <c r="AC24" s="89"/>
      <c r="AD24" s="89"/>
    </row>
    <row r="25" spans="1:30" ht="45" customHeight="1">
      <c r="A25" s="367" t="s">
        <v>164</v>
      </c>
      <c r="B25" s="569" t="s">
        <v>165</v>
      </c>
      <c r="C25" s="569"/>
      <c r="D25" s="569"/>
      <c r="E25" s="104" t="s">
        <v>83</v>
      </c>
      <c r="F25" s="105" t="str">
        <f>IFERROR(VLOOKUP(E25,Listes!A$2:B$7,2,),"")</f>
        <v>…</v>
      </c>
      <c r="G25" s="106" t="str">
        <f>IFERROR(VLOOKUP(E25,Listes!A$3:C$7,3,),"")</f>
        <v/>
      </c>
      <c r="H25" s="221"/>
      <c r="I25" s="368"/>
      <c r="J25" s="90"/>
      <c r="K25" s="90"/>
      <c r="L25" s="90"/>
      <c r="M25" s="89"/>
      <c r="N25" s="89"/>
      <c r="O25" s="89"/>
      <c r="P25" s="89"/>
      <c r="Q25" s="89"/>
      <c r="R25" s="89"/>
      <c r="S25" s="89"/>
      <c r="T25" s="89"/>
      <c r="U25" s="89"/>
      <c r="V25" s="89"/>
      <c r="W25" s="89"/>
      <c r="X25" s="89"/>
      <c r="Y25" s="89"/>
      <c r="Z25" s="89"/>
      <c r="AA25" s="89"/>
      <c r="AB25" s="89"/>
      <c r="AC25" s="89"/>
      <c r="AD25" s="89"/>
    </row>
    <row r="26" spans="1:30" ht="27" customHeight="1">
      <c r="A26" s="369" t="s">
        <v>166</v>
      </c>
      <c r="B26" s="549" t="s">
        <v>167</v>
      </c>
      <c r="C26" s="549"/>
      <c r="D26" s="549"/>
      <c r="E26" s="246" t="str">
        <f>IFERROR(VLOOKUP(F26,Listes!A$12:B$24,2),"")</f>
        <v>En attente</v>
      </c>
      <c r="F26" s="103" t="str">
        <f>IF(COUNTIF(F27:F30,Listes!$B$2)&gt;0,Listes!$B$2,IF(COUNTIF(F27:F30,Listes!$A$13)=COUNTIF(F27:F30,"&lt;&gt;"),Listes!$A$13,IF(SUM(F27:F30)&gt;=0,AVERAGE(F27:F30),Listes!$B$2)))</f>
        <v>…</v>
      </c>
      <c r="G26" s="545" t="str">
        <f>IFERROR(VLOOKUP(E26,Listes!B$27:C$32,2,),"")</f>
        <v>Il reste encore des critères à évaluer</v>
      </c>
      <c r="H26" s="545"/>
      <c r="I26" s="546"/>
      <c r="J26" s="90"/>
      <c r="K26" s="90"/>
      <c r="L26" s="90"/>
      <c r="M26" s="89"/>
      <c r="N26" s="89"/>
      <c r="O26" s="89"/>
      <c r="P26" s="89"/>
      <c r="Q26" s="89"/>
      <c r="R26" s="89"/>
      <c r="S26" s="89"/>
      <c r="T26" s="89"/>
      <c r="U26" s="89"/>
      <c r="V26" s="89"/>
      <c r="W26" s="89"/>
      <c r="X26" s="89"/>
      <c r="Y26" s="89"/>
      <c r="Z26" s="89"/>
      <c r="AA26" s="89"/>
      <c r="AB26" s="89"/>
      <c r="AC26" s="89"/>
      <c r="AD26" s="89"/>
    </row>
    <row r="27" spans="1:30" ht="45" customHeight="1">
      <c r="A27" s="367" t="s">
        <v>168</v>
      </c>
      <c r="B27" s="547" t="s">
        <v>169</v>
      </c>
      <c r="C27" s="547"/>
      <c r="D27" s="547"/>
      <c r="E27" s="104" t="s">
        <v>83</v>
      </c>
      <c r="F27" s="105" t="str">
        <f>IFERROR(VLOOKUP(E27,Listes!A$2:B$7,2,),"")</f>
        <v>…</v>
      </c>
      <c r="G27" s="106" t="str">
        <f>IFERROR(VLOOKUP(E27,Listes!A$3:C$7,3,),"")</f>
        <v/>
      </c>
      <c r="H27" s="221"/>
      <c r="I27" s="368"/>
      <c r="J27" s="90"/>
      <c r="K27" s="90"/>
      <c r="L27" s="90"/>
      <c r="M27" s="89"/>
      <c r="N27" s="89"/>
      <c r="O27" s="89"/>
      <c r="P27" s="89"/>
      <c r="Q27" s="89"/>
      <c r="R27" s="89"/>
      <c r="S27" s="89"/>
      <c r="T27" s="89"/>
      <c r="U27" s="89"/>
      <c r="V27" s="89"/>
      <c r="W27" s="89"/>
      <c r="X27" s="89"/>
      <c r="Y27" s="89"/>
      <c r="Z27" s="89"/>
      <c r="AA27" s="89"/>
      <c r="AB27" s="89"/>
      <c r="AC27" s="89"/>
      <c r="AD27" s="89"/>
    </row>
    <row r="28" spans="1:30" ht="49.5" customHeight="1">
      <c r="A28" s="370" t="s">
        <v>170</v>
      </c>
      <c r="B28" s="547" t="s">
        <v>171</v>
      </c>
      <c r="C28" s="547"/>
      <c r="D28" s="547"/>
      <c r="E28" s="104" t="s">
        <v>83</v>
      </c>
      <c r="F28" s="105" t="str">
        <f>IFERROR(VLOOKUP(E28,Listes!A$2:B$7,2,),"")</f>
        <v>…</v>
      </c>
      <c r="G28" s="106" t="str">
        <f>IFERROR(VLOOKUP(E28,Listes!A$3:C$7,3,),"")</f>
        <v/>
      </c>
      <c r="H28" s="221"/>
      <c r="I28" s="368"/>
      <c r="J28" s="90"/>
      <c r="K28" s="90"/>
      <c r="L28" s="90"/>
      <c r="M28" s="89"/>
      <c r="N28" s="89"/>
      <c r="O28" s="89"/>
      <c r="P28" s="89"/>
      <c r="Q28" s="89"/>
      <c r="R28" s="89"/>
      <c r="S28" s="89"/>
      <c r="T28" s="89"/>
      <c r="U28" s="89"/>
      <c r="V28" s="89"/>
      <c r="W28" s="89"/>
      <c r="X28" s="89"/>
      <c r="Y28" s="89"/>
      <c r="Z28" s="89"/>
      <c r="AA28" s="89"/>
      <c r="AB28" s="89"/>
      <c r="AC28" s="89"/>
      <c r="AD28" s="89"/>
    </row>
    <row r="29" spans="1:30" ht="30" customHeight="1">
      <c r="A29" s="371" t="s">
        <v>172</v>
      </c>
      <c r="B29" s="547" t="s">
        <v>173</v>
      </c>
      <c r="C29" s="547"/>
      <c r="D29" s="547"/>
      <c r="E29" s="104" t="s">
        <v>83</v>
      </c>
      <c r="F29" s="105" t="str">
        <f>IFERROR(VLOOKUP(E29,Listes!A$2:B$7,2,),"")</f>
        <v>…</v>
      </c>
      <c r="G29" s="106" t="str">
        <f>IFERROR(VLOOKUP(E29,Listes!A$3:C$7,3,),"")</f>
        <v/>
      </c>
      <c r="H29" s="221"/>
      <c r="I29" s="368"/>
      <c r="J29" s="90"/>
      <c r="K29" s="90"/>
      <c r="L29" s="90"/>
      <c r="M29" s="89"/>
      <c r="N29" s="89"/>
      <c r="O29" s="89"/>
      <c r="P29" s="89"/>
      <c r="Q29" s="89"/>
      <c r="R29" s="89"/>
      <c r="S29" s="89"/>
      <c r="T29" s="89"/>
      <c r="U29" s="89"/>
      <c r="V29" s="89"/>
      <c r="W29" s="89"/>
      <c r="X29" s="89"/>
      <c r="Y29" s="89"/>
      <c r="Z29" s="89"/>
      <c r="AA29" s="89"/>
      <c r="AB29" s="89"/>
      <c r="AC29" s="89"/>
      <c r="AD29" s="89"/>
    </row>
    <row r="30" spans="1:30" ht="45" customHeight="1">
      <c r="A30" s="372" t="s">
        <v>174</v>
      </c>
      <c r="B30" s="547" t="s">
        <v>175</v>
      </c>
      <c r="C30" s="547"/>
      <c r="D30" s="547"/>
      <c r="E30" s="104" t="s">
        <v>83</v>
      </c>
      <c r="F30" s="105" t="str">
        <f>IFERROR(VLOOKUP(E30,Listes!A$2:B$7,2,),"")</f>
        <v>…</v>
      </c>
      <c r="G30" s="106" t="str">
        <f>IFERROR(VLOOKUP(E30,Listes!A$3:C$7,3,),"")</f>
        <v/>
      </c>
      <c r="H30" s="221"/>
      <c r="I30" s="368"/>
      <c r="J30" s="90"/>
      <c r="K30" s="90"/>
      <c r="L30" s="90"/>
      <c r="M30" s="89"/>
      <c r="N30" s="89"/>
      <c r="O30" s="89"/>
      <c r="P30" s="89"/>
      <c r="Q30" s="89"/>
      <c r="R30" s="89"/>
      <c r="S30" s="89"/>
      <c r="T30" s="89"/>
      <c r="U30" s="89"/>
      <c r="V30" s="89"/>
      <c r="W30" s="89"/>
      <c r="X30" s="89"/>
      <c r="Y30" s="89"/>
      <c r="Z30" s="89"/>
      <c r="AA30" s="89"/>
      <c r="AB30" s="89"/>
      <c r="AC30" s="89"/>
      <c r="AD30" s="89"/>
    </row>
    <row r="31" spans="1:30" ht="27" customHeight="1">
      <c r="A31" s="369" t="s">
        <v>176</v>
      </c>
      <c r="B31" s="595" t="s">
        <v>177</v>
      </c>
      <c r="C31" s="595"/>
      <c r="D31" s="595"/>
      <c r="E31" s="246" t="str">
        <f>IFERROR(VLOOKUP(F31,Listes!A$12:B$24,2),"")</f>
        <v>En attente</v>
      </c>
      <c r="F31" s="103" t="str">
        <f>IF(COUNTIF(F32,Listes!$B$2)&gt;0,Listes!$B$2,IF(COUNTIF(F32,Listes!$A$13)=COUNTIF(F32,"&lt;&gt;"),Listes!$A$13,IF(SUM(F32)&gt;=0,AVERAGE(F32),Listes!$B$2)))</f>
        <v>…</v>
      </c>
      <c r="G31" s="545" t="str">
        <f>IFERROR(VLOOKUP(E31,Listes!B$27:C$32,2,),"")</f>
        <v>Il reste encore des critères à évaluer</v>
      </c>
      <c r="H31" s="545"/>
      <c r="I31" s="546"/>
      <c r="J31" s="90"/>
      <c r="K31" s="90"/>
      <c r="L31" s="90"/>
      <c r="M31" s="89"/>
      <c r="N31" s="89"/>
      <c r="O31" s="89"/>
      <c r="P31" s="89"/>
      <c r="Q31" s="89"/>
      <c r="R31" s="89"/>
      <c r="S31" s="89"/>
      <c r="T31" s="89"/>
      <c r="U31" s="89"/>
      <c r="V31" s="89"/>
      <c r="W31" s="89"/>
      <c r="X31" s="89"/>
      <c r="Y31" s="89"/>
      <c r="Z31" s="89"/>
      <c r="AA31" s="89"/>
      <c r="AB31" s="89"/>
      <c r="AC31" s="89"/>
      <c r="AD31" s="89"/>
    </row>
    <row r="32" spans="1:30" ht="45" customHeight="1">
      <c r="A32" s="367" t="s">
        <v>176</v>
      </c>
      <c r="B32" s="569" t="s">
        <v>178</v>
      </c>
      <c r="C32" s="569"/>
      <c r="D32" s="569"/>
      <c r="E32" s="104" t="s">
        <v>83</v>
      </c>
      <c r="F32" s="105" t="str">
        <f>IFERROR(VLOOKUP(E32,Listes!A$2:B$7,2,),"")</f>
        <v>…</v>
      </c>
      <c r="G32" s="106" t="str">
        <f>IFERROR(VLOOKUP(E32,Listes!A$3:C$7,3,),"")</f>
        <v/>
      </c>
      <c r="H32" s="221"/>
      <c r="I32" s="368"/>
      <c r="J32" s="90"/>
      <c r="K32" s="90"/>
      <c r="L32" s="90"/>
      <c r="M32" s="89"/>
      <c r="N32" s="89"/>
      <c r="O32" s="89"/>
      <c r="P32" s="89"/>
      <c r="Q32" s="89"/>
      <c r="R32" s="89"/>
      <c r="S32" s="89"/>
      <c r="T32" s="89"/>
      <c r="U32" s="89"/>
      <c r="V32" s="89"/>
      <c r="W32" s="89"/>
      <c r="X32" s="89"/>
      <c r="Y32" s="89"/>
      <c r="Z32" s="89"/>
      <c r="AA32" s="89"/>
      <c r="AB32" s="89"/>
      <c r="AC32" s="89"/>
      <c r="AD32" s="89"/>
    </row>
    <row r="33" spans="1:30" ht="27" customHeight="1">
      <c r="A33" s="369" t="s">
        <v>179</v>
      </c>
      <c r="B33" s="549" t="s">
        <v>180</v>
      </c>
      <c r="C33" s="549"/>
      <c r="D33" s="549"/>
      <c r="E33" s="246" t="str">
        <f>IFERROR(VLOOKUP(F33,Listes!A$12:B$24,2),"")</f>
        <v>En attente</v>
      </c>
      <c r="F33" s="103" t="str">
        <f>IF(COUNTIF(F34:F37,Listes!$B$2)&gt;0,Listes!$B$2,IF(COUNTIF(F34:F37,Listes!$A$13)=COUNTIF(F34:F37,"&lt;&gt;"),Listes!$A$13,IF(SUM(F34:F37)&gt;=0,AVERAGE(F34:F37),Listes!$B$2)))</f>
        <v>…</v>
      </c>
      <c r="G33" s="545" t="str">
        <f>IFERROR(VLOOKUP(E33,Listes!B$27:C$32,2,),"")</f>
        <v>Il reste encore des critères à évaluer</v>
      </c>
      <c r="H33" s="545"/>
      <c r="I33" s="546"/>
      <c r="J33" s="90"/>
      <c r="K33" s="90"/>
      <c r="L33" s="90"/>
      <c r="M33" s="89"/>
      <c r="N33" s="89"/>
      <c r="O33" s="89"/>
      <c r="P33" s="89"/>
      <c r="Q33" s="89"/>
      <c r="R33" s="89"/>
      <c r="S33" s="89"/>
      <c r="T33" s="89"/>
      <c r="U33" s="89"/>
      <c r="V33" s="89"/>
      <c r="W33" s="89"/>
      <c r="X33" s="89"/>
      <c r="Y33" s="89"/>
      <c r="Z33" s="89"/>
      <c r="AA33" s="89"/>
      <c r="AB33" s="89"/>
      <c r="AC33" s="89"/>
      <c r="AD33" s="89"/>
    </row>
    <row r="34" spans="1:30" ht="58.5" customHeight="1">
      <c r="A34" s="367" t="s">
        <v>181</v>
      </c>
      <c r="B34" s="569" t="s">
        <v>182</v>
      </c>
      <c r="C34" s="569"/>
      <c r="D34" s="569"/>
      <c r="E34" s="104" t="s">
        <v>83</v>
      </c>
      <c r="F34" s="105" t="str">
        <f>IFERROR(VLOOKUP(E34,Listes!A$2:B$7,2,),"")</f>
        <v>…</v>
      </c>
      <c r="G34" s="106" t="str">
        <f>IFERROR(VLOOKUP(E34,Listes!A$3:C$7,3,),"")</f>
        <v/>
      </c>
      <c r="H34" s="221"/>
      <c r="I34" s="368"/>
      <c r="J34" s="90"/>
      <c r="K34" s="90"/>
      <c r="L34" s="90"/>
      <c r="M34" s="89"/>
      <c r="N34" s="89"/>
      <c r="O34" s="89"/>
      <c r="P34" s="89"/>
      <c r="Q34" s="89"/>
      <c r="R34" s="89"/>
      <c r="S34" s="89"/>
      <c r="T34" s="89"/>
      <c r="U34" s="89"/>
      <c r="V34" s="89"/>
      <c r="W34" s="89"/>
      <c r="X34" s="89"/>
      <c r="Y34" s="89"/>
      <c r="Z34" s="89"/>
      <c r="AA34" s="89"/>
      <c r="AB34" s="89"/>
      <c r="AC34" s="89"/>
      <c r="AD34" s="89"/>
    </row>
    <row r="35" spans="1:30" ht="34.950000000000003" customHeight="1">
      <c r="A35" s="367" t="s">
        <v>183</v>
      </c>
      <c r="B35" s="547" t="s">
        <v>184</v>
      </c>
      <c r="C35" s="547"/>
      <c r="D35" s="547"/>
      <c r="E35" s="104" t="s">
        <v>83</v>
      </c>
      <c r="F35" s="105" t="str">
        <f>IFERROR(VLOOKUP(E35,Listes!A$2:B$7,2,),"")</f>
        <v>…</v>
      </c>
      <c r="G35" s="106" t="str">
        <f>IFERROR(VLOOKUP(E35,Listes!A$3:C$7,3,),"")</f>
        <v/>
      </c>
      <c r="H35" s="221"/>
      <c r="I35" s="368"/>
      <c r="J35" s="90"/>
      <c r="K35" s="90"/>
      <c r="L35" s="90"/>
      <c r="M35" s="89"/>
      <c r="N35" s="89"/>
      <c r="O35" s="89"/>
      <c r="P35" s="89"/>
      <c r="Q35" s="89"/>
      <c r="R35" s="89"/>
      <c r="S35" s="89"/>
      <c r="T35" s="89"/>
      <c r="U35" s="89"/>
      <c r="V35" s="89"/>
      <c r="W35" s="89"/>
      <c r="X35" s="89"/>
      <c r="Y35" s="89"/>
      <c r="Z35" s="89"/>
      <c r="AA35" s="89"/>
      <c r="AB35" s="89"/>
      <c r="AC35" s="89"/>
      <c r="AD35" s="89"/>
    </row>
    <row r="36" spans="1:30" ht="45" customHeight="1">
      <c r="A36" s="367" t="s">
        <v>183</v>
      </c>
      <c r="B36" s="547" t="s">
        <v>185</v>
      </c>
      <c r="C36" s="547"/>
      <c r="D36" s="547"/>
      <c r="E36" s="104" t="s">
        <v>83</v>
      </c>
      <c r="F36" s="105" t="str">
        <f>IFERROR(VLOOKUP(E36,Listes!A$2:B$7,2,),"")</f>
        <v>…</v>
      </c>
      <c r="G36" s="106" t="str">
        <f>IFERROR(VLOOKUP(E36,Listes!A$3:C$7,3,),"")</f>
        <v/>
      </c>
      <c r="H36" s="221"/>
      <c r="I36" s="368"/>
      <c r="J36" s="90"/>
      <c r="K36" s="90"/>
      <c r="L36" s="90"/>
      <c r="M36" s="89"/>
      <c r="N36" s="89"/>
      <c r="O36" s="89"/>
      <c r="P36" s="89"/>
      <c r="Q36" s="89"/>
      <c r="R36" s="89"/>
      <c r="S36" s="89"/>
      <c r="T36" s="89"/>
      <c r="U36" s="89"/>
      <c r="V36" s="89"/>
      <c r="W36" s="89"/>
      <c r="X36" s="89"/>
      <c r="Y36" s="89"/>
      <c r="Z36" s="89"/>
      <c r="AA36" s="89"/>
      <c r="AB36" s="89"/>
      <c r="AC36" s="89"/>
      <c r="AD36" s="89"/>
    </row>
    <row r="37" spans="1:30" ht="49.2" customHeight="1">
      <c r="A37" s="367" t="s">
        <v>186</v>
      </c>
      <c r="B37" s="547" t="s">
        <v>187</v>
      </c>
      <c r="C37" s="547"/>
      <c r="D37" s="547"/>
      <c r="E37" s="104" t="s">
        <v>83</v>
      </c>
      <c r="F37" s="105" t="str">
        <f>IFERROR(VLOOKUP(E37,Listes!A$2:B$7,2,),"")</f>
        <v>…</v>
      </c>
      <c r="G37" s="106" t="str">
        <f>IFERROR(VLOOKUP(E37,Listes!A$3:C$7,3,),"")</f>
        <v/>
      </c>
      <c r="H37" s="221"/>
      <c r="I37" s="368"/>
      <c r="J37" s="90"/>
      <c r="K37" s="90"/>
      <c r="L37" s="90"/>
      <c r="M37" s="89"/>
      <c r="N37" s="89"/>
      <c r="O37" s="89"/>
      <c r="P37" s="89"/>
      <c r="Q37" s="89"/>
      <c r="R37" s="89"/>
      <c r="S37" s="89"/>
      <c r="T37" s="89"/>
      <c r="U37" s="89"/>
      <c r="V37" s="89"/>
      <c r="W37" s="89"/>
      <c r="X37" s="89"/>
      <c r="Y37" s="89"/>
      <c r="Z37" s="89"/>
      <c r="AA37" s="89"/>
      <c r="AB37" s="89"/>
      <c r="AC37" s="89"/>
      <c r="AD37" s="89"/>
    </row>
    <row r="38" spans="1:30" ht="27" customHeight="1">
      <c r="A38" s="369" t="s">
        <v>188</v>
      </c>
      <c r="B38" s="549" t="s">
        <v>189</v>
      </c>
      <c r="C38" s="549"/>
      <c r="D38" s="549"/>
      <c r="E38" s="246" t="str">
        <f>IFERROR(VLOOKUP(F38,Listes!A$12:B$24,2),"")</f>
        <v>En attente</v>
      </c>
      <c r="F38" s="103" t="str">
        <f>IF(COUNTIF(F39:F40,Listes!$B$2)&gt;0,Listes!$B$2,IF(COUNTIF(F39:F40,Listes!$A$13)=COUNTIF(F39:F40,"&lt;&gt;"),Listes!$A$13,IF(SUM(F39:F40)&gt;=0,AVERAGE(F39:F40),Listes!$B$2)))</f>
        <v>…</v>
      </c>
      <c r="G38" s="545" t="str">
        <f>IFERROR(VLOOKUP(E38,Listes!B$27:C$32,2,),"")</f>
        <v>Il reste encore des critères à évaluer</v>
      </c>
      <c r="H38" s="545"/>
      <c r="I38" s="546"/>
      <c r="J38" s="90"/>
      <c r="K38" s="90"/>
      <c r="L38" s="90"/>
      <c r="M38" s="89"/>
      <c r="N38" s="89"/>
      <c r="O38" s="89"/>
      <c r="P38" s="89"/>
      <c r="Q38" s="89"/>
      <c r="R38" s="89"/>
      <c r="S38" s="89"/>
      <c r="T38" s="89"/>
      <c r="U38" s="89"/>
      <c r="V38" s="89"/>
      <c r="W38" s="89"/>
      <c r="X38" s="89"/>
      <c r="Y38" s="89"/>
      <c r="Z38" s="89"/>
      <c r="AA38" s="89"/>
      <c r="AB38" s="89"/>
      <c r="AC38" s="89"/>
      <c r="AD38" s="89"/>
    </row>
    <row r="39" spans="1:30" ht="64.2" customHeight="1">
      <c r="A39" s="367" t="s">
        <v>190</v>
      </c>
      <c r="B39" s="569" t="s">
        <v>191</v>
      </c>
      <c r="C39" s="569"/>
      <c r="D39" s="569"/>
      <c r="E39" s="104" t="s">
        <v>83</v>
      </c>
      <c r="F39" s="105" t="str">
        <f>IFERROR(VLOOKUP(E39,Listes!A$2:B$7,2,),"")</f>
        <v>…</v>
      </c>
      <c r="G39" s="106" t="str">
        <f>IFERROR(VLOOKUP(E39,Listes!A$3:C$7,3,),"")</f>
        <v/>
      </c>
      <c r="H39" s="221"/>
      <c r="I39" s="368"/>
      <c r="J39" s="90"/>
      <c r="K39" s="90"/>
      <c r="L39" s="90"/>
      <c r="M39" s="89"/>
      <c r="N39" s="89"/>
      <c r="O39" s="89"/>
      <c r="P39" s="89"/>
      <c r="Q39" s="89"/>
      <c r="R39" s="89"/>
      <c r="S39" s="89"/>
      <c r="T39" s="89"/>
      <c r="U39" s="89"/>
      <c r="V39" s="89"/>
      <c r="W39" s="89"/>
      <c r="X39" s="89"/>
      <c r="Y39" s="89"/>
      <c r="Z39" s="89"/>
      <c r="AA39" s="89"/>
      <c r="AB39" s="89"/>
      <c r="AC39" s="89"/>
      <c r="AD39" s="89"/>
    </row>
    <row r="40" spans="1:30" ht="40.200000000000003" customHeight="1">
      <c r="A40" s="370" t="s">
        <v>192</v>
      </c>
      <c r="B40" s="577" t="s">
        <v>193</v>
      </c>
      <c r="C40" s="577"/>
      <c r="D40" s="577"/>
      <c r="E40" s="104" t="s">
        <v>83</v>
      </c>
      <c r="F40" s="171" t="str">
        <f>IFERROR(VLOOKUP(E40,Listes!A$2:B$7,2,),"")</f>
        <v>…</v>
      </c>
      <c r="G40" s="172" t="str">
        <f>IFERROR(VLOOKUP(E40,Listes!A$3:C$7,3,),"")</f>
        <v/>
      </c>
      <c r="H40" s="225"/>
      <c r="I40" s="373"/>
      <c r="J40" s="90"/>
      <c r="K40" s="90"/>
      <c r="L40" s="90"/>
      <c r="M40" s="89"/>
      <c r="N40" s="89"/>
      <c r="O40" s="89"/>
      <c r="P40" s="89"/>
      <c r="Q40" s="89"/>
      <c r="R40" s="89"/>
      <c r="S40" s="89"/>
      <c r="T40" s="89"/>
      <c r="U40" s="89"/>
      <c r="V40" s="89"/>
      <c r="W40" s="89"/>
      <c r="X40" s="89"/>
      <c r="Y40" s="89"/>
      <c r="Z40" s="89"/>
      <c r="AA40" s="89"/>
      <c r="AB40" s="89"/>
      <c r="AC40" s="89"/>
      <c r="AD40" s="89"/>
    </row>
    <row r="41" spans="1:30" ht="27" customHeight="1">
      <c r="A41" s="374" t="s">
        <v>194</v>
      </c>
      <c r="B41" s="578" t="s">
        <v>195</v>
      </c>
      <c r="C41" s="578"/>
      <c r="D41" s="578"/>
      <c r="E41" s="251" t="str">
        <f>IFERROR(VLOOKUP(F41,Listes!A$12:B$24,2),"")</f>
        <v>En attente</v>
      </c>
      <c r="F41" s="173" t="str">
        <f>IF(COUNTIF(F42,Listes!$B$2)&gt;0,Listes!$B$2,IF(COUNTIF(F42,Listes!$A$13)=COUNTIF(F42,"&lt;&gt;"),Listes!$A$13,IF(SUM(F42)&gt;=0,AVERAGE(F42),Listes!$B$2)))</f>
        <v>…</v>
      </c>
      <c r="G41" s="579" t="str">
        <f>IFERROR(VLOOKUP(E41,Listes!B$27:C$32,2,),"")</f>
        <v>Il reste encore des critères à évaluer</v>
      </c>
      <c r="H41" s="579"/>
      <c r="I41" s="580"/>
      <c r="J41" s="90"/>
      <c r="K41" s="90"/>
      <c r="L41" s="90"/>
      <c r="M41" s="89"/>
      <c r="N41" s="89"/>
      <c r="O41" s="89"/>
      <c r="P41" s="89"/>
      <c r="Q41" s="89"/>
      <c r="R41" s="89"/>
      <c r="S41" s="89"/>
      <c r="T41" s="89"/>
      <c r="U41" s="89"/>
      <c r="V41" s="89"/>
      <c r="W41" s="89"/>
      <c r="X41" s="89"/>
      <c r="Y41" s="89"/>
      <c r="Z41" s="89"/>
      <c r="AA41" s="89"/>
      <c r="AB41" s="89"/>
      <c r="AC41" s="89"/>
      <c r="AD41" s="89"/>
    </row>
    <row r="42" spans="1:30" ht="43.2" customHeight="1">
      <c r="A42" s="375" t="s">
        <v>194</v>
      </c>
      <c r="B42" s="565" t="s">
        <v>196</v>
      </c>
      <c r="C42" s="565"/>
      <c r="D42" s="565"/>
      <c r="E42" s="104" t="s">
        <v>83</v>
      </c>
      <c r="F42" s="174" t="str">
        <f>IFERROR(VLOOKUP(E42,Listes!A$2:B$7,2,),"")</f>
        <v>…</v>
      </c>
      <c r="G42" s="175" t="str">
        <f>IFERROR(VLOOKUP(E42,Listes!A$3:C$7,3,),"")</f>
        <v/>
      </c>
      <c r="H42" s="224"/>
      <c r="I42" s="376"/>
      <c r="J42" s="90"/>
      <c r="K42" s="90"/>
      <c r="L42" s="90"/>
      <c r="M42" s="89"/>
      <c r="N42" s="89"/>
      <c r="O42" s="89"/>
      <c r="P42" s="89"/>
      <c r="Q42" s="89"/>
      <c r="R42" s="89"/>
      <c r="S42" s="89"/>
      <c r="T42" s="89"/>
      <c r="U42" s="89"/>
      <c r="V42" s="89"/>
      <c r="W42" s="89"/>
      <c r="X42" s="89"/>
      <c r="Y42" s="89"/>
      <c r="Z42" s="89"/>
      <c r="AA42" s="89"/>
      <c r="AB42" s="89"/>
      <c r="AC42" s="89"/>
      <c r="AD42" s="89"/>
    </row>
    <row r="43" spans="1:30" ht="27" customHeight="1">
      <c r="A43" s="377" t="s">
        <v>74</v>
      </c>
      <c r="B43" s="567" t="s">
        <v>131</v>
      </c>
      <c r="C43" s="567"/>
      <c r="D43" s="567"/>
      <c r="E43" s="567"/>
      <c r="F43" s="178" t="str">
        <f>IF(COUNTIF(F45:F49,Listes!$B$2)&gt;0,Listes!$B$2,IF(COUNTIF(F45:F49,Listes!$A$13)=COUNTIF(F45:F49,"&lt;&gt;"),Listes!$A$13,IF(SUM(F44,F46,F48)&gt;0,AVERAGE(F44,F46,F48),Listes!$B$2)))</f>
        <v>…</v>
      </c>
      <c r="G43" s="574" t="str">
        <f>IFERROR(VLOOKUP($I43,Listes!B$27:C$32,2,),"")</f>
        <v>Il reste encore des critères à évaluer</v>
      </c>
      <c r="H43" s="574"/>
      <c r="I43" s="378" t="str">
        <f>IFERROR(VLOOKUP($F43,Listes!A$12:B$24,2),"")</f>
        <v>En attente</v>
      </c>
      <c r="J43" s="90"/>
      <c r="K43" s="90"/>
      <c r="L43" s="90"/>
      <c r="M43" s="89"/>
      <c r="N43" s="89"/>
      <c r="O43" s="89"/>
      <c r="P43" s="89"/>
      <c r="Q43" s="89"/>
      <c r="R43" s="89"/>
      <c r="S43" s="89"/>
      <c r="T43" s="89"/>
      <c r="U43" s="89"/>
      <c r="V43" s="89"/>
      <c r="W43" s="89"/>
      <c r="X43" s="89"/>
      <c r="Y43" s="89"/>
      <c r="Z43" s="89"/>
      <c r="AA43" s="89"/>
      <c r="AB43" s="89"/>
      <c r="AC43" s="89"/>
      <c r="AD43" s="89"/>
    </row>
    <row r="44" spans="1:30" ht="40.950000000000003" customHeight="1">
      <c r="A44" s="379" t="s">
        <v>197</v>
      </c>
      <c r="B44" s="568" t="s">
        <v>198</v>
      </c>
      <c r="C44" s="568"/>
      <c r="D44" s="568"/>
      <c r="E44" s="250" t="str">
        <f>IFERROR(VLOOKUP(F44,Listes!A$12:B$24,2),"")</f>
        <v>En attente</v>
      </c>
      <c r="F44" s="179" t="str">
        <f>IF(COUNTIF(F45,Listes!$B$2)&gt;0,Listes!$B$2,IF(COUNTIF(F45,Listes!$A$13)=COUNTIF(F45,"&lt;&gt;"),Listes!$A$13,IF(SUM(F45)&gt;=0,AVERAGE(F45),Listes!$B$2)))</f>
        <v>…</v>
      </c>
      <c r="G44" s="575" t="str">
        <f>IFERROR(VLOOKUP(E44,Listes!B$27:C$32,2,),"")</f>
        <v>Il reste encore des critères à évaluer</v>
      </c>
      <c r="H44" s="575"/>
      <c r="I44" s="576"/>
      <c r="J44" s="90"/>
      <c r="K44" s="90"/>
      <c r="L44" s="90"/>
      <c r="M44" s="89"/>
      <c r="N44" s="89"/>
      <c r="O44" s="89"/>
      <c r="P44" s="89"/>
      <c r="Q44" s="89"/>
      <c r="R44" s="89"/>
      <c r="S44" s="89"/>
      <c r="T44" s="89"/>
      <c r="U44" s="89"/>
      <c r="V44" s="89"/>
      <c r="W44" s="89"/>
      <c r="X44" s="89"/>
      <c r="Y44" s="89"/>
      <c r="Z44" s="89"/>
      <c r="AA44" s="89"/>
      <c r="AB44" s="89"/>
      <c r="AC44" s="89"/>
      <c r="AD44" s="89"/>
    </row>
    <row r="45" spans="1:30" ht="43.95" customHeight="1">
      <c r="A45" s="372" t="s">
        <v>197</v>
      </c>
      <c r="B45" s="566" t="s">
        <v>199</v>
      </c>
      <c r="C45" s="566"/>
      <c r="D45" s="566"/>
      <c r="E45" s="104" t="s">
        <v>83</v>
      </c>
      <c r="F45" s="176" t="str">
        <f>IFERROR(VLOOKUP(E45,Listes!A$2:B$7,2,),"")</f>
        <v>…</v>
      </c>
      <c r="G45" s="177" t="str">
        <f>IFERROR(VLOOKUP(E45,Listes!A$3:C$7,3,),"")</f>
        <v/>
      </c>
      <c r="H45" s="223"/>
      <c r="I45" s="380"/>
      <c r="J45" s="90"/>
      <c r="K45" s="90"/>
      <c r="L45" s="90"/>
      <c r="M45" s="89"/>
      <c r="N45" s="89"/>
      <c r="O45" s="89"/>
      <c r="P45" s="89"/>
      <c r="Q45" s="89"/>
      <c r="R45" s="89"/>
      <c r="S45" s="89"/>
      <c r="T45" s="89"/>
      <c r="U45" s="89"/>
      <c r="V45" s="89"/>
      <c r="W45" s="89"/>
      <c r="X45" s="89"/>
      <c r="Y45" s="89"/>
      <c r="Z45" s="89"/>
      <c r="AA45" s="89"/>
      <c r="AB45" s="89"/>
      <c r="AC45" s="89"/>
      <c r="AD45" s="89"/>
    </row>
    <row r="46" spans="1:30" ht="48" customHeight="1">
      <c r="A46" s="369" t="s">
        <v>200</v>
      </c>
      <c r="B46" s="549" t="s">
        <v>201</v>
      </c>
      <c r="C46" s="549"/>
      <c r="D46" s="549"/>
      <c r="E46" s="246" t="str">
        <f>IFERROR(VLOOKUP(F46,Listes!A$12:B$24,2),"")</f>
        <v>En attente</v>
      </c>
      <c r="F46" s="103" t="str">
        <f>IF(COUNTIF(F47,Listes!$B$2)&gt;0,Listes!$B$2,IF(COUNTIF(F47,Listes!$A$13)=COUNTIF(F47,"&lt;&gt;"),Listes!$A$13,IF(SUM(F47)&gt;=0,AVERAGE(F47),Listes!$B$2)))</f>
        <v>…</v>
      </c>
      <c r="G46" s="562" t="str">
        <f>IFERROR(VLOOKUP(E46,Listes!B$27:C$32,2,),"")</f>
        <v>Il reste encore des critères à évaluer</v>
      </c>
      <c r="H46" s="563"/>
      <c r="I46" s="564"/>
      <c r="J46" s="90"/>
      <c r="K46" s="90"/>
      <c r="L46" s="90"/>
      <c r="M46" s="89"/>
      <c r="N46" s="89"/>
      <c r="O46" s="89"/>
      <c r="P46" s="89"/>
      <c r="Q46" s="89"/>
      <c r="R46" s="89"/>
      <c r="S46" s="89"/>
      <c r="T46" s="89"/>
      <c r="U46" s="89"/>
      <c r="V46" s="89"/>
      <c r="W46" s="89"/>
      <c r="X46" s="89"/>
      <c r="Y46" s="89"/>
      <c r="Z46" s="89"/>
      <c r="AA46" s="89"/>
      <c r="AB46" s="89"/>
      <c r="AC46" s="89"/>
      <c r="AD46" s="89"/>
    </row>
    <row r="47" spans="1:30" ht="46.95" customHeight="1">
      <c r="A47" s="367" t="s">
        <v>200</v>
      </c>
      <c r="B47" s="547" t="s">
        <v>202</v>
      </c>
      <c r="C47" s="547"/>
      <c r="D47" s="547"/>
      <c r="E47" s="104" t="s">
        <v>83</v>
      </c>
      <c r="F47" s="105" t="str">
        <f>IFERROR(VLOOKUP(E47,Listes!A$2:B$7,2,),"")</f>
        <v>…</v>
      </c>
      <c r="G47" s="247" t="str">
        <f>IFERROR(VLOOKUP(E47,Listes!A$3:C$7,3,),"")</f>
        <v/>
      </c>
      <c r="H47" s="221"/>
      <c r="I47" s="368"/>
      <c r="J47" s="90"/>
      <c r="K47" s="90"/>
      <c r="L47" s="90"/>
      <c r="M47" s="89"/>
      <c r="N47" s="89"/>
      <c r="O47" s="89"/>
      <c r="P47" s="89"/>
      <c r="Q47" s="89"/>
      <c r="R47" s="89"/>
      <c r="S47" s="89"/>
      <c r="T47" s="89"/>
      <c r="U47" s="89"/>
      <c r="V47" s="89"/>
      <c r="W47" s="89"/>
      <c r="X47" s="89"/>
      <c r="Y47" s="89"/>
      <c r="Z47" s="89"/>
      <c r="AA47" s="89"/>
      <c r="AB47" s="89"/>
      <c r="AC47" s="89"/>
      <c r="AD47" s="89"/>
    </row>
    <row r="48" spans="1:30" ht="34.200000000000003" customHeight="1">
      <c r="A48" s="369" t="s">
        <v>203</v>
      </c>
      <c r="B48" s="549" t="s">
        <v>204</v>
      </c>
      <c r="C48" s="549"/>
      <c r="D48" s="549"/>
      <c r="E48" s="246" t="str">
        <f>IFERROR(VLOOKUP(F48,Listes!A$12:B$24,2),"")</f>
        <v>En attente</v>
      </c>
      <c r="F48" s="103" t="str">
        <f>IF(COUNTIF(F49,Listes!$B$2)&gt;0,Listes!$B$2,IF(COUNTIF(F49,Listes!$A$13)=COUNTIF(F49,"&lt;&gt;"),Listes!$A$13,IF(SUM(F49)&gt;=0,AVERAGE(F49),Listes!$B$2)))</f>
        <v>…</v>
      </c>
      <c r="G48" s="545" t="str">
        <f>IFERROR(VLOOKUP(E48,Listes!B$27:C$32,2,),"")</f>
        <v>Il reste encore des critères à évaluer</v>
      </c>
      <c r="H48" s="545"/>
      <c r="I48" s="546"/>
      <c r="J48" s="90"/>
      <c r="K48" s="90"/>
      <c r="L48" s="90"/>
      <c r="M48" s="89"/>
      <c r="N48" s="89"/>
      <c r="O48" s="89"/>
      <c r="P48" s="89"/>
      <c r="Q48" s="89"/>
      <c r="R48" s="89"/>
      <c r="S48" s="89"/>
      <c r="T48" s="89"/>
      <c r="U48" s="89"/>
      <c r="V48" s="89"/>
      <c r="W48" s="89"/>
      <c r="X48" s="89"/>
      <c r="Y48" s="89"/>
      <c r="Z48" s="89"/>
      <c r="AA48" s="89"/>
      <c r="AB48" s="89"/>
      <c r="AC48" s="89"/>
      <c r="AD48" s="89"/>
    </row>
    <row r="49" spans="1:30" ht="45" customHeight="1">
      <c r="A49" s="367" t="s">
        <v>203</v>
      </c>
      <c r="B49" s="547" t="s">
        <v>205</v>
      </c>
      <c r="C49" s="547"/>
      <c r="D49" s="547"/>
      <c r="E49" s="104" t="s">
        <v>83</v>
      </c>
      <c r="F49" s="105" t="str">
        <f>IFERROR(VLOOKUP(E49,Listes!A$2:B$7,2,),"")</f>
        <v>…</v>
      </c>
      <c r="G49" s="106" t="str">
        <f>IFERROR(VLOOKUP(E49,Listes!A$3:C$7,3,),"")</f>
        <v/>
      </c>
      <c r="H49" s="221"/>
      <c r="I49" s="368"/>
      <c r="J49" s="90"/>
      <c r="K49" s="90"/>
      <c r="L49" s="90"/>
      <c r="M49" s="89"/>
      <c r="N49" s="89"/>
      <c r="O49" s="89"/>
      <c r="P49" s="89"/>
      <c r="Q49" s="89"/>
      <c r="R49" s="89"/>
      <c r="S49" s="89"/>
      <c r="T49" s="89"/>
      <c r="U49" s="89"/>
      <c r="V49" s="89"/>
      <c r="W49" s="89"/>
      <c r="X49" s="89"/>
      <c r="Y49" s="89"/>
      <c r="Z49" s="89"/>
      <c r="AA49" s="89"/>
      <c r="AB49" s="89"/>
      <c r="AC49" s="89"/>
      <c r="AD49" s="89"/>
    </row>
    <row r="50" spans="1:30" ht="27" customHeight="1">
      <c r="A50" s="381" t="s">
        <v>75</v>
      </c>
      <c r="B50" s="548" t="s">
        <v>133</v>
      </c>
      <c r="C50" s="548"/>
      <c r="D50" s="548"/>
      <c r="E50" s="548"/>
      <c r="F50" s="107" t="str">
        <f>IF(COUNTIF(F52:F56,Listes!$B$2)&gt;0,Listes!$B$2,IF(COUNTIF(F52:F56,Listes!$A$13)=COUNTIF(F52:F56,"&lt;&gt;"),Listes!$A$13,IF(SUM(F51,F53,F55)&gt;0,AVERAGE(F51,F53,F55),Listes!$B$2)))</f>
        <v>…</v>
      </c>
      <c r="G50" s="550" t="str">
        <f>IFERROR(VLOOKUP($I50,Listes!B$27:C$32,2,),"")</f>
        <v>Il reste encore des critères à évaluer</v>
      </c>
      <c r="H50" s="550"/>
      <c r="I50" s="382" t="str">
        <f>IFERROR(VLOOKUP($F50,Listes!A$12:B$24,2),"")</f>
        <v>En attente</v>
      </c>
      <c r="J50" s="90"/>
      <c r="K50" s="90"/>
      <c r="L50" s="90"/>
      <c r="M50" s="89"/>
      <c r="N50" s="89"/>
      <c r="O50" s="89"/>
      <c r="P50" s="89"/>
      <c r="Q50" s="89"/>
      <c r="R50" s="89"/>
      <c r="S50" s="89"/>
      <c r="T50" s="89"/>
      <c r="U50" s="89"/>
      <c r="V50" s="89"/>
      <c r="W50" s="89"/>
      <c r="X50" s="89"/>
      <c r="Y50" s="89"/>
      <c r="Z50" s="89"/>
      <c r="AA50" s="89"/>
      <c r="AB50" s="89"/>
      <c r="AC50" s="89"/>
      <c r="AD50" s="89"/>
    </row>
    <row r="51" spans="1:30" ht="25.2" customHeight="1">
      <c r="A51" s="369" t="s">
        <v>206</v>
      </c>
      <c r="B51" s="549" t="s">
        <v>207</v>
      </c>
      <c r="C51" s="549"/>
      <c r="D51" s="549"/>
      <c r="E51" s="246" t="str">
        <f>IFERROR(VLOOKUP(F51,Listes!A$12:B$24,2),"")</f>
        <v>En attente</v>
      </c>
      <c r="F51" s="103" t="str">
        <f>IF(COUNTIF(F52,Listes!$B$2)&gt;0,Listes!$B$2,IF(COUNTIF(F52,Listes!$A$13)=COUNTIF(F52,"&lt;&gt;"),Listes!$A$13,IF(SUM(F52)&gt;=0,AVERAGE(F52),Listes!$B$2)))</f>
        <v>…</v>
      </c>
      <c r="G51" s="545" t="str">
        <f>IFERROR(VLOOKUP(E51,Listes!B$27:C$32,2,),"")</f>
        <v>Il reste encore des critères à évaluer</v>
      </c>
      <c r="H51" s="545"/>
      <c r="I51" s="546"/>
      <c r="J51" s="90"/>
      <c r="K51" s="90"/>
      <c r="L51" s="90"/>
      <c r="M51" s="89"/>
      <c r="N51" s="89"/>
      <c r="O51" s="89"/>
      <c r="P51" s="89"/>
      <c r="Q51" s="89"/>
      <c r="R51" s="89"/>
      <c r="S51" s="89"/>
      <c r="T51" s="89"/>
      <c r="U51" s="89"/>
      <c r="V51" s="89"/>
      <c r="W51" s="89"/>
      <c r="X51" s="89"/>
      <c r="Y51" s="89"/>
      <c r="Z51" s="89"/>
      <c r="AA51" s="89"/>
      <c r="AB51" s="89"/>
      <c r="AC51" s="89"/>
      <c r="AD51" s="89"/>
    </row>
    <row r="52" spans="1:30" ht="40.950000000000003" customHeight="1">
      <c r="A52" s="367" t="s">
        <v>206</v>
      </c>
      <c r="B52" s="547" t="s">
        <v>208</v>
      </c>
      <c r="C52" s="547"/>
      <c r="D52" s="547"/>
      <c r="E52" s="104" t="s">
        <v>83</v>
      </c>
      <c r="F52" s="105" t="str">
        <f>IFERROR(VLOOKUP(E52,Listes!A$2:B$7,2,),"")</f>
        <v>…</v>
      </c>
      <c r="G52" s="106" t="str">
        <f>IFERROR(VLOOKUP(E52,Listes!A$3:C$7,3,),"")</f>
        <v/>
      </c>
      <c r="H52" s="221"/>
      <c r="I52" s="368"/>
      <c r="J52" s="90"/>
      <c r="K52" s="90"/>
      <c r="L52" s="90"/>
      <c r="M52" s="89"/>
      <c r="N52" s="89"/>
      <c r="O52" s="89"/>
      <c r="P52" s="89"/>
      <c r="Q52" s="89"/>
      <c r="R52" s="89"/>
      <c r="S52" s="89"/>
      <c r="T52" s="89"/>
      <c r="U52" s="89"/>
      <c r="V52" s="89"/>
      <c r="W52" s="89"/>
      <c r="X52" s="89"/>
      <c r="Y52" s="89"/>
      <c r="Z52" s="89"/>
      <c r="AA52" s="89"/>
      <c r="AB52" s="89"/>
      <c r="AC52" s="89"/>
      <c r="AD52" s="89"/>
    </row>
    <row r="53" spans="1:30" ht="22.95" customHeight="1">
      <c r="A53" s="369" t="s">
        <v>209</v>
      </c>
      <c r="B53" s="549" t="s">
        <v>210</v>
      </c>
      <c r="C53" s="549"/>
      <c r="D53" s="549"/>
      <c r="E53" s="246" t="str">
        <f>IFERROR(VLOOKUP(F53,Listes!A$12:B$24,2),"")</f>
        <v>En attente</v>
      </c>
      <c r="F53" s="103" t="str">
        <f>IF(COUNTIF(F54,Listes!$B$2)&gt;0,Listes!$B$2,IF(COUNTIF(F54,Listes!$A$13)=COUNTIF(F54,"&lt;&gt;"),Listes!$A$13,IF(SUM(F54)&gt;=0,AVERAGE(F54),Listes!$B$2)))</f>
        <v>…</v>
      </c>
      <c r="G53" s="545" t="str">
        <f>IFERROR(VLOOKUP(E53,Listes!B$27:C$32,2,),"")</f>
        <v>Il reste encore des critères à évaluer</v>
      </c>
      <c r="H53" s="545"/>
      <c r="I53" s="546"/>
      <c r="J53" s="90"/>
      <c r="K53" s="90"/>
      <c r="L53" s="90"/>
      <c r="M53" s="89"/>
      <c r="N53" s="89"/>
      <c r="O53" s="89"/>
      <c r="P53" s="89"/>
      <c r="Q53" s="89"/>
      <c r="R53" s="89"/>
      <c r="S53" s="89"/>
      <c r="T53" s="89"/>
      <c r="U53" s="89"/>
      <c r="V53" s="89"/>
      <c r="W53" s="89"/>
      <c r="X53" s="89"/>
      <c r="Y53" s="89"/>
      <c r="Z53" s="89"/>
      <c r="AA53" s="89"/>
      <c r="AB53" s="89"/>
      <c r="AC53" s="89"/>
      <c r="AD53" s="89"/>
    </row>
    <row r="54" spans="1:30" ht="40.200000000000003" customHeight="1">
      <c r="A54" s="367" t="s">
        <v>209</v>
      </c>
      <c r="B54" s="552" t="s">
        <v>211</v>
      </c>
      <c r="C54" s="552"/>
      <c r="D54" s="552"/>
      <c r="E54" s="104" t="s">
        <v>83</v>
      </c>
      <c r="F54" s="105" t="str">
        <f>IFERROR(VLOOKUP(E54,Listes!A$2:B$7,2,),"")</f>
        <v>…</v>
      </c>
      <c r="G54" s="106" t="str">
        <f>IFERROR(VLOOKUP(E54,Listes!A$3:C$7,3,),"")</f>
        <v/>
      </c>
      <c r="H54" s="221"/>
      <c r="I54" s="368"/>
      <c r="J54" s="90"/>
      <c r="K54" s="90"/>
      <c r="L54" s="90"/>
      <c r="M54" s="89"/>
      <c r="N54" s="89"/>
      <c r="O54" s="89"/>
      <c r="P54" s="89"/>
      <c r="Q54" s="89"/>
      <c r="R54" s="89"/>
      <c r="S54" s="89"/>
      <c r="T54" s="89"/>
      <c r="U54" s="89"/>
      <c r="V54" s="89"/>
      <c r="W54" s="89"/>
      <c r="X54" s="89"/>
      <c r="Y54" s="89"/>
      <c r="Z54" s="89"/>
      <c r="AA54" s="89"/>
      <c r="AB54" s="89"/>
      <c r="AC54" s="89"/>
      <c r="AD54" s="89"/>
    </row>
    <row r="55" spans="1:30" ht="24" customHeight="1">
      <c r="A55" s="369" t="s">
        <v>212</v>
      </c>
      <c r="B55" s="549" t="s">
        <v>213</v>
      </c>
      <c r="C55" s="549"/>
      <c r="D55" s="549"/>
      <c r="E55" s="246" t="str">
        <f>IFERROR(VLOOKUP(F55,Listes!A$12:B$24,2),"")</f>
        <v>En attente</v>
      </c>
      <c r="F55" s="103" t="str">
        <f>IF(COUNTIF(F56,Listes!$B$2)&gt;0,Listes!$B$2,IF(COUNTIF(F56,Listes!$A$13)=COUNTIF(F56,"&lt;&gt;"),Listes!$A$13,IF(SUM(F56)&gt;=0,AVERAGE(F56),Listes!$B$2)))</f>
        <v>…</v>
      </c>
      <c r="G55" s="545" t="str">
        <f>IFERROR(VLOOKUP(E55,Listes!B$27:C$32,2,),"")</f>
        <v>Il reste encore des critères à évaluer</v>
      </c>
      <c r="H55" s="545"/>
      <c r="I55" s="546"/>
      <c r="J55" s="90"/>
      <c r="K55" s="90"/>
      <c r="L55" s="90"/>
      <c r="M55" s="89"/>
      <c r="N55" s="89"/>
      <c r="O55" s="89"/>
      <c r="P55" s="89"/>
      <c r="Q55" s="89"/>
      <c r="R55" s="89"/>
      <c r="S55" s="89"/>
      <c r="T55" s="89"/>
      <c r="U55" s="89"/>
      <c r="V55" s="89"/>
      <c r="W55" s="89"/>
      <c r="X55" s="89"/>
      <c r="Y55" s="89"/>
      <c r="Z55" s="89"/>
      <c r="AA55" s="89"/>
      <c r="AB55" s="89"/>
      <c r="AC55" s="89"/>
      <c r="AD55" s="89"/>
    </row>
    <row r="56" spans="1:30" ht="34.200000000000003" customHeight="1">
      <c r="A56" s="367" t="s">
        <v>212</v>
      </c>
      <c r="B56" s="547" t="s">
        <v>214</v>
      </c>
      <c r="C56" s="547"/>
      <c r="D56" s="547"/>
      <c r="E56" s="104" t="s">
        <v>83</v>
      </c>
      <c r="F56" s="105" t="str">
        <f>IFERROR(VLOOKUP(E56,Listes!A$2:B$7,2,),"")</f>
        <v>…</v>
      </c>
      <c r="G56" s="106" t="str">
        <f>IFERROR(VLOOKUP(E56,Listes!A$3:C$7,3,),"")</f>
        <v/>
      </c>
      <c r="H56" s="221"/>
      <c r="I56" s="368"/>
      <c r="J56" s="90"/>
      <c r="K56" s="90"/>
      <c r="L56" s="90"/>
      <c r="M56" s="89"/>
      <c r="N56" s="89"/>
      <c r="O56" s="89"/>
      <c r="P56" s="89"/>
      <c r="Q56" s="89"/>
      <c r="R56" s="89"/>
      <c r="S56" s="89"/>
      <c r="T56" s="89"/>
      <c r="U56" s="89"/>
      <c r="V56" s="89"/>
      <c r="W56" s="89"/>
      <c r="X56" s="89"/>
      <c r="Y56" s="89"/>
      <c r="Z56" s="89"/>
      <c r="AA56" s="89"/>
      <c r="AB56" s="89"/>
      <c r="AC56" s="89"/>
      <c r="AD56" s="89"/>
    </row>
    <row r="57" spans="1:30" ht="22.95" customHeight="1">
      <c r="A57" s="381" t="s">
        <v>76</v>
      </c>
      <c r="B57" s="548" t="s">
        <v>135</v>
      </c>
      <c r="C57" s="548"/>
      <c r="D57" s="548"/>
      <c r="E57" s="548"/>
      <c r="F57" s="107" t="str">
        <f>IF(COUNTIF(F59:F65,Listes!$B$2)&gt;0,Listes!$B$2,IF(COUNTIF(F59:F65,Listes!$A$13)=COUNTIF(F59:F65,"&lt;&gt;"),Listes!$A$13,IF(SUM(F58,F60,F64)&gt;0,AVERAGE(F58,F60,F64),Listes!$B$2)))</f>
        <v>…</v>
      </c>
      <c r="G57" s="550" t="str">
        <f>IFERROR(VLOOKUP($I57,Listes!B$27:C$32,2,),"")</f>
        <v>Il reste encore des critères à évaluer</v>
      </c>
      <c r="H57" s="550"/>
      <c r="I57" s="382" t="str">
        <f>IFERROR(VLOOKUP($F57,Listes!A$12:B$24,2),"")</f>
        <v>En attente</v>
      </c>
      <c r="J57" s="90"/>
      <c r="K57" s="90"/>
      <c r="L57" s="90"/>
      <c r="M57" s="89"/>
      <c r="N57" s="89"/>
      <c r="O57" s="89"/>
      <c r="P57" s="89"/>
      <c r="Q57" s="89"/>
      <c r="R57" s="89"/>
      <c r="S57" s="89"/>
      <c r="T57" s="89"/>
      <c r="U57" s="89"/>
      <c r="V57" s="89"/>
      <c r="W57" s="89"/>
      <c r="X57" s="89"/>
      <c r="Y57" s="89"/>
      <c r="Z57" s="89"/>
      <c r="AA57" s="89"/>
      <c r="AB57" s="89"/>
      <c r="AC57" s="89"/>
      <c r="AD57" s="89"/>
    </row>
    <row r="58" spans="1:30" ht="27" customHeight="1">
      <c r="A58" s="369" t="s">
        <v>215</v>
      </c>
      <c r="B58" s="549" t="s">
        <v>198</v>
      </c>
      <c r="C58" s="549"/>
      <c r="D58" s="549"/>
      <c r="E58" s="246" t="str">
        <f>IFERROR(VLOOKUP(F58,Listes!A$12:B$24,2),"")</f>
        <v>En attente</v>
      </c>
      <c r="F58" s="103" t="str">
        <f>IF(COUNTIF(F59,Listes!$B$2)&gt;0,Listes!$B$2,IF(COUNTIF(F59,Listes!$A$13)=COUNTIF(F59,"&lt;&gt;"),Listes!$A$13,IF(SUM(F59)&gt;=0,AVERAGE(F59),Listes!$B$2)))</f>
        <v>…</v>
      </c>
      <c r="G58" s="545" t="str">
        <f>IFERROR(VLOOKUP(E58,Listes!B$27:C$32,2,),"")</f>
        <v>Il reste encore des critères à évaluer</v>
      </c>
      <c r="H58" s="545"/>
      <c r="I58" s="546"/>
      <c r="J58" s="90"/>
      <c r="K58" s="90"/>
      <c r="L58" s="90"/>
      <c r="M58" s="89"/>
      <c r="N58" s="89"/>
      <c r="O58" s="89"/>
      <c r="P58" s="89"/>
      <c r="Q58" s="89"/>
      <c r="R58" s="89"/>
      <c r="S58" s="89"/>
      <c r="T58" s="89"/>
      <c r="U58" s="89"/>
      <c r="V58" s="89"/>
      <c r="W58" s="89"/>
      <c r="X58" s="89"/>
      <c r="Y58" s="89"/>
      <c r="Z58" s="89"/>
      <c r="AA58" s="89"/>
      <c r="AB58" s="89"/>
      <c r="AC58" s="89"/>
      <c r="AD58" s="89"/>
    </row>
    <row r="59" spans="1:30" ht="37.200000000000003" customHeight="1">
      <c r="A59" s="367" t="s">
        <v>215</v>
      </c>
      <c r="B59" s="552" t="s">
        <v>216</v>
      </c>
      <c r="C59" s="552"/>
      <c r="D59" s="552"/>
      <c r="E59" s="104" t="s">
        <v>83</v>
      </c>
      <c r="F59" s="105" t="str">
        <f>IFERROR(VLOOKUP(E59,Listes!A$2:B$7,2,),"")</f>
        <v>…</v>
      </c>
      <c r="G59" s="106" t="str">
        <f>IFERROR(VLOOKUP(E59,Listes!A$3:C$7,3,),"")</f>
        <v/>
      </c>
      <c r="H59" s="221"/>
      <c r="I59" s="368"/>
      <c r="J59" s="90"/>
      <c r="K59" s="90"/>
      <c r="L59" s="90"/>
      <c r="M59" s="89"/>
      <c r="N59" s="89"/>
      <c r="O59" s="89"/>
      <c r="P59" s="89"/>
      <c r="Q59" s="89"/>
      <c r="R59" s="89"/>
      <c r="S59" s="89"/>
      <c r="T59" s="89"/>
      <c r="U59" s="89"/>
      <c r="V59" s="89"/>
      <c r="W59" s="89"/>
      <c r="X59" s="89"/>
      <c r="Y59" s="89"/>
      <c r="Z59" s="89"/>
      <c r="AA59" s="89"/>
      <c r="AB59" s="89"/>
      <c r="AC59" s="89"/>
      <c r="AD59" s="89"/>
    </row>
    <row r="60" spans="1:30" ht="36" customHeight="1">
      <c r="A60" s="369" t="s">
        <v>217</v>
      </c>
      <c r="B60" s="549" t="s">
        <v>218</v>
      </c>
      <c r="C60" s="549"/>
      <c r="D60" s="549"/>
      <c r="E60" s="246" t="str">
        <f>IFERROR(VLOOKUP(F60,Listes!A$12:B$24,2),"")</f>
        <v>En attente</v>
      </c>
      <c r="F60" s="103" t="str">
        <f>IF(COUNTIF(F61:F63,Listes!$B$2)&gt;0,Listes!$B$2,IF(COUNTIF(F61:F63,Listes!$A$13)=COUNTIF(F61:F63,"&lt;&gt;"),Listes!$A$13,IF(SUM(F61:F63)&gt;=0,AVERAGE(F61:F63),Listes!$B$2)))</f>
        <v>…</v>
      </c>
      <c r="G60" s="545" t="str">
        <f>IFERROR(VLOOKUP(E60,Listes!B$27:C$32,2,),"")</f>
        <v>Il reste encore des critères à évaluer</v>
      </c>
      <c r="H60" s="545"/>
      <c r="I60" s="546"/>
      <c r="J60" s="90"/>
      <c r="K60" s="90"/>
      <c r="L60" s="90"/>
      <c r="M60" s="89"/>
      <c r="N60" s="89"/>
      <c r="O60" s="89"/>
      <c r="P60" s="89"/>
      <c r="Q60" s="89"/>
      <c r="R60" s="89"/>
      <c r="S60" s="89"/>
      <c r="T60" s="89"/>
      <c r="U60" s="89"/>
      <c r="V60" s="89"/>
      <c r="W60" s="89"/>
      <c r="X60" s="89"/>
      <c r="Y60" s="89"/>
      <c r="Z60" s="89"/>
      <c r="AA60" s="89"/>
      <c r="AB60" s="89"/>
      <c r="AC60" s="89"/>
      <c r="AD60" s="89"/>
    </row>
    <row r="61" spans="1:30" ht="34.950000000000003" customHeight="1">
      <c r="A61" s="367" t="s">
        <v>217</v>
      </c>
      <c r="B61" s="547" t="s">
        <v>219</v>
      </c>
      <c r="C61" s="547"/>
      <c r="D61" s="547"/>
      <c r="E61" s="104" t="s">
        <v>83</v>
      </c>
      <c r="F61" s="105" t="str">
        <f>IFERROR(VLOOKUP(E61,Listes!A$2:B$7,2,),"")</f>
        <v>…</v>
      </c>
      <c r="G61" s="106" t="str">
        <f>IFERROR(VLOOKUP(E61,Listes!A$3:C$7,3,),"")</f>
        <v/>
      </c>
      <c r="H61" s="221"/>
      <c r="I61" s="368"/>
      <c r="J61" s="90"/>
      <c r="K61" s="90"/>
      <c r="L61" s="90"/>
      <c r="M61" s="89"/>
      <c r="N61" s="89"/>
      <c r="O61" s="89"/>
      <c r="P61" s="89"/>
      <c r="Q61" s="89"/>
      <c r="R61" s="89"/>
      <c r="S61" s="89"/>
      <c r="T61" s="89"/>
      <c r="U61" s="89"/>
      <c r="V61" s="89"/>
      <c r="W61" s="89"/>
      <c r="X61" s="89"/>
      <c r="Y61" s="89"/>
      <c r="Z61" s="89"/>
      <c r="AA61" s="89"/>
      <c r="AB61" s="89"/>
      <c r="AC61" s="89"/>
      <c r="AD61" s="89"/>
    </row>
    <row r="62" spans="1:30" ht="39" customHeight="1">
      <c r="A62" s="367" t="s">
        <v>217</v>
      </c>
      <c r="B62" s="547" t="s">
        <v>220</v>
      </c>
      <c r="C62" s="547"/>
      <c r="D62" s="547"/>
      <c r="E62" s="104" t="s">
        <v>83</v>
      </c>
      <c r="F62" s="105" t="str">
        <f>IFERROR(VLOOKUP(E62,Listes!A$2:B$7,2,),"")</f>
        <v>…</v>
      </c>
      <c r="G62" s="106" t="str">
        <f>IFERROR(VLOOKUP(E62,Listes!A$3:C$7,3,),"")</f>
        <v/>
      </c>
      <c r="H62" s="221"/>
      <c r="I62" s="368"/>
      <c r="J62" s="90"/>
      <c r="K62" s="90"/>
      <c r="L62" s="90"/>
      <c r="M62" s="89"/>
      <c r="N62" s="89"/>
      <c r="O62" s="89"/>
      <c r="P62" s="89"/>
      <c r="Q62" s="89"/>
      <c r="R62" s="89"/>
      <c r="S62" s="89"/>
      <c r="T62" s="89"/>
      <c r="U62" s="89"/>
      <c r="V62" s="89"/>
      <c r="W62" s="89"/>
      <c r="X62" s="89"/>
      <c r="Y62" s="89"/>
      <c r="Z62" s="89"/>
      <c r="AA62" s="89"/>
      <c r="AB62" s="89"/>
      <c r="AC62" s="89"/>
      <c r="AD62" s="89"/>
    </row>
    <row r="63" spans="1:30" ht="36" customHeight="1">
      <c r="A63" s="367" t="s">
        <v>217</v>
      </c>
      <c r="B63" s="547" t="s">
        <v>221</v>
      </c>
      <c r="C63" s="547"/>
      <c r="D63" s="547"/>
      <c r="E63" s="104" t="s">
        <v>83</v>
      </c>
      <c r="F63" s="105" t="str">
        <f>IFERROR(VLOOKUP(E63,Listes!A$2:B$7,2,),"")</f>
        <v>…</v>
      </c>
      <c r="G63" s="108" t="str">
        <f>IFERROR(VLOOKUP(E63,Listes!A$3:C$7,3,),"")</f>
        <v/>
      </c>
      <c r="H63" s="221"/>
      <c r="I63" s="368"/>
      <c r="J63" s="90"/>
      <c r="K63" s="90"/>
      <c r="L63" s="90"/>
      <c r="M63" s="89"/>
      <c r="N63" s="89"/>
      <c r="O63" s="89"/>
      <c r="P63" s="89"/>
      <c r="Q63" s="89"/>
      <c r="R63" s="89"/>
      <c r="S63" s="89"/>
      <c r="T63" s="89"/>
      <c r="U63" s="89"/>
      <c r="V63" s="89"/>
      <c r="W63" s="89"/>
      <c r="X63" s="89"/>
      <c r="Y63" s="89"/>
      <c r="Z63" s="89"/>
      <c r="AA63" s="89"/>
      <c r="AB63" s="89"/>
      <c r="AC63" s="89"/>
      <c r="AD63" s="89"/>
    </row>
    <row r="64" spans="1:30" ht="27" customHeight="1">
      <c r="A64" s="383" t="s">
        <v>222</v>
      </c>
      <c r="B64" s="560" t="s">
        <v>213</v>
      </c>
      <c r="C64" s="560"/>
      <c r="D64" s="560"/>
      <c r="E64" s="248" t="str">
        <f>IFERROR(VLOOKUP(F64,Listes!A$12:B$24,2),"")</f>
        <v>En attente</v>
      </c>
      <c r="F64" s="180" t="str">
        <f>IF(COUNTIF(F65,Listes!$B$2)&gt;0,Listes!$B$2,IF(COUNTIF(F65,Listes!$A$13)=COUNTIF(F65,"&lt;&gt;"),Listes!$A$13,IF(SUM(F65)&gt;=0,AVERAGE(F65),Listes!$B$2)))</f>
        <v>…</v>
      </c>
      <c r="G64" s="553" t="str">
        <f>IFERROR(VLOOKUP(E64,Listes!B$27:C$32,2,),"")</f>
        <v>Il reste encore des critères à évaluer</v>
      </c>
      <c r="H64" s="553"/>
      <c r="I64" s="554"/>
      <c r="J64" s="90"/>
      <c r="K64" s="90"/>
      <c r="L64" s="90"/>
      <c r="M64" s="89"/>
      <c r="N64" s="89"/>
      <c r="O64" s="89"/>
      <c r="P64" s="89"/>
      <c r="Q64" s="89"/>
      <c r="R64" s="89"/>
      <c r="S64" s="89"/>
      <c r="T64" s="89"/>
      <c r="U64" s="89"/>
      <c r="V64" s="89"/>
      <c r="W64" s="89"/>
      <c r="X64" s="89"/>
      <c r="Y64" s="89"/>
      <c r="Z64" s="89"/>
      <c r="AA64" s="89"/>
      <c r="AB64" s="89"/>
      <c r="AC64" s="89"/>
      <c r="AD64" s="89"/>
    </row>
    <row r="65" spans="1:30" ht="36" customHeight="1">
      <c r="A65" s="384" t="s">
        <v>222</v>
      </c>
      <c r="B65" s="561" t="s">
        <v>223</v>
      </c>
      <c r="C65" s="561"/>
      <c r="D65" s="561"/>
      <c r="E65" s="104" t="s">
        <v>83</v>
      </c>
      <c r="F65" s="181" t="str">
        <f>IFERROR(VLOOKUP(E65,Listes!A$2:B$7,2,),"")</f>
        <v>…</v>
      </c>
      <c r="G65" s="182" t="str">
        <f>IFERROR(VLOOKUP(E65,Listes!A$3:C$7,3,),"")</f>
        <v/>
      </c>
      <c r="H65" s="222"/>
      <c r="I65" s="385"/>
      <c r="J65" s="90"/>
      <c r="K65" s="90"/>
      <c r="L65" s="90"/>
      <c r="M65" s="89"/>
      <c r="N65" s="89"/>
      <c r="O65" s="89"/>
      <c r="P65" s="89"/>
      <c r="Q65" s="89"/>
      <c r="R65" s="89"/>
      <c r="S65" s="89"/>
      <c r="T65" s="89"/>
      <c r="U65" s="89"/>
      <c r="V65" s="89"/>
      <c r="W65" s="89"/>
      <c r="X65" s="89"/>
      <c r="Y65" s="89"/>
      <c r="Z65" s="89"/>
      <c r="AA65" s="89"/>
      <c r="AB65" s="89"/>
      <c r="AC65" s="89"/>
      <c r="AD65" s="89"/>
    </row>
    <row r="66" spans="1:30" ht="37.950000000000003" customHeight="1">
      <c r="A66" s="386" t="s">
        <v>77</v>
      </c>
      <c r="B66" s="556" t="s">
        <v>137</v>
      </c>
      <c r="C66" s="556"/>
      <c r="D66" s="556"/>
      <c r="E66" s="556"/>
      <c r="F66" s="184" t="str">
        <f>IF(COUNTIF(F68:F76,Listes!$B$2)&gt;0,Listes!$B$2,IF(COUNTIF(F68:F76,Listes!$A$13)=COUNTIF(F68:F76,"&lt;&gt;"),Listes!$A$13,IF(SUM(F67,F69,F73,F75)&gt;0,AVERAGE(F67,F69,F73,F75),Listes!$B$2)))</f>
        <v>…</v>
      </c>
      <c r="G66" s="555" t="str">
        <f>IFERROR(VLOOKUP($I66,Listes!B$27:C$32,2,),"")</f>
        <v>Il reste encore des critères à évaluer</v>
      </c>
      <c r="H66" s="555"/>
      <c r="I66" s="387" t="str">
        <f>IFERROR(VLOOKUP($F66,Listes!A$12:B$24,2),"")</f>
        <v>En attente</v>
      </c>
      <c r="J66" s="90"/>
      <c r="K66" s="90"/>
      <c r="L66" s="90"/>
      <c r="M66" s="89"/>
      <c r="N66" s="89"/>
      <c r="O66" s="89"/>
      <c r="P66" s="89"/>
      <c r="Q66" s="89"/>
      <c r="R66" s="89"/>
      <c r="S66" s="89"/>
      <c r="T66" s="89"/>
      <c r="U66" s="89"/>
      <c r="V66" s="89"/>
      <c r="W66" s="89"/>
      <c r="X66" s="89"/>
      <c r="Y66" s="89"/>
      <c r="Z66" s="89"/>
      <c r="AA66" s="89"/>
      <c r="AB66" s="89"/>
      <c r="AC66" s="89"/>
      <c r="AD66" s="89"/>
    </row>
    <row r="67" spans="1:30" ht="39" customHeight="1">
      <c r="A67" s="366" t="s">
        <v>224</v>
      </c>
      <c r="B67" s="559" t="s">
        <v>225</v>
      </c>
      <c r="C67" s="559"/>
      <c r="D67" s="559"/>
      <c r="E67" s="249" t="str">
        <f>IFERROR(VLOOKUP(F67,Listes!A$12:B$24,2),"")</f>
        <v>En attente</v>
      </c>
      <c r="F67" s="183" t="str">
        <f>IF(COUNTIF(F68,Listes!$B$2)&gt;0,Listes!$B$2,IF(COUNTIF(F68,Listes!$A$13)=COUNTIF(F68,"&lt;&gt;"),Listes!$A$13,IF(SUM(F68)&gt;=0,AVERAGE(F68),Listes!$B$2)))</f>
        <v>…</v>
      </c>
      <c r="G67" s="557" t="str">
        <f>IFERROR(VLOOKUP(E67,Listes!B$27:C$32,2,),"")</f>
        <v>Il reste encore des critères à évaluer</v>
      </c>
      <c r="H67" s="557"/>
      <c r="I67" s="558"/>
      <c r="J67" s="90"/>
      <c r="K67" s="90"/>
      <c r="L67" s="90"/>
      <c r="M67" s="89"/>
      <c r="N67" s="89"/>
      <c r="O67" s="89"/>
      <c r="P67" s="89"/>
      <c r="Q67" s="89"/>
      <c r="R67" s="89"/>
      <c r="S67" s="89"/>
      <c r="T67" s="89"/>
      <c r="U67" s="89"/>
      <c r="V67" s="89"/>
      <c r="W67" s="89"/>
      <c r="X67" s="89"/>
      <c r="Y67" s="89"/>
      <c r="Z67" s="89"/>
      <c r="AA67" s="89"/>
      <c r="AB67" s="89"/>
      <c r="AC67" s="89"/>
      <c r="AD67" s="89"/>
    </row>
    <row r="68" spans="1:30" ht="45" customHeight="1">
      <c r="A68" s="367" t="s">
        <v>224</v>
      </c>
      <c r="B68" s="547" t="s">
        <v>226</v>
      </c>
      <c r="C68" s="547"/>
      <c r="D68" s="547"/>
      <c r="E68" s="104" t="s">
        <v>83</v>
      </c>
      <c r="F68" s="105" t="str">
        <f>IFERROR(VLOOKUP(E68,Listes!A$2:B$7,2,),"")</f>
        <v>…</v>
      </c>
      <c r="G68" s="106" t="str">
        <f>IFERROR(VLOOKUP(E68,Listes!A$3:C$7,3,),"")</f>
        <v/>
      </c>
      <c r="H68" s="221"/>
      <c r="I68" s="368"/>
      <c r="J68" s="90"/>
      <c r="K68" s="90"/>
      <c r="L68" s="90"/>
      <c r="M68" s="89"/>
      <c r="N68" s="89"/>
      <c r="O68" s="89"/>
      <c r="P68" s="89"/>
      <c r="Q68" s="89"/>
      <c r="R68" s="89"/>
      <c r="S68" s="89"/>
      <c r="T68" s="89"/>
      <c r="U68" s="89"/>
      <c r="V68" s="89"/>
      <c r="W68" s="89"/>
      <c r="X68" s="89"/>
      <c r="Y68" s="89"/>
      <c r="Z68" s="89"/>
      <c r="AA68" s="89"/>
      <c r="AB68" s="89"/>
      <c r="AC68" s="89"/>
      <c r="AD68" s="89"/>
    </row>
    <row r="69" spans="1:30" ht="36" customHeight="1">
      <c r="A69" s="369" t="s">
        <v>227</v>
      </c>
      <c r="B69" s="549" t="s">
        <v>228</v>
      </c>
      <c r="C69" s="549"/>
      <c r="D69" s="549"/>
      <c r="E69" s="246" t="str">
        <f>IFERROR(VLOOKUP(F69,Listes!A$12:B$24,2),"")</f>
        <v>En attente</v>
      </c>
      <c r="F69" s="103" t="str">
        <f>IF(COUNTIF(F70:F72,Listes!$B$2)&gt;0,Listes!$B$2,IF(COUNTIF(F70:F72,Listes!$A$13)=COUNTIF(F70:F72,"&lt;&gt;"),Listes!$A$13,IF(SUM(F70:F72)&gt;=0,AVERAGE(F70:F72),Listes!$B$2)))</f>
        <v>…</v>
      </c>
      <c r="G69" s="545" t="str">
        <f>IFERROR(VLOOKUP(E69,Listes!B$27:C$32,2,),"")</f>
        <v>Il reste encore des critères à évaluer</v>
      </c>
      <c r="H69" s="545"/>
      <c r="I69" s="546"/>
      <c r="J69" s="90"/>
      <c r="K69" s="90"/>
      <c r="L69" s="90"/>
      <c r="M69" s="89"/>
      <c r="N69" s="89"/>
      <c r="O69" s="89"/>
      <c r="P69" s="89"/>
      <c r="Q69" s="89"/>
      <c r="R69" s="89"/>
      <c r="S69" s="89"/>
      <c r="T69" s="89"/>
      <c r="U69" s="89"/>
      <c r="V69" s="89"/>
      <c r="W69" s="89"/>
      <c r="X69" s="89"/>
      <c r="Y69" s="89"/>
      <c r="Z69" s="89"/>
      <c r="AA69" s="89"/>
      <c r="AB69" s="89"/>
      <c r="AC69" s="89"/>
      <c r="AD69" s="89"/>
    </row>
    <row r="70" spans="1:30" ht="49.2" customHeight="1">
      <c r="A70" s="367" t="s">
        <v>229</v>
      </c>
      <c r="B70" s="547" t="s">
        <v>230</v>
      </c>
      <c r="C70" s="547"/>
      <c r="D70" s="547"/>
      <c r="E70" s="104" t="s">
        <v>83</v>
      </c>
      <c r="F70" s="105" t="str">
        <f>IFERROR(VLOOKUP(E70,Listes!A$2:B$7,2,),"")</f>
        <v>…</v>
      </c>
      <c r="G70" s="106" t="str">
        <f>IFERROR(VLOOKUP(E70,Listes!A$3:C$7,3,),"")</f>
        <v/>
      </c>
      <c r="H70" s="221"/>
      <c r="I70" s="368"/>
      <c r="J70" s="90"/>
      <c r="K70" s="90"/>
      <c r="L70" s="90"/>
      <c r="M70" s="89"/>
      <c r="N70" s="89"/>
      <c r="O70" s="89"/>
      <c r="P70" s="89"/>
      <c r="Q70" s="89"/>
      <c r="R70" s="89"/>
      <c r="S70" s="89"/>
      <c r="T70" s="89"/>
      <c r="U70" s="89"/>
      <c r="V70" s="89"/>
      <c r="W70" s="89"/>
      <c r="X70" s="89"/>
      <c r="Y70" s="89"/>
      <c r="Z70" s="89"/>
      <c r="AA70" s="89"/>
      <c r="AB70" s="89"/>
      <c r="AC70" s="89"/>
      <c r="AD70" s="89"/>
    </row>
    <row r="71" spans="1:30" ht="43.2" customHeight="1">
      <c r="A71" s="367" t="s">
        <v>231</v>
      </c>
      <c r="B71" s="552" t="s">
        <v>232</v>
      </c>
      <c r="C71" s="552"/>
      <c r="D71" s="552"/>
      <c r="E71" s="104" t="s">
        <v>83</v>
      </c>
      <c r="F71" s="105" t="str">
        <f>IFERROR(VLOOKUP(E71,Listes!A$2:B$7,2,),"")</f>
        <v>…</v>
      </c>
      <c r="G71" s="106" t="str">
        <f>IFERROR(VLOOKUP(E71,Listes!A$3:C$7,3,),"")</f>
        <v/>
      </c>
      <c r="H71" s="221"/>
      <c r="I71" s="368"/>
      <c r="J71" s="90"/>
      <c r="K71" s="90"/>
      <c r="L71" s="90"/>
      <c r="M71" s="89"/>
      <c r="N71" s="89"/>
      <c r="O71" s="89"/>
      <c r="P71" s="89"/>
      <c r="Q71" s="89"/>
      <c r="R71" s="89"/>
      <c r="S71" s="89"/>
      <c r="T71" s="89"/>
      <c r="U71" s="89"/>
      <c r="V71" s="89"/>
      <c r="W71" s="89"/>
      <c r="X71" s="89"/>
      <c r="Y71" s="89"/>
      <c r="Z71" s="89"/>
      <c r="AA71" s="89"/>
      <c r="AB71" s="89"/>
      <c r="AC71" s="89"/>
      <c r="AD71" s="89"/>
    </row>
    <row r="72" spans="1:30" ht="37.950000000000003" customHeight="1">
      <c r="A72" s="367" t="s">
        <v>231</v>
      </c>
      <c r="B72" s="547" t="s">
        <v>233</v>
      </c>
      <c r="C72" s="547"/>
      <c r="D72" s="547"/>
      <c r="E72" s="104" t="s">
        <v>83</v>
      </c>
      <c r="F72" s="105" t="str">
        <f>IFERROR(VLOOKUP(E72,Listes!A$2:B$7,2,),"")</f>
        <v>…</v>
      </c>
      <c r="G72" s="106" t="str">
        <f>IFERROR(VLOOKUP(E72,Listes!A$3:C$7,3,),"")</f>
        <v/>
      </c>
      <c r="H72" s="221"/>
      <c r="I72" s="368"/>
      <c r="J72" s="90"/>
      <c r="K72" s="90"/>
      <c r="L72" s="90"/>
      <c r="M72" s="89"/>
      <c r="N72" s="89"/>
      <c r="O72" s="89"/>
      <c r="P72" s="89"/>
      <c r="Q72" s="89"/>
      <c r="R72" s="89"/>
      <c r="S72" s="89"/>
      <c r="T72" s="89"/>
      <c r="U72" s="89"/>
      <c r="V72" s="89"/>
      <c r="W72" s="89"/>
      <c r="X72" s="89"/>
      <c r="Y72" s="89"/>
      <c r="Z72" s="89"/>
      <c r="AA72" s="89"/>
      <c r="AB72" s="89"/>
      <c r="AC72" s="89"/>
      <c r="AD72" s="89"/>
    </row>
    <row r="73" spans="1:30" ht="43.95" customHeight="1">
      <c r="A73" s="369" t="s">
        <v>234</v>
      </c>
      <c r="B73" s="549" t="s">
        <v>235</v>
      </c>
      <c r="C73" s="549"/>
      <c r="D73" s="549"/>
      <c r="E73" s="246" t="str">
        <f>IFERROR(VLOOKUP(F73,Listes!A$12:B$24,2),"")</f>
        <v>En attente</v>
      </c>
      <c r="F73" s="103" t="str">
        <f>IF(COUNTIF(F74,Listes!$B$2)&gt;0,Listes!$B$2,IF(COUNTIF(F74,Listes!$A$13)=COUNTIF(F74,"&lt;&gt;"),Listes!$A$13,IF(SUM(F74)&gt;=0,AVERAGE(F74),Listes!$B$2)))</f>
        <v>…</v>
      </c>
      <c r="G73" s="545" t="str">
        <f>IFERROR(VLOOKUP(E73,Listes!B$27:C$32,2,),"")</f>
        <v>Il reste encore des critères à évaluer</v>
      </c>
      <c r="H73" s="545"/>
      <c r="I73" s="546"/>
      <c r="J73" s="90"/>
      <c r="K73" s="90"/>
      <c r="L73" s="90"/>
      <c r="M73" s="89"/>
      <c r="N73" s="89"/>
      <c r="O73" s="89"/>
      <c r="P73" s="89"/>
      <c r="Q73" s="89"/>
      <c r="R73" s="89"/>
      <c r="S73" s="89"/>
      <c r="T73" s="89"/>
      <c r="U73" s="89"/>
      <c r="V73" s="89"/>
      <c r="W73" s="89"/>
      <c r="X73" s="89"/>
      <c r="Y73" s="89"/>
      <c r="Z73" s="89"/>
      <c r="AA73" s="89"/>
      <c r="AB73" s="89"/>
      <c r="AC73" s="89"/>
      <c r="AD73" s="89"/>
    </row>
    <row r="74" spans="1:30" ht="43.95" customHeight="1">
      <c r="A74" s="367" t="s">
        <v>234</v>
      </c>
      <c r="B74" s="547" t="s">
        <v>236</v>
      </c>
      <c r="C74" s="547"/>
      <c r="D74" s="547"/>
      <c r="E74" s="104" t="s">
        <v>83</v>
      </c>
      <c r="F74" s="105" t="str">
        <f>IFERROR(VLOOKUP(E74,Listes!A$2:B$7,2,),"")</f>
        <v>…</v>
      </c>
      <c r="G74" s="106" t="str">
        <f>IFERROR(VLOOKUP(E74,Listes!A$3:C$7,3,),"")</f>
        <v/>
      </c>
      <c r="H74" s="221"/>
      <c r="I74" s="368"/>
      <c r="J74" s="90"/>
      <c r="K74" s="90"/>
      <c r="L74" s="90"/>
      <c r="M74" s="89"/>
      <c r="N74" s="89"/>
      <c r="O74" s="89"/>
      <c r="P74" s="89"/>
      <c r="Q74" s="89"/>
      <c r="R74" s="89"/>
      <c r="S74" s="89"/>
      <c r="T74" s="89"/>
      <c r="U74" s="89"/>
      <c r="V74" s="89"/>
      <c r="W74" s="89"/>
      <c r="X74" s="89"/>
      <c r="Y74" s="89"/>
      <c r="Z74" s="89"/>
      <c r="AA74" s="89"/>
      <c r="AB74" s="89"/>
      <c r="AC74" s="89"/>
      <c r="AD74" s="89"/>
    </row>
    <row r="75" spans="1:30" ht="43.95" customHeight="1">
      <c r="A75" s="369" t="s">
        <v>237</v>
      </c>
      <c r="B75" s="549" t="s">
        <v>238</v>
      </c>
      <c r="C75" s="549"/>
      <c r="D75" s="549"/>
      <c r="E75" s="246" t="str">
        <f>IFERROR(VLOOKUP(F75,Listes!A$12:B$24,2),"")</f>
        <v>En attente</v>
      </c>
      <c r="F75" s="103" t="str">
        <f>IF(COUNTIF(F76,Listes!$B$2)&gt;0,Listes!$B$2,IF(COUNTIF(F76,Listes!$A$13)=COUNTIF(F76,"&lt;&gt;"),Listes!$A$13,IF(SUM(F76)&gt;=0,AVERAGE(F76),Listes!$B$2)))</f>
        <v>…</v>
      </c>
      <c r="G75" s="545" t="str">
        <f>IFERROR(VLOOKUP(E75,Listes!B$27:C$32,2,),"")</f>
        <v>Il reste encore des critères à évaluer</v>
      </c>
      <c r="H75" s="545"/>
      <c r="I75" s="546"/>
      <c r="J75" s="90"/>
      <c r="K75" s="90"/>
      <c r="L75" s="90"/>
    </row>
    <row r="76" spans="1:30" ht="52.2" customHeight="1">
      <c r="A76" s="367" t="s">
        <v>237</v>
      </c>
      <c r="B76" s="552" t="s">
        <v>239</v>
      </c>
      <c r="C76" s="552"/>
      <c r="D76" s="552"/>
      <c r="E76" s="104" t="s">
        <v>83</v>
      </c>
      <c r="F76" s="105" t="str">
        <f>IFERROR(VLOOKUP(E76,Listes!A$2:B$7,2,),"")</f>
        <v>…</v>
      </c>
      <c r="G76" s="106" t="str">
        <f>IFERROR(VLOOKUP(E76,Listes!A$3:C$7,3,),"")</f>
        <v/>
      </c>
      <c r="H76" s="221"/>
      <c r="I76" s="368"/>
      <c r="J76" s="90"/>
      <c r="K76" s="90"/>
      <c r="L76" s="90"/>
    </row>
    <row r="77" spans="1:30" ht="38.25" customHeight="1">
      <c r="A77" s="381" t="s">
        <v>78</v>
      </c>
      <c r="B77" s="548" t="s">
        <v>139</v>
      </c>
      <c r="C77" s="548"/>
      <c r="D77" s="548"/>
      <c r="E77" s="548"/>
      <c r="F77" s="107" t="str">
        <f>IF(COUNTIF(F79:F97,Listes!$B$2)&gt;0,Listes!$B$2,IF(COUNTIF(F79:F97,Listes!$A$13)=COUNTIF(F79:F97,"&lt;&gt;"),Listes!$A$13,IF(SUM(F78,F80,F82,F85,F87,F90)&gt;0,AVERAGE(F78,F80,F82,F85,F87,F90),Listes!$B$2)))</f>
        <v>…</v>
      </c>
      <c r="G77" s="550" t="str">
        <f>IFERROR(VLOOKUP($I77,Listes!B$27:C$32,2,),"")</f>
        <v>Il reste encore des critères à évaluer</v>
      </c>
      <c r="H77" s="550"/>
      <c r="I77" s="382" t="str">
        <f>IFERROR(VLOOKUP($F77,Listes!A$12:B$24,2),"")</f>
        <v>En attente</v>
      </c>
      <c r="J77" s="90"/>
      <c r="K77" s="90"/>
      <c r="L77" s="90"/>
    </row>
    <row r="78" spans="1:30" ht="37.950000000000003" customHeight="1">
      <c r="A78" s="369" t="s">
        <v>240</v>
      </c>
      <c r="B78" s="549" t="s">
        <v>198</v>
      </c>
      <c r="C78" s="549"/>
      <c r="D78" s="549"/>
      <c r="E78" s="246" t="str">
        <f>IFERROR(VLOOKUP(F78,Listes!A$12:B$24,2),"")</f>
        <v>En attente</v>
      </c>
      <c r="F78" s="103" t="str">
        <f>IF(COUNTIF(F79,Listes!$B$2)&gt;0,Listes!$B$2,IF(COUNTIF(F79,Listes!$A$13)=COUNTIF(F79,"&lt;&gt;"),Listes!$A$13,IF(SUM(F79)&gt;=0,AVERAGE(F79),Listes!$B$2)))</f>
        <v>…</v>
      </c>
      <c r="G78" s="545" t="str">
        <f>IFERROR(VLOOKUP(E78,Listes!B$27:C$32,2,),"")</f>
        <v>Il reste encore des critères à évaluer</v>
      </c>
      <c r="H78" s="545"/>
      <c r="I78" s="546"/>
      <c r="J78" s="90"/>
      <c r="K78" s="90"/>
      <c r="L78" s="90"/>
    </row>
    <row r="79" spans="1:30" ht="52.95" customHeight="1">
      <c r="A79" s="367" t="s">
        <v>240</v>
      </c>
      <c r="B79" s="547" t="s">
        <v>241</v>
      </c>
      <c r="C79" s="547"/>
      <c r="D79" s="547"/>
      <c r="E79" s="104" t="s">
        <v>83</v>
      </c>
      <c r="F79" s="105" t="str">
        <f>IFERROR(VLOOKUP(E79,Listes!A$2:B$7,2,),"")</f>
        <v>…</v>
      </c>
      <c r="G79" s="106" t="str">
        <f>IFERROR(VLOOKUP(E79,Listes!A$3:C$7,3,),"")</f>
        <v/>
      </c>
      <c r="H79" s="221"/>
      <c r="I79" s="368"/>
      <c r="J79" s="90"/>
      <c r="K79" s="90"/>
      <c r="L79" s="90"/>
    </row>
    <row r="80" spans="1:30" ht="46.2" customHeight="1">
      <c r="A80" s="369" t="s">
        <v>242</v>
      </c>
      <c r="B80" s="549" t="s">
        <v>243</v>
      </c>
      <c r="C80" s="549"/>
      <c r="D80" s="549"/>
      <c r="E80" s="246" t="str">
        <f>IFERROR(VLOOKUP(F80,Listes!A$12:B$24,2),"")</f>
        <v>En attente</v>
      </c>
      <c r="F80" s="103" t="str">
        <f>IF(COUNTIF(F81,Listes!$B$2)&gt;0,Listes!$B$2,IF(COUNTIF(F81,Listes!$A$13)=COUNTIF(F81,"&lt;&gt;"),Listes!$A$13,IF(SUM(F81)&gt;=0,AVERAGE(F81),Listes!$B$2)))</f>
        <v>…</v>
      </c>
      <c r="G80" s="545" t="str">
        <f>IFERROR(VLOOKUP(E80,Listes!B$27:C$32,2,),"")</f>
        <v>Il reste encore des critères à évaluer</v>
      </c>
      <c r="H80" s="545"/>
      <c r="I80" s="546"/>
      <c r="J80" s="90"/>
      <c r="K80" s="90"/>
      <c r="L80" s="90"/>
    </row>
    <row r="81" spans="1:12" ht="58.95" customHeight="1">
      <c r="A81" s="367" t="s">
        <v>244</v>
      </c>
      <c r="B81" s="547" t="s">
        <v>245</v>
      </c>
      <c r="C81" s="547"/>
      <c r="D81" s="547"/>
      <c r="E81" s="104" t="s">
        <v>83</v>
      </c>
      <c r="F81" s="105" t="str">
        <f>IFERROR(VLOOKUP(E81,Listes!A$2:B$7,2,),"")</f>
        <v>…</v>
      </c>
      <c r="G81" s="106" t="str">
        <f>IFERROR(VLOOKUP(E81,Listes!A$3:C$7,3,),"")</f>
        <v/>
      </c>
      <c r="H81" s="221"/>
      <c r="I81" s="368"/>
      <c r="J81" s="90"/>
      <c r="K81" s="90"/>
      <c r="L81" s="90"/>
    </row>
    <row r="82" spans="1:12" ht="40.950000000000003" customHeight="1">
      <c r="A82" s="369" t="s">
        <v>246</v>
      </c>
      <c r="B82" s="549" t="s">
        <v>247</v>
      </c>
      <c r="C82" s="549"/>
      <c r="D82" s="549"/>
      <c r="E82" s="246" t="str">
        <f>IFERROR(VLOOKUP(F82,Listes!A$12:B$24,2),"")</f>
        <v>En attente</v>
      </c>
      <c r="F82" s="103" t="str">
        <f>IF(COUNTIF(F83:F84,Listes!$B$2)&gt;0,Listes!$B$2,IF(COUNTIF(F83:F84,Listes!$A$13)=COUNTIF(F83:F84,"&lt;&gt;"),Listes!$A$13,IF(SUM(F83:F84)&gt;=0,AVERAGE(F83:F84),Listes!$B$2)))</f>
        <v>…</v>
      </c>
      <c r="G82" s="545" t="str">
        <f>IFERROR(VLOOKUP(E82,Listes!B$27:C$32,2,),"")</f>
        <v>Il reste encore des critères à évaluer</v>
      </c>
      <c r="H82" s="545"/>
      <c r="I82" s="546"/>
      <c r="J82" s="90"/>
      <c r="K82" s="90"/>
      <c r="L82" s="90"/>
    </row>
    <row r="83" spans="1:12" ht="66.45" customHeight="1">
      <c r="A83" s="367" t="s">
        <v>246</v>
      </c>
      <c r="B83" s="547" t="s">
        <v>248</v>
      </c>
      <c r="C83" s="547"/>
      <c r="D83" s="547"/>
      <c r="E83" s="254" t="s">
        <v>83</v>
      </c>
      <c r="F83" s="105" t="str">
        <f>IFERROR(VLOOKUP(E83,Listes!A$2:B$7,2,),"")</f>
        <v>…</v>
      </c>
      <c r="G83" s="106" t="str">
        <f>IFERROR(VLOOKUP(E83,Listes!A$3:C$7,3,),"")</f>
        <v/>
      </c>
      <c r="H83" s="221"/>
      <c r="I83" s="368"/>
      <c r="J83" s="90"/>
      <c r="K83" s="90"/>
      <c r="L83" s="90"/>
    </row>
    <row r="84" spans="1:12" ht="52.95" customHeight="1">
      <c r="A84" s="367" t="s">
        <v>246</v>
      </c>
      <c r="B84" s="547" t="s">
        <v>249</v>
      </c>
      <c r="C84" s="547"/>
      <c r="D84" s="547"/>
      <c r="E84" s="254" t="s">
        <v>83</v>
      </c>
      <c r="F84" s="105" t="str">
        <f>IFERROR(VLOOKUP(E84,Listes!A$2:B$7,2,),"")</f>
        <v>…</v>
      </c>
      <c r="G84" s="106" t="str">
        <f>IFERROR(VLOOKUP(E84,Listes!A$3:C$7,3,),"")</f>
        <v/>
      </c>
      <c r="H84" s="221"/>
      <c r="I84" s="368"/>
      <c r="J84" s="90"/>
      <c r="K84" s="90"/>
      <c r="L84" s="90"/>
    </row>
    <row r="85" spans="1:12" ht="37.200000000000003" customHeight="1">
      <c r="A85" s="369" t="s">
        <v>250</v>
      </c>
      <c r="B85" s="549" t="s">
        <v>251</v>
      </c>
      <c r="C85" s="549"/>
      <c r="D85" s="549"/>
      <c r="E85" s="246" t="str">
        <f>IFERROR(VLOOKUP(F85,Listes!A$12:B$24,2),"")</f>
        <v>En attente</v>
      </c>
      <c r="F85" s="103" t="str">
        <f>IF(COUNTIF(F86,Listes!$B$2)&gt;0,Listes!$B$2,IF(COUNTIF(F86,Listes!$A$13)=COUNTIF(F86,"&lt;&gt;"),Listes!$A$13,IF(SUM(F86)&gt;=0,AVERAGE(F86),Listes!$B$2)))</f>
        <v>…</v>
      </c>
      <c r="G85" s="545" t="str">
        <f>IFERROR(VLOOKUP(E85,Listes!B$27:C$32,2,),"")</f>
        <v>Il reste encore des critères à évaluer</v>
      </c>
      <c r="H85" s="545"/>
      <c r="I85" s="546"/>
      <c r="J85" s="90"/>
      <c r="K85" s="90"/>
      <c r="L85" s="90"/>
    </row>
    <row r="86" spans="1:12" ht="48" customHeight="1">
      <c r="A86" s="367" t="s">
        <v>250</v>
      </c>
      <c r="B86" s="547" t="s">
        <v>252</v>
      </c>
      <c r="C86" s="547"/>
      <c r="D86" s="547"/>
      <c r="E86" s="254" t="s">
        <v>83</v>
      </c>
      <c r="F86" s="105" t="str">
        <f>IFERROR(VLOOKUP(E86,Listes!A$2:B$7,2,),"")</f>
        <v>…</v>
      </c>
      <c r="G86" s="106" t="str">
        <f>IFERROR(VLOOKUP(E86,Listes!A$3:C$7,3,),"")</f>
        <v/>
      </c>
      <c r="H86" s="221"/>
      <c r="I86" s="368"/>
      <c r="J86" s="90"/>
      <c r="K86" s="90"/>
      <c r="L86" s="90"/>
    </row>
    <row r="87" spans="1:12" ht="31.95" customHeight="1">
      <c r="A87" s="369" t="s">
        <v>253</v>
      </c>
      <c r="B87" s="549" t="s">
        <v>254</v>
      </c>
      <c r="C87" s="549"/>
      <c r="D87" s="549"/>
      <c r="E87" s="246" t="str">
        <f>IFERROR(VLOOKUP(F87,Listes!A$12:B$24,2),"")</f>
        <v>En attente</v>
      </c>
      <c r="F87" s="103" t="str">
        <f>IF(COUNTIF(F88:F89,Listes!$B$2)&gt;0,Listes!$B$2,IF(COUNTIF(F88:F89,Listes!$A$13)=COUNTIF(F88:F89,"&lt;&gt;"),Listes!$A$13,IF(SUM(F88:F89)&gt;=0,AVERAGE(F88:F89),Listes!$B$2)))</f>
        <v>…</v>
      </c>
      <c r="G87" s="545" t="str">
        <f>IFERROR(VLOOKUP(E87,Listes!B$27:C$32,2,),"")</f>
        <v>Il reste encore des critères à évaluer</v>
      </c>
      <c r="H87" s="545"/>
      <c r="I87" s="546"/>
      <c r="J87" s="90"/>
      <c r="K87" s="90"/>
      <c r="L87" s="90"/>
    </row>
    <row r="88" spans="1:12" ht="45.75" customHeight="1">
      <c r="A88" s="367" t="s">
        <v>253</v>
      </c>
      <c r="B88" s="547" t="s">
        <v>255</v>
      </c>
      <c r="C88" s="547"/>
      <c r="D88" s="547"/>
      <c r="E88" s="254" t="s">
        <v>83</v>
      </c>
      <c r="F88" s="105" t="str">
        <f>IFERROR(VLOOKUP(E88,Listes!A$2:B$7,2,),"")</f>
        <v>…</v>
      </c>
      <c r="G88" s="106" t="str">
        <f>IFERROR(VLOOKUP(E88,Listes!A$3:C$7,3,),"")</f>
        <v/>
      </c>
      <c r="H88" s="221"/>
      <c r="I88" s="368"/>
      <c r="J88" s="90"/>
      <c r="K88" s="90"/>
      <c r="L88" s="90"/>
    </row>
    <row r="89" spans="1:12" ht="40.200000000000003" customHeight="1">
      <c r="A89" s="367" t="s">
        <v>253</v>
      </c>
      <c r="B89" s="547" t="s">
        <v>256</v>
      </c>
      <c r="C89" s="547"/>
      <c r="D89" s="547"/>
      <c r="E89" s="254" t="s">
        <v>83</v>
      </c>
      <c r="F89" s="105" t="str">
        <f>IFERROR(VLOOKUP(E89,Listes!A$2:B$7,2,),"")</f>
        <v>…</v>
      </c>
      <c r="G89" s="106" t="str">
        <f>IFERROR(VLOOKUP(E89,Listes!A$3:C$7,3,),"")</f>
        <v/>
      </c>
      <c r="H89" s="221"/>
      <c r="I89" s="368"/>
      <c r="J89" s="90"/>
      <c r="K89" s="90"/>
      <c r="L89" s="90"/>
    </row>
    <row r="90" spans="1:12" ht="38.700000000000003" customHeight="1">
      <c r="A90" s="369" t="s">
        <v>257</v>
      </c>
      <c r="B90" s="549" t="s">
        <v>258</v>
      </c>
      <c r="C90" s="549"/>
      <c r="D90" s="549"/>
      <c r="E90" s="246" t="str">
        <f>IFERROR(VLOOKUP(F90,Listes!A$12:B$24,2),"")</f>
        <v>En attente</v>
      </c>
      <c r="F90" s="103" t="str">
        <f>IF(COUNTIF(F91:F97,Listes!$B$2)&gt;0,Listes!$B$2,IF(COUNTIF(F91:F97,Listes!$A$13)=COUNTIF(F91:F97,"&lt;&gt;"),Listes!$A$13,IF(SUM(F91:F97)&gt;=0,AVERAGE(F91:F97),Listes!$B$2)))</f>
        <v>…</v>
      </c>
      <c r="G90" s="545" t="str">
        <f>IFERROR(VLOOKUP(E90,Listes!B$27:C$32,2,),"")</f>
        <v>Il reste encore des critères à évaluer</v>
      </c>
      <c r="H90" s="545"/>
      <c r="I90" s="546"/>
      <c r="J90" s="90"/>
      <c r="K90" s="90"/>
      <c r="L90" s="90"/>
    </row>
    <row r="91" spans="1:12" ht="46.2" customHeight="1">
      <c r="A91" s="367" t="s">
        <v>259</v>
      </c>
      <c r="B91" s="547" t="s">
        <v>260</v>
      </c>
      <c r="C91" s="547"/>
      <c r="D91" s="547"/>
      <c r="E91" s="254" t="s">
        <v>83</v>
      </c>
      <c r="F91" s="105" t="str">
        <f>IFERROR(VLOOKUP(E91,Listes!A$2:B$7,2,),"")</f>
        <v>…</v>
      </c>
      <c r="G91" s="106" t="str">
        <f>IFERROR(VLOOKUP(E91,Listes!A$3:C$7,3,),"")</f>
        <v/>
      </c>
      <c r="H91" s="221"/>
      <c r="I91" s="368"/>
      <c r="J91" s="90"/>
      <c r="K91" s="90"/>
      <c r="L91" s="90"/>
    </row>
    <row r="92" spans="1:12" ht="49.2" customHeight="1">
      <c r="A92" s="367" t="s">
        <v>259</v>
      </c>
      <c r="B92" s="547" t="s">
        <v>261</v>
      </c>
      <c r="C92" s="547"/>
      <c r="D92" s="547"/>
      <c r="E92" s="254" t="s">
        <v>83</v>
      </c>
      <c r="F92" s="105" t="str">
        <f>IFERROR(VLOOKUP(E92,Listes!A$2:B$7,2,),"")</f>
        <v>…</v>
      </c>
      <c r="G92" s="106" t="str">
        <f>IFERROR(VLOOKUP(E92,Listes!A$3:C$7,3,),"")</f>
        <v/>
      </c>
      <c r="H92" s="221"/>
      <c r="I92" s="368"/>
      <c r="J92" s="90"/>
      <c r="K92" s="90"/>
      <c r="L92" s="90"/>
    </row>
    <row r="93" spans="1:12" ht="49.2" customHeight="1">
      <c r="A93" s="367" t="s">
        <v>259</v>
      </c>
      <c r="B93" s="547" t="s">
        <v>262</v>
      </c>
      <c r="C93" s="547"/>
      <c r="D93" s="547"/>
      <c r="E93" s="254" t="s">
        <v>83</v>
      </c>
      <c r="F93" s="105" t="str">
        <f>IFERROR(VLOOKUP(E93,Listes!A$2:B$7,2,),"")</f>
        <v>…</v>
      </c>
      <c r="G93" s="106" t="str">
        <f>IFERROR(VLOOKUP(E93,Listes!A$3:C$7,3,),"")</f>
        <v/>
      </c>
      <c r="H93" s="221"/>
      <c r="I93" s="368"/>
      <c r="J93" s="90"/>
      <c r="K93" s="90"/>
      <c r="L93" s="90"/>
    </row>
    <row r="94" spans="1:12" ht="63" customHeight="1">
      <c r="A94" s="367" t="s">
        <v>263</v>
      </c>
      <c r="B94" s="547" t="s">
        <v>264</v>
      </c>
      <c r="C94" s="547"/>
      <c r="D94" s="547"/>
      <c r="E94" s="254" t="s">
        <v>83</v>
      </c>
      <c r="F94" s="105" t="str">
        <f>IFERROR(VLOOKUP(E94,Listes!A$2:B$7,2,),"")</f>
        <v>…</v>
      </c>
      <c r="G94" s="106" t="str">
        <f>IFERROR(VLOOKUP(E94,Listes!A$3:C$7,3,),"")</f>
        <v/>
      </c>
      <c r="H94" s="221"/>
      <c r="I94" s="368"/>
      <c r="J94" s="90"/>
      <c r="K94" s="90"/>
      <c r="L94" s="90"/>
    </row>
    <row r="95" spans="1:12" ht="42" customHeight="1">
      <c r="A95" s="367" t="s">
        <v>265</v>
      </c>
      <c r="B95" s="547" t="s">
        <v>266</v>
      </c>
      <c r="C95" s="547"/>
      <c r="D95" s="547"/>
      <c r="E95" s="254" t="s">
        <v>83</v>
      </c>
      <c r="F95" s="105" t="str">
        <f>IFERROR(VLOOKUP(E95,Listes!A$2:B$7,2,),"")</f>
        <v>…</v>
      </c>
      <c r="G95" s="106" t="str">
        <f>IFERROR(VLOOKUP(E95,Listes!A$3:C$7,3,),"")</f>
        <v/>
      </c>
      <c r="H95" s="221"/>
      <c r="I95" s="368"/>
      <c r="J95" s="90"/>
      <c r="K95" s="90"/>
      <c r="L95" s="90"/>
    </row>
    <row r="96" spans="1:12" ht="43.2" customHeight="1">
      <c r="A96" s="367" t="s">
        <v>267</v>
      </c>
      <c r="B96" s="547" t="s">
        <v>268</v>
      </c>
      <c r="C96" s="547"/>
      <c r="D96" s="547"/>
      <c r="E96" s="254" t="s">
        <v>83</v>
      </c>
      <c r="F96" s="105" t="str">
        <f>IFERROR(VLOOKUP(E96,Listes!A$2:B$7,2,),"")</f>
        <v>…</v>
      </c>
      <c r="G96" s="106" t="str">
        <f>IFERROR(VLOOKUP(E96,Listes!A$3:C$7,3,),"")</f>
        <v/>
      </c>
      <c r="H96" s="221"/>
      <c r="I96" s="368"/>
      <c r="J96" s="90"/>
      <c r="K96" s="90"/>
      <c r="L96" s="90"/>
    </row>
    <row r="97" spans="1:12" ht="40.200000000000003" customHeight="1">
      <c r="A97" s="367" t="s">
        <v>269</v>
      </c>
      <c r="B97" s="547" t="s">
        <v>270</v>
      </c>
      <c r="C97" s="547"/>
      <c r="D97" s="547"/>
      <c r="E97" s="254" t="s">
        <v>83</v>
      </c>
      <c r="F97" s="105" t="str">
        <f>IFERROR(VLOOKUP(E97,Listes!A$2:B$7,2,),"")</f>
        <v>…</v>
      </c>
      <c r="G97" s="106" t="str">
        <f>IFERROR(VLOOKUP(E97,Listes!A$3:C$7,3,),"")</f>
        <v/>
      </c>
      <c r="H97" s="221"/>
      <c r="I97" s="368"/>
      <c r="J97" s="90"/>
      <c r="K97" s="90"/>
      <c r="L97" s="90"/>
    </row>
    <row r="98" spans="1:12" ht="36" customHeight="1">
      <c r="A98" s="381" t="s">
        <v>79</v>
      </c>
      <c r="B98" s="548" t="s">
        <v>141</v>
      </c>
      <c r="C98" s="548"/>
      <c r="D98" s="548"/>
      <c r="E98" s="548"/>
      <c r="F98" s="107" t="str">
        <f>IF(COUNTIF(F99:F110,Listes!$B$2)&gt;0,Listes!$B$2,IF(COUNTIF(F99:F110,Listes!$A$13)=COUNTIF(F99:F110,"&lt;&gt;"),Listes!$A$13,IF(SUM(F99,F105,F107,F109)&gt;0,AVERAGE(F99,F105,F107,F109),Listes!$B$2)))</f>
        <v>…</v>
      </c>
      <c r="G98" s="550" t="str">
        <f>IFERROR(VLOOKUP($I98,Listes!B$27:C$32,2,),"")</f>
        <v>Il reste encore des critères à évaluer</v>
      </c>
      <c r="H98" s="550"/>
      <c r="I98" s="382" t="str">
        <f>IFERROR(VLOOKUP($F98,Listes!A$12:B$24,2),"")</f>
        <v>En attente</v>
      </c>
      <c r="J98" s="90"/>
      <c r="K98" s="90"/>
      <c r="L98" s="90"/>
    </row>
    <row r="99" spans="1:12" ht="37.200000000000003" customHeight="1">
      <c r="A99" s="369" t="s">
        <v>271</v>
      </c>
      <c r="B99" s="549" t="s">
        <v>198</v>
      </c>
      <c r="C99" s="549"/>
      <c r="D99" s="549"/>
      <c r="E99" s="246" t="str">
        <f>IFERROR(VLOOKUP(F99,Listes!A$12:B$24,2),"")</f>
        <v>En attente</v>
      </c>
      <c r="F99" s="103" t="str">
        <f>IF(COUNTIF(F100:F104,Listes!$B$2)&gt;0,Listes!$B$2,IF(COUNTIF(F100:F104,Listes!$A$13)=COUNTIF(F100:F104,"&lt;&gt;"),Listes!$A$13,IF(SUM(F100:F104)&gt;=0,AVERAGE(F100:F104),Listes!$B$2)))</f>
        <v>…</v>
      </c>
      <c r="G99" s="545" t="str">
        <f>IFERROR(VLOOKUP(E99,Listes!B$27:C$32,2,),"")</f>
        <v>Il reste encore des critères à évaluer</v>
      </c>
      <c r="H99" s="545"/>
      <c r="I99" s="546"/>
      <c r="J99" s="90"/>
      <c r="K99" s="90"/>
      <c r="L99" s="90"/>
    </row>
    <row r="100" spans="1:12" ht="34.950000000000003" customHeight="1">
      <c r="A100" s="367" t="s">
        <v>271</v>
      </c>
      <c r="B100" s="547" t="s">
        <v>272</v>
      </c>
      <c r="C100" s="547"/>
      <c r="D100" s="547"/>
      <c r="E100" s="254" t="s">
        <v>83</v>
      </c>
      <c r="F100" s="105" t="str">
        <f>IFERROR(VLOOKUP(E100,Listes!A$2:B$7,2,),"")</f>
        <v>…</v>
      </c>
      <c r="G100" s="106" t="str">
        <f>IFERROR(VLOOKUP(E100,Listes!A$3:C$7,3,),"")</f>
        <v/>
      </c>
      <c r="H100" s="221"/>
      <c r="I100" s="368"/>
      <c r="J100" s="90"/>
      <c r="K100" s="90"/>
      <c r="L100" s="90"/>
    </row>
    <row r="101" spans="1:12" ht="34.950000000000003" customHeight="1">
      <c r="A101" s="367" t="s">
        <v>273</v>
      </c>
      <c r="B101" s="547" t="s">
        <v>274</v>
      </c>
      <c r="C101" s="547"/>
      <c r="D101" s="547"/>
      <c r="E101" s="254" t="s">
        <v>83</v>
      </c>
      <c r="F101" s="105" t="str">
        <f>IFERROR(VLOOKUP(E101,Listes!A$2:B$7,2,),"")</f>
        <v>…</v>
      </c>
      <c r="G101" s="106" t="str">
        <f>IFERROR(VLOOKUP(E101,Listes!A$3:C$7,3,),"")</f>
        <v/>
      </c>
      <c r="H101" s="221"/>
      <c r="I101" s="368"/>
      <c r="J101" s="90"/>
      <c r="K101" s="90"/>
      <c r="L101" s="90"/>
    </row>
    <row r="102" spans="1:12" ht="46.95" customHeight="1">
      <c r="A102" s="367" t="s">
        <v>275</v>
      </c>
      <c r="B102" s="547" t="s">
        <v>276</v>
      </c>
      <c r="C102" s="547"/>
      <c r="D102" s="547"/>
      <c r="E102" s="254" t="s">
        <v>83</v>
      </c>
      <c r="F102" s="105" t="str">
        <f>IFERROR(VLOOKUP(E102,Listes!A$2:B$7,2,),"")</f>
        <v>…</v>
      </c>
      <c r="G102" s="106" t="str">
        <f>IFERROR(VLOOKUP(E102,Listes!A$3:C$7,3,),"")</f>
        <v/>
      </c>
      <c r="H102" s="221"/>
      <c r="I102" s="368"/>
      <c r="J102" s="90"/>
      <c r="K102" s="90"/>
      <c r="L102" s="90"/>
    </row>
    <row r="103" spans="1:12" ht="34.950000000000003" customHeight="1">
      <c r="A103" s="367" t="s">
        <v>277</v>
      </c>
      <c r="B103" s="547" t="s">
        <v>278</v>
      </c>
      <c r="C103" s="547"/>
      <c r="D103" s="547"/>
      <c r="E103" s="254" t="s">
        <v>83</v>
      </c>
      <c r="F103" s="105" t="str">
        <f>IFERROR(VLOOKUP(E103,Listes!A$2:B$7,2,),"")</f>
        <v>…</v>
      </c>
      <c r="G103" s="106" t="str">
        <f>IFERROR(VLOOKUP(E103,Listes!A$3:C$7,3,),"")</f>
        <v/>
      </c>
      <c r="H103" s="221"/>
      <c r="I103" s="368"/>
      <c r="J103" s="90"/>
      <c r="K103" s="90"/>
      <c r="L103" s="90"/>
    </row>
    <row r="104" spans="1:12" ht="34.950000000000003" customHeight="1">
      <c r="A104" s="367" t="s">
        <v>279</v>
      </c>
      <c r="B104" s="547" t="s">
        <v>280</v>
      </c>
      <c r="C104" s="547"/>
      <c r="D104" s="547"/>
      <c r="E104" s="254" t="s">
        <v>83</v>
      </c>
      <c r="F104" s="105" t="str">
        <f>IFERROR(VLOOKUP(E104,Listes!A$2:B$7,2,),"")</f>
        <v>…</v>
      </c>
      <c r="G104" s="106" t="str">
        <f>IFERROR(VLOOKUP(E104,Listes!A$3:C$7,3,),"")</f>
        <v/>
      </c>
      <c r="H104" s="221"/>
      <c r="I104" s="368"/>
    </row>
    <row r="105" spans="1:12" ht="37.200000000000003" customHeight="1">
      <c r="A105" s="369" t="s">
        <v>281</v>
      </c>
      <c r="B105" s="549" t="s">
        <v>282</v>
      </c>
      <c r="C105" s="549"/>
      <c r="D105" s="549"/>
      <c r="E105" s="246" t="str">
        <f>IFERROR(VLOOKUP(F105,Listes!A$12:B$24,2),"")</f>
        <v>En attente</v>
      </c>
      <c r="F105" s="103" t="str">
        <f>IF(COUNTIF(F106,Listes!$B$2)&gt;0,Listes!$B$2,IF(COUNTIF(F106,Listes!$A$13)=COUNTIF(F106,"&lt;&gt;"),Listes!$A$13,IF(SUM(F106)&gt;=0,AVERAGE(F106),Listes!$B$2)))</f>
        <v>…</v>
      </c>
      <c r="G105" s="545" t="str">
        <f>IFERROR(VLOOKUP(E105,Listes!B$27:C$32,2,),"")</f>
        <v>Il reste encore des critères à évaluer</v>
      </c>
      <c r="H105" s="545"/>
      <c r="I105" s="546"/>
    </row>
    <row r="106" spans="1:12" ht="51.45" customHeight="1">
      <c r="A106" s="367" t="s">
        <v>281</v>
      </c>
      <c r="B106" s="547" t="s">
        <v>283</v>
      </c>
      <c r="C106" s="547"/>
      <c r="D106" s="547"/>
      <c r="E106" s="254" t="s">
        <v>83</v>
      </c>
      <c r="F106" s="105" t="str">
        <f>IFERROR(VLOOKUP(E106,Listes!A$2:B$7,2,),"")</f>
        <v>…</v>
      </c>
      <c r="G106" s="106" t="str">
        <f>IFERROR(VLOOKUP(E106,Listes!A$3:C$7,3,),"")</f>
        <v/>
      </c>
      <c r="H106" s="221"/>
      <c r="I106" s="368"/>
    </row>
    <row r="107" spans="1:12" ht="31.95" customHeight="1">
      <c r="A107" s="369" t="s">
        <v>284</v>
      </c>
      <c r="B107" s="549" t="s">
        <v>285</v>
      </c>
      <c r="C107" s="549"/>
      <c r="D107" s="549"/>
      <c r="E107" s="246" t="str">
        <f>IFERROR(VLOOKUP(F107,Listes!A$12:B$24,2),"")</f>
        <v>En attente</v>
      </c>
      <c r="F107" s="103" t="str">
        <f>IF(COUNTIF(F108,Listes!$B$2)&gt;0,Listes!$B$2,IF(COUNTIF(F108,Listes!$A$13)=COUNTIF(F108,"&lt;&gt;"),Listes!$A$13,IF(SUM(F108)&gt;=0,AVERAGE(F108),Listes!$B$2)))</f>
        <v>…</v>
      </c>
      <c r="G107" s="545" t="str">
        <f>IFERROR(VLOOKUP(E107,Listes!B$27:C$32,2,),"")</f>
        <v>Il reste encore des critères à évaluer</v>
      </c>
      <c r="H107" s="545"/>
      <c r="I107" s="546"/>
    </row>
    <row r="108" spans="1:12" ht="34.950000000000003" customHeight="1">
      <c r="A108" s="367" t="s">
        <v>284</v>
      </c>
      <c r="B108" s="547" t="s">
        <v>286</v>
      </c>
      <c r="C108" s="547"/>
      <c r="D108" s="547"/>
      <c r="E108" s="254" t="s">
        <v>83</v>
      </c>
      <c r="F108" s="105" t="str">
        <f>IFERROR(VLOOKUP(E108,Listes!A$2:B$7,2,),"")</f>
        <v>…</v>
      </c>
      <c r="G108" s="106" t="str">
        <f>IFERROR(VLOOKUP(E108,Listes!A$3:C$7,3,),"")</f>
        <v/>
      </c>
      <c r="H108" s="221"/>
      <c r="I108" s="368"/>
    </row>
    <row r="109" spans="1:12" ht="34.200000000000003" customHeight="1">
      <c r="A109" s="369" t="s">
        <v>287</v>
      </c>
      <c r="B109" s="549" t="s">
        <v>288</v>
      </c>
      <c r="C109" s="549"/>
      <c r="D109" s="549"/>
      <c r="E109" s="246" t="str">
        <f>IFERROR(VLOOKUP(F109,Listes!A$12:B$24,2),"")</f>
        <v>En attente</v>
      </c>
      <c r="F109" s="103" t="str">
        <f>IF(COUNTIF(F110,Listes!$B$2)&gt;0,Listes!$B$2,IF(COUNTIF(F110,Listes!$A$13)=COUNTIF(F110,"&lt;&gt;"),Listes!$A$13,IF(SUM(F110)&gt;=0,AVERAGE(F110),Listes!$B$2)))</f>
        <v>…</v>
      </c>
      <c r="G109" s="545" t="str">
        <f>IFERROR(VLOOKUP(E109,Listes!B$27:C$32,2,),"")</f>
        <v>Il reste encore des critères à évaluer</v>
      </c>
      <c r="H109" s="545"/>
      <c r="I109" s="546"/>
    </row>
    <row r="110" spans="1:12" ht="37.950000000000003" customHeight="1">
      <c r="A110" s="367" t="s">
        <v>287</v>
      </c>
      <c r="B110" s="547" t="s">
        <v>289</v>
      </c>
      <c r="C110" s="547"/>
      <c r="D110" s="547"/>
      <c r="E110" s="254" t="s">
        <v>83</v>
      </c>
      <c r="F110" s="105" t="str">
        <f>IFERROR(VLOOKUP(E110,Listes!A$2:B$7,2,),"")</f>
        <v>…</v>
      </c>
      <c r="G110" s="106" t="str">
        <f>IFERROR(VLOOKUP(E110,Listes!A$3:C$7,3,),"")</f>
        <v/>
      </c>
      <c r="H110" s="221"/>
      <c r="I110" s="368"/>
    </row>
    <row r="111" spans="1:12" ht="31.95" customHeight="1">
      <c r="A111" s="381" t="s">
        <v>80</v>
      </c>
      <c r="B111" s="548" t="s">
        <v>143</v>
      </c>
      <c r="C111" s="548"/>
      <c r="D111" s="548"/>
      <c r="E111" s="548"/>
      <c r="F111" s="107" t="str">
        <f>IF(COUNTIF(F112:F127,Listes!$B$2)&gt;0,Listes!$B$2,IF(COUNTIF(F112:F127,Listes!$A$13)=COUNTIF(F112:F127,"&lt;&gt;"),Listes!$A$13,IF(SUM(F112,F115,F117,F119,F121,F123,F126)&gt;0,AVERAGE(F112,F115,F117,F119,F121,F123,F126),Listes!$B$2)))</f>
        <v>…</v>
      </c>
      <c r="G111" s="109" t="str">
        <f>IFERROR(VLOOKUP($I111,Listes!B$27:C$32,2,),"")</f>
        <v>Il reste encore des critères à évaluer</v>
      </c>
      <c r="H111" s="109"/>
      <c r="I111" s="382" t="str">
        <f>IFERROR(VLOOKUP($F111,Listes!A$12:B$24,2),"")</f>
        <v>En attente</v>
      </c>
    </row>
    <row r="112" spans="1:12" ht="33" customHeight="1">
      <c r="A112" s="369" t="s">
        <v>290</v>
      </c>
      <c r="B112" s="549" t="s">
        <v>198</v>
      </c>
      <c r="C112" s="549"/>
      <c r="D112" s="549"/>
      <c r="E112" s="246" t="str">
        <f>IFERROR(VLOOKUP(F112,Listes!A$12:B$24,2),"")</f>
        <v>En attente</v>
      </c>
      <c r="F112" s="103" t="str">
        <f>IF(COUNTIF(F113:F114,Listes!$B$2)&gt;0,Listes!$B$2,IF(COUNTIF(F113:F114,Listes!$A$13)=COUNTIF(F113:F114,"&lt;&gt;"),Listes!$A$13,IF(SUM(F113:F114)&gt;=0,AVERAGE(F113:F114),Listes!$B$2)))</f>
        <v>…</v>
      </c>
      <c r="G112" s="545" t="str">
        <f>IFERROR(VLOOKUP(E112,Listes!B$27:C$32,2,),"")</f>
        <v>Il reste encore des critères à évaluer</v>
      </c>
      <c r="H112" s="545"/>
      <c r="I112" s="546"/>
    </row>
    <row r="113" spans="1:9" ht="42" customHeight="1">
      <c r="A113" s="367" t="s">
        <v>290</v>
      </c>
      <c r="B113" s="547" t="s">
        <v>291</v>
      </c>
      <c r="C113" s="547"/>
      <c r="D113" s="547"/>
      <c r="E113" s="254" t="s">
        <v>83</v>
      </c>
      <c r="F113" s="105" t="str">
        <f>IFERROR(VLOOKUP(E113,Listes!A$2:B$7,2,),"")</f>
        <v>…</v>
      </c>
      <c r="G113" s="106" t="str">
        <f>IFERROR(VLOOKUP(E113,Listes!A$3:C$7,3,),"")</f>
        <v/>
      </c>
      <c r="H113" s="221"/>
      <c r="I113" s="368"/>
    </row>
    <row r="114" spans="1:9" ht="40.200000000000003" customHeight="1">
      <c r="A114" s="367" t="s">
        <v>290</v>
      </c>
      <c r="B114" s="547" t="s">
        <v>292</v>
      </c>
      <c r="C114" s="547"/>
      <c r="D114" s="547"/>
      <c r="E114" s="254" t="s">
        <v>83</v>
      </c>
      <c r="F114" s="105" t="str">
        <f>IFERROR(VLOOKUP(E114,Listes!A$2:B$7,2,),"")</f>
        <v>…</v>
      </c>
      <c r="G114" s="106" t="str">
        <f>IFERROR(VLOOKUP(E114,Listes!A$3:C$7,3,),"")</f>
        <v/>
      </c>
      <c r="H114" s="221"/>
      <c r="I114" s="368"/>
    </row>
    <row r="115" spans="1:9" ht="34.950000000000003" customHeight="1">
      <c r="A115" s="369" t="s">
        <v>293</v>
      </c>
      <c r="B115" s="549" t="s">
        <v>294</v>
      </c>
      <c r="C115" s="549"/>
      <c r="D115" s="549"/>
      <c r="E115" s="246" t="str">
        <f>IFERROR(VLOOKUP(F115,Listes!A$12:B$24,2),"")</f>
        <v>En attente</v>
      </c>
      <c r="F115" s="103" t="str">
        <f>IF(COUNTIF(F116,Listes!$B$2)&gt;0,Listes!$B$2,IF(COUNTIF(F116,Listes!$A$13)=COUNTIF(F116,"&lt;&gt;"),Listes!$A$13,IF(SUM(F116)&gt;=0,AVERAGE(F116),Listes!$B$2)))</f>
        <v>…</v>
      </c>
      <c r="G115" s="545" t="str">
        <f>IFERROR(VLOOKUP(E115,Listes!B$27:C$32,2,),"")</f>
        <v>Il reste encore des critères à évaluer</v>
      </c>
      <c r="H115" s="545"/>
      <c r="I115" s="546"/>
    </row>
    <row r="116" spans="1:9" ht="51" customHeight="1">
      <c r="A116" s="367" t="s">
        <v>293</v>
      </c>
      <c r="B116" s="547" t="s">
        <v>295</v>
      </c>
      <c r="C116" s="547"/>
      <c r="D116" s="547"/>
      <c r="E116" s="254" t="s">
        <v>83</v>
      </c>
      <c r="F116" s="105" t="str">
        <f>IFERROR(VLOOKUP(E116,Listes!A$2:B$7,2,),"")</f>
        <v>…</v>
      </c>
      <c r="G116" s="106" t="str">
        <f>IFERROR(VLOOKUP(E116,Listes!A$3:C$7,3,),"")</f>
        <v/>
      </c>
      <c r="H116" s="221"/>
      <c r="I116" s="368"/>
    </row>
    <row r="117" spans="1:9" ht="34.200000000000003" customHeight="1">
      <c r="A117" s="369" t="s">
        <v>296</v>
      </c>
      <c r="B117" s="549" t="s">
        <v>297</v>
      </c>
      <c r="C117" s="549"/>
      <c r="D117" s="549"/>
      <c r="E117" s="246" t="str">
        <f>IFERROR(VLOOKUP(F117,Listes!A$12:B$24,2),"")</f>
        <v>En attente</v>
      </c>
      <c r="F117" s="103" t="str">
        <f>IF(COUNTIF(F118,Listes!$B$2)&gt;0,Listes!$B$2,IF(COUNTIF(F118,Listes!$A$13)=COUNTIF(F118,"&lt;&gt;"),Listes!$A$13,IF(SUM(F118)&gt;=0,AVERAGE(F118),Listes!$B$2)))</f>
        <v>…</v>
      </c>
      <c r="G117" s="545" t="str">
        <f>IFERROR(VLOOKUP(E117,Listes!B$27:C$32,2,),"")</f>
        <v>Il reste encore des critères à évaluer</v>
      </c>
      <c r="H117" s="545"/>
      <c r="I117" s="546"/>
    </row>
    <row r="118" spans="1:9" ht="49.2" customHeight="1">
      <c r="A118" s="367" t="s">
        <v>296</v>
      </c>
      <c r="B118" s="547" t="s">
        <v>298</v>
      </c>
      <c r="C118" s="547"/>
      <c r="D118" s="547"/>
      <c r="E118" s="254" t="s">
        <v>83</v>
      </c>
      <c r="F118" s="105" t="str">
        <f>IFERROR(VLOOKUP(E118,Listes!A$2:B$7,2,),"")</f>
        <v>…</v>
      </c>
      <c r="G118" s="106" t="str">
        <f>IFERROR(VLOOKUP(E118,Listes!A$3:C$7,3,),"")</f>
        <v/>
      </c>
      <c r="H118" s="221"/>
      <c r="I118" s="368"/>
    </row>
    <row r="119" spans="1:9" ht="33" customHeight="1">
      <c r="A119" s="369" t="s">
        <v>299</v>
      </c>
      <c r="B119" s="549" t="s">
        <v>300</v>
      </c>
      <c r="C119" s="549"/>
      <c r="D119" s="549"/>
      <c r="E119" s="246" t="str">
        <f>IFERROR(VLOOKUP(F119,Listes!A$12:B$24,2),"")</f>
        <v>En attente</v>
      </c>
      <c r="F119" s="103" t="str">
        <f>IF(COUNTIF(F120,Listes!$B$2)&gt;0,Listes!$B$2,IF(COUNTIF(F120,Listes!$A$13)=COUNTIF(F120,"&lt;&gt;"),Listes!$A$13,IF(SUM(F120)&gt;=0,AVERAGE(F120),Listes!$B$2)))</f>
        <v>…</v>
      </c>
      <c r="G119" s="545" t="str">
        <f>IFERROR(VLOOKUP(E119,Listes!B$27:C$32,2,),"")</f>
        <v>Il reste encore des critères à évaluer</v>
      </c>
      <c r="H119" s="545"/>
      <c r="I119" s="546"/>
    </row>
    <row r="120" spans="1:9" ht="40.950000000000003" customHeight="1">
      <c r="A120" s="367" t="s">
        <v>299</v>
      </c>
      <c r="B120" s="547" t="s">
        <v>301</v>
      </c>
      <c r="C120" s="547"/>
      <c r="D120" s="547"/>
      <c r="E120" s="254" t="s">
        <v>83</v>
      </c>
      <c r="F120" s="105" t="str">
        <f>IFERROR(VLOOKUP(E120,Listes!A$2:B$7,2,),"")</f>
        <v>…</v>
      </c>
      <c r="G120" s="106" t="str">
        <f>IFERROR(VLOOKUP(E120,Listes!A$3:C$7,3,),"")</f>
        <v/>
      </c>
      <c r="H120" s="221"/>
      <c r="I120" s="368"/>
    </row>
    <row r="121" spans="1:9" ht="37.950000000000003" customHeight="1">
      <c r="A121" s="369" t="s">
        <v>302</v>
      </c>
      <c r="B121" s="549" t="s">
        <v>303</v>
      </c>
      <c r="C121" s="549"/>
      <c r="D121" s="549"/>
      <c r="E121" s="246" t="str">
        <f>IFERROR(VLOOKUP(F121,Listes!A$12:B$24,2),"")</f>
        <v>En attente</v>
      </c>
      <c r="F121" s="103" t="str">
        <f>IF(COUNTIF(F122,Listes!$B$2)&gt;0,Listes!$B$2,IF(COUNTIF(F122,Listes!$A$13)=COUNTIF(F122,"&lt;&gt;"),Listes!$A$13,IF(SUM(F122)&gt;=0,AVERAGE(F122),Listes!$B$2)))</f>
        <v>…</v>
      </c>
      <c r="G121" s="545" t="str">
        <f>IFERROR(VLOOKUP(E121,Listes!B$27:C$32,2,),"")</f>
        <v>Il reste encore des critères à évaluer</v>
      </c>
      <c r="H121" s="545"/>
      <c r="I121" s="546"/>
    </row>
    <row r="122" spans="1:9" ht="52.5" customHeight="1">
      <c r="A122" s="367" t="s">
        <v>302</v>
      </c>
      <c r="B122" s="547" t="s">
        <v>304</v>
      </c>
      <c r="C122" s="547"/>
      <c r="D122" s="547"/>
      <c r="E122" s="254" t="s">
        <v>83</v>
      </c>
      <c r="F122" s="105" t="str">
        <f>IFERROR(VLOOKUP(E122,Listes!A$2:B$7,2,),"")</f>
        <v>…</v>
      </c>
      <c r="G122" s="106" t="str">
        <f>IFERROR(VLOOKUP(E122,Listes!A$3:C$7,3,),"")</f>
        <v/>
      </c>
      <c r="H122" s="221"/>
      <c r="I122" s="368"/>
    </row>
    <row r="123" spans="1:9" ht="33" customHeight="1">
      <c r="A123" s="369" t="s">
        <v>305</v>
      </c>
      <c r="B123" s="549" t="s">
        <v>306</v>
      </c>
      <c r="C123" s="549"/>
      <c r="D123" s="549"/>
      <c r="E123" s="246" t="str">
        <f>IFERROR(VLOOKUP(F123,Listes!A$12:B$24,2),"")</f>
        <v>En attente</v>
      </c>
      <c r="F123" s="103" t="str">
        <f>IF(COUNTIF(F124:F125,Listes!$B$2)&gt;0,Listes!$B$2,IF(COUNTIF(F124:F125,Listes!$A$13)=COUNTIF(F124:F125,"&lt;&gt;"),Listes!$A$13,IF(SUM(F124:F125)&gt;=0,AVERAGE(F124:F125),Listes!$B$2)))</f>
        <v>…</v>
      </c>
      <c r="G123" s="545" t="str">
        <f>IFERROR(VLOOKUP(E123,Listes!B$27:C$32,2,),"")</f>
        <v>Il reste encore des critères à évaluer</v>
      </c>
      <c r="H123" s="545"/>
      <c r="I123" s="546"/>
    </row>
    <row r="124" spans="1:9" ht="49.2" customHeight="1">
      <c r="A124" s="367" t="s">
        <v>307</v>
      </c>
      <c r="B124" s="547" t="s">
        <v>308</v>
      </c>
      <c r="C124" s="547"/>
      <c r="D124" s="547"/>
      <c r="E124" s="254" t="s">
        <v>83</v>
      </c>
      <c r="F124" s="105" t="str">
        <f>IFERROR(VLOOKUP(E124,Listes!A$2:B$7,2,),"")</f>
        <v>…</v>
      </c>
      <c r="G124" s="106" t="str">
        <f>IFERROR(VLOOKUP(E124,Listes!A$3:C$7,3,),"")</f>
        <v/>
      </c>
      <c r="H124" s="221"/>
      <c r="I124" s="368"/>
    </row>
    <row r="125" spans="1:9" ht="30" customHeight="1">
      <c r="A125" s="367" t="s">
        <v>309</v>
      </c>
      <c r="B125" s="547" t="s">
        <v>310</v>
      </c>
      <c r="C125" s="547"/>
      <c r="D125" s="547"/>
      <c r="E125" s="254" t="s">
        <v>83</v>
      </c>
      <c r="F125" s="105" t="str">
        <f>IFERROR(VLOOKUP(E125,Listes!A$2:B$7,2,),"")</f>
        <v>…</v>
      </c>
      <c r="G125" s="106" t="str">
        <f>IFERROR(VLOOKUP(E125,Listes!A$3:C$7,3,),"")</f>
        <v/>
      </c>
      <c r="H125" s="221"/>
      <c r="I125" s="368"/>
    </row>
    <row r="126" spans="1:9" ht="27" customHeight="1">
      <c r="A126" s="369" t="s">
        <v>311</v>
      </c>
      <c r="B126" s="549" t="s">
        <v>312</v>
      </c>
      <c r="C126" s="549"/>
      <c r="D126" s="549"/>
      <c r="E126" s="246" t="str">
        <f>IFERROR(VLOOKUP(F126,Listes!A$12:B$24,2),"")</f>
        <v>En attente</v>
      </c>
      <c r="F126" s="103" t="str">
        <f>IF(COUNTIF(F127,Listes!$B$2)&gt;0,Listes!$B$2,IF(COUNTIF(F127,Listes!$A$13)=COUNTIF(F127,"&lt;&gt;"),Listes!$A$13,IF(SUM(F127)&gt;=0,AVERAGE(F127),Listes!$B$2)))</f>
        <v>…</v>
      </c>
      <c r="G126" s="545" t="str">
        <f>IFERROR(VLOOKUP(E126,Listes!B$27:C$32,2,),"")</f>
        <v>Il reste encore des critères à évaluer</v>
      </c>
      <c r="H126" s="545"/>
      <c r="I126" s="546"/>
    </row>
    <row r="127" spans="1:9" ht="49.2" customHeight="1">
      <c r="A127" s="367" t="s">
        <v>311</v>
      </c>
      <c r="B127" s="547" t="s">
        <v>313</v>
      </c>
      <c r="C127" s="547"/>
      <c r="D127" s="547"/>
      <c r="E127" s="254" t="s">
        <v>83</v>
      </c>
      <c r="F127" s="105" t="str">
        <f>IFERROR(VLOOKUP(E127,Listes!A$2:B$7,2,),"")</f>
        <v>…</v>
      </c>
      <c r="G127" s="106" t="str">
        <f>IFERROR(VLOOKUP(E127,Listes!A$3:C$7,3,),"")</f>
        <v/>
      </c>
      <c r="H127" s="221"/>
      <c r="I127" s="368"/>
    </row>
    <row r="128" spans="1:9" ht="33" customHeight="1">
      <c r="A128" s="381" t="s">
        <v>314</v>
      </c>
      <c r="B128" s="548" t="s">
        <v>145</v>
      </c>
      <c r="C128" s="548"/>
      <c r="D128" s="548"/>
      <c r="E128" s="548"/>
      <c r="F128" s="107" t="str">
        <f>F129</f>
        <v>…</v>
      </c>
      <c r="G128" s="550" t="str">
        <f>IFERROR(VLOOKUP($I128,Listes!B$27:C$32,2,),"")</f>
        <v>Il reste encore des critères à évaluer</v>
      </c>
      <c r="H128" s="550"/>
      <c r="I128" s="382" t="str">
        <f>IFERROR(VLOOKUP($F128,Listes!A$12:B$24,2),"")</f>
        <v>En attente</v>
      </c>
    </row>
    <row r="129" spans="1:9" ht="30" customHeight="1">
      <c r="A129" s="369">
        <v>12</v>
      </c>
      <c r="B129" s="549" t="s">
        <v>145</v>
      </c>
      <c r="C129" s="549"/>
      <c r="D129" s="549"/>
      <c r="E129" s="246" t="str">
        <f>IFERROR(VLOOKUP(F129,Listes!A$12:B$24,2),"")</f>
        <v>En attente</v>
      </c>
      <c r="F129" s="103" t="str">
        <f>F130</f>
        <v>…</v>
      </c>
      <c r="G129" s="545" t="str">
        <f>IFERROR(VLOOKUP(E129,Listes!B$27:C$32,2,),"")</f>
        <v>Il reste encore des critères à évaluer</v>
      </c>
      <c r="H129" s="545"/>
      <c r="I129" s="546"/>
    </row>
    <row r="130" spans="1:9" ht="43.2" customHeight="1">
      <c r="A130" s="388">
        <v>12</v>
      </c>
      <c r="B130" s="551" t="s">
        <v>315</v>
      </c>
      <c r="C130" s="551"/>
      <c r="D130" s="551"/>
      <c r="E130" s="389" t="s">
        <v>83</v>
      </c>
      <c r="F130" s="390" t="str">
        <f>IFERROR(VLOOKUP(E130,Listes!A$2:B$7,2,),"")</f>
        <v>…</v>
      </c>
      <c r="G130" s="391" t="str">
        <f>IFERROR(VLOOKUP(E130,Listes!A$3:C$7,3,),"")</f>
        <v/>
      </c>
      <c r="H130" s="392"/>
      <c r="I130" s="393"/>
    </row>
    <row r="131" spans="1:9" ht="36" customHeight="1"/>
    <row r="132" spans="1:9" ht="27" customHeight="1"/>
  </sheetData>
  <sheetProtection sheet="1" formatCells="0" formatColumns="0" formatRows="0" selectLockedCells="1"/>
  <mergeCells count="185">
    <mergeCell ref="H6:I6"/>
    <mergeCell ref="H7:I10"/>
    <mergeCell ref="G38:I38"/>
    <mergeCell ref="B36:D36"/>
    <mergeCell ref="B29:D29"/>
    <mergeCell ref="B30:D30"/>
    <mergeCell ref="G18:I18"/>
    <mergeCell ref="G20:I20"/>
    <mergeCell ref="B16:D16"/>
    <mergeCell ref="G16:I16"/>
    <mergeCell ref="G22:I22"/>
    <mergeCell ref="G24:I24"/>
    <mergeCell ref="G26:I26"/>
    <mergeCell ref="G31:I31"/>
    <mergeCell ref="B32:D32"/>
    <mergeCell ref="G15:H15"/>
    <mergeCell ref="B26:D26"/>
    <mergeCell ref="B27:D27"/>
    <mergeCell ref="A8:B8"/>
    <mergeCell ref="A6:B6"/>
    <mergeCell ref="A7:B7"/>
    <mergeCell ref="B15:E15"/>
    <mergeCell ref="B31:D31"/>
    <mergeCell ref="B38:D38"/>
    <mergeCell ref="B33:D33"/>
    <mergeCell ref="G33:I33"/>
    <mergeCell ref="B17:D17"/>
    <mergeCell ref="B18:D18"/>
    <mergeCell ref="B19:D19"/>
    <mergeCell ref="B20:D20"/>
    <mergeCell ref="A10:B10"/>
    <mergeCell ref="A12:D13"/>
    <mergeCell ref="G12:I13"/>
    <mergeCell ref="E12:E13"/>
    <mergeCell ref="F12:F13"/>
    <mergeCell ref="B34:D34"/>
    <mergeCell ref="B35:D35"/>
    <mergeCell ref="C10:G10"/>
    <mergeCell ref="C6:G6"/>
    <mergeCell ref="C7:G7"/>
    <mergeCell ref="C8:E8"/>
    <mergeCell ref="F8:G8"/>
    <mergeCell ref="C9:G9"/>
    <mergeCell ref="B71:D71"/>
    <mergeCell ref="B28:D28"/>
    <mergeCell ref="B21:D21"/>
    <mergeCell ref="B22:D22"/>
    <mergeCell ref="B23:D23"/>
    <mergeCell ref="B24:D24"/>
    <mergeCell ref="B25:D25"/>
    <mergeCell ref="G43:H43"/>
    <mergeCell ref="G44:I44"/>
    <mergeCell ref="B39:D39"/>
    <mergeCell ref="B40:D40"/>
    <mergeCell ref="B41:D41"/>
    <mergeCell ref="G41:I41"/>
    <mergeCell ref="B37:D37"/>
    <mergeCell ref="G48:I48"/>
    <mergeCell ref="G50:H50"/>
    <mergeCell ref="B72:D72"/>
    <mergeCell ref="B73:D73"/>
    <mergeCell ref="B74:D74"/>
    <mergeCell ref="B42:D42"/>
    <mergeCell ref="B45:D45"/>
    <mergeCell ref="B46:D46"/>
    <mergeCell ref="B47:D47"/>
    <mergeCell ref="B48:D48"/>
    <mergeCell ref="B55:D55"/>
    <mergeCell ref="B63:D63"/>
    <mergeCell ref="B43:E43"/>
    <mergeCell ref="B44:D44"/>
    <mergeCell ref="B50:E50"/>
    <mergeCell ref="B56:D56"/>
    <mergeCell ref="G46:I46"/>
    <mergeCell ref="B51:D51"/>
    <mergeCell ref="G51:I51"/>
    <mergeCell ref="B52:D52"/>
    <mergeCell ref="B53:D53"/>
    <mergeCell ref="B54:D54"/>
    <mergeCell ref="G53:I53"/>
    <mergeCell ref="B49:D49"/>
    <mergeCell ref="G55:I55"/>
    <mergeCell ref="G57:H57"/>
    <mergeCell ref="B57:E57"/>
    <mergeCell ref="B58:D58"/>
    <mergeCell ref="G58:I58"/>
    <mergeCell ref="B59:D59"/>
    <mergeCell ref="B60:D60"/>
    <mergeCell ref="B61:D61"/>
    <mergeCell ref="B62:D62"/>
    <mergeCell ref="G60:I60"/>
    <mergeCell ref="G64:I64"/>
    <mergeCell ref="G66:H66"/>
    <mergeCell ref="B66:E66"/>
    <mergeCell ref="G67:I67"/>
    <mergeCell ref="B67:D67"/>
    <mergeCell ref="B68:D68"/>
    <mergeCell ref="B69:D69"/>
    <mergeCell ref="G69:I69"/>
    <mergeCell ref="B70:D70"/>
    <mergeCell ref="B64:D64"/>
    <mergeCell ref="B65:D65"/>
    <mergeCell ref="G73:I73"/>
    <mergeCell ref="G75:I75"/>
    <mergeCell ref="B76:D76"/>
    <mergeCell ref="B77:E77"/>
    <mergeCell ref="G77:H77"/>
    <mergeCell ref="B78:D78"/>
    <mergeCell ref="G78:I78"/>
    <mergeCell ref="B79:D79"/>
    <mergeCell ref="B80:D80"/>
    <mergeCell ref="G80:I80"/>
    <mergeCell ref="B75:D75"/>
    <mergeCell ref="B81:D81"/>
    <mergeCell ref="B82:D82"/>
    <mergeCell ref="B83:D83"/>
    <mergeCell ref="B84:D84"/>
    <mergeCell ref="G82:I82"/>
    <mergeCell ref="B85:D85"/>
    <mergeCell ref="G85:I85"/>
    <mergeCell ref="B86:D86"/>
    <mergeCell ref="G87:I87"/>
    <mergeCell ref="B87:D87"/>
    <mergeCell ref="B88:D88"/>
    <mergeCell ref="B89:D89"/>
    <mergeCell ref="G90:I90"/>
    <mergeCell ref="B90:D90"/>
    <mergeCell ref="B91:D91"/>
    <mergeCell ref="B92:D92"/>
    <mergeCell ref="B93:D93"/>
    <mergeCell ref="B94:D94"/>
    <mergeCell ref="B95:D95"/>
    <mergeCell ref="B96:D96"/>
    <mergeCell ref="B97:D97"/>
    <mergeCell ref="B98:E98"/>
    <mergeCell ref="G98:H98"/>
    <mergeCell ref="B99:D99"/>
    <mergeCell ref="G99:I99"/>
    <mergeCell ref="B100:D100"/>
    <mergeCell ref="B101:D101"/>
    <mergeCell ref="B102:D102"/>
    <mergeCell ref="B127:D127"/>
    <mergeCell ref="B128:E128"/>
    <mergeCell ref="G128:H128"/>
    <mergeCell ref="B129:D129"/>
    <mergeCell ref="G129:I129"/>
    <mergeCell ref="B130:D130"/>
    <mergeCell ref="G117:I117"/>
    <mergeCell ref="B119:D119"/>
    <mergeCell ref="G119:I119"/>
    <mergeCell ref="B120:D120"/>
    <mergeCell ref="B121:D121"/>
    <mergeCell ref="G121:I121"/>
    <mergeCell ref="B122:D122"/>
    <mergeCell ref="B123:D123"/>
    <mergeCell ref="B124:D124"/>
    <mergeCell ref="G123:I123"/>
    <mergeCell ref="B118:D118"/>
    <mergeCell ref="B117:D117"/>
    <mergeCell ref="B125:D125"/>
    <mergeCell ref="B126:D126"/>
    <mergeCell ref="A5:I5"/>
    <mergeCell ref="A9:B9"/>
    <mergeCell ref="C3:I3"/>
    <mergeCell ref="C4:I4"/>
    <mergeCell ref="G126:I126"/>
    <mergeCell ref="B110:D110"/>
    <mergeCell ref="B111:E111"/>
    <mergeCell ref="B112:D112"/>
    <mergeCell ref="G112:I112"/>
    <mergeCell ref="B113:D113"/>
    <mergeCell ref="B114:D114"/>
    <mergeCell ref="B115:D115"/>
    <mergeCell ref="G115:I115"/>
    <mergeCell ref="B116:D116"/>
    <mergeCell ref="B103:D103"/>
    <mergeCell ref="B104:D104"/>
    <mergeCell ref="B105:D105"/>
    <mergeCell ref="G105:I105"/>
    <mergeCell ref="B106:D106"/>
    <mergeCell ref="B107:D107"/>
    <mergeCell ref="G107:I107"/>
    <mergeCell ref="B108:D108"/>
    <mergeCell ref="B109:D109"/>
    <mergeCell ref="G109:I109"/>
  </mergeCells>
  <phoneticPr fontId="4" type="noConversion"/>
  <dataValidations count="25">
    <dataValidation allowBlank="1" showInputMessage="1" showErrorMessage="1" promptTitle="Activités à intégrer" prompt="Plannification ; Définition du contexte ; Prise en compte des opinions ; Analyse des B ; Analyse des R ; Estimation du B/R ; Evaluation de l'acceptabilité du B/R ; Conception des infos fournies pour forger l'opinion ; Com ; SAC ; Gestion des modifications" sqref="B17" xr:uid="{00000000-0002-0000-0100-000000000000}"/>
    <dataValidation allowBlank="1" showInputMessage="1" showErrorMessage="1" promptTitle="Autre processus" prompt="Réalisation du produit ; Gestion des R et Ingénierie de l'aptitude à l'utilisation ; Evaluation biologique (lorsqu'applicable) ; Evaluation clinique ; Investigation clinique (lorsqu'applicable) ; SAC ; Activité de vigilance. " sqref="B21" xr:uid="{00000000-0002-0000-0100-000001000000}"/>
    <dataValidation allowBlank="1" showInputMessage="1" showErrorMessage="1" promptTitle="Connaissances et Expériences" prompt="Du dispositif médical ou de dispositifs médicaux similaires ; des utilisations prévues ; du contexte technique ; du contexte médical ; des activités nécessaires à la gestion du B/R" sqref="B25" xr:uid="{00000000-0002-0000-0100-000002000000}"/>
    <dataValidation allowBlank="1" showInputMessage="1" showErrorMessage="1" promptTitle="Cela concerne" prompt="Performances cliniques revendiquées ; Exigences applicables du dispositif ; Risques ; bénéfices ; Analyse du B/R ; Données issues de la SAC" sqref="B29" xr:uid="{00000000-0002-0000-0100-000003000000}"/>
    <dataValidation allowBlank="1" showInputMessage="1" showErrorMessage="1" prompt="Ils sont regroupés dans un “dossier de gestion du rapport bénéfice/risques”. Ce dossier est spécifique à la gestion du rapport bénéfice/risque est intégrés au « dossier de gestion des risques » et/ou au « dossier d’évaluation clinique »." sqref="B32" xr:uid="{00000000-0002-0000-0100-000004000000}"/>
    <dataValidation allowBlank="1" showInputMessage="1" showErrorMessage="1" promptTitle="Eléments indispensables" prompt="Domaine d'application ; Définition des étapes de gestion ; Personnes impliquées ; Exigences relatives à la revue des activités ; Questions ouvertes relatives à l'évaluation du B/R (le cas échéant)" sqref="B34" xr:uid="{00000000-0002-0000-0100-000005000000}"/>
    <dataValidation allowBlank="1" showInputMessage="1" showErrorMessage="1" promptTitle="Activités à préciser : " prompt="Résultat de l'évaluation de l'acceptabilité du rapport B/R des risques individuel et résiduel globaux ; Une synthèse des éléments favorables et défavorables                            ; Les incertitudes influençant les conclusions ;  " sqref="B88" xr:uid="{00000000-0002-0000-0100-000006000000}"/>
    <dataValidation allowBlank="1" showInputMessage="1" showErrorMessage="1" promptTitle="Contexte propre selon : " prompt="L'environnement d'utilisation ; l'identification de la maitrise des risques ; la communication avec patient et utilisateurs ; la surveillance et les données disponibles" sqref="B91" xr:uid="{00000000-0002-0000-0100-000007000000}"/>
    <dataValidation allowBlank="1" showInputMessage="1" showErrorMessage="1" promptTitle="Les situations extrêmes" prompt="Le patient est exposé                                       _x000a_-uniquement aux bénéfices                            -uniquement aux risques                                -aux risques ainsi qu’aux bénéfices       _x000a_-dans le cas où les deux sont nuls" sqref="B71" xr:uid="{00000000-0002-0000-0100-000008000000}"/>
    <dataValidation allowBlank="1" showInputMessage="1" showErrorMessage="1" promptTitle="L'évolution tient compte" prompt="De la durée de vie du dispositif / De l’évolution de l’état de santé des patients /                                                          De l’évolution de l’utilisation du dispositif / De tout autre paramètre pertinent" sqref="B76" xr:uid="{00000000-0002-0000-0100-000009000000}"/>
    <dataValidation allowBlank="1" showInputMessage="1" showErrorMessage="1" promptTitle="Les informations comprennent : " prompt="La sécurité et les performances ; Les risques et bénéfices à communiquer au patient par les professionnels de santé ;  Les moyens de communiquer avec le fabricant en cas d'incident et pour obtenir des informations complémentaire sur le rapport B/R." sqref="B108" xr:uid="{00000000-0002-0000-0100-00000A000000}"/>
    <dataValidation allowBlank="1" showInputMessage="1" showErrorMessage="1" promptTitle="Données utilisées " prompt="Les données sont celles utilisées lors de la définition du contexte ;la réalisation du dispositif ;la gestion des bénéfices ; la gestion des risques ; l’évaluation clinique ; l’identification des opinions, et de ; la surveillance après commercialisation. " sqref="B27" xr:uid="{00000000-0002-0000-0100-00000B000000}"/>
    <dataValidation allowBlank="1" showInputMessage="1" showErrorMessage="1" promptTitle="Principes" prompt="Fonctionnement, finalités/utilisations prévues, Bénéfices cliniques, contres indication, synthèse du contexte médical/principales alternatives médicales et techniques (limites), durée de vie du dispositif, nombre de dispositif prévus, état de l'art" sqref="B35" xr:uid="{00000000-0002-0000-0100-00000C000000}"/>
    <dataValidation allowBlank="1" showInputMessage="1" showErrorMessage="1" promptTitle="Quand ? " prompt="Obtention de nouvelles données clés ; Avant chaque modification du dispositif ou de son utilisation ; Selon les résultats des activités de SAC et en vue des revues périodiques planifiées" sqref="B42" xr:uid="{00000000-0002-0000-0100-00000D000000}"/>
    <dataValidation allowBlank="1" showInputMessage="1" showErrorMessage="1" promptTitle="Données à prendre en compte" prompt="La perception de la gravité des risques; La perception de l’importance des bénéfices; La perception des probabilités, Les préférences parmi plusieurs scénarios, présentant des rapports B/R différents, situations pouvant produire une opinion défavorable" sqref="B47" xr:uid="{00000000-0002-0000-0100-00000E000000}"/>
    <dataValidation allowBlank="1" showInputMessage="1" showErrorMessage="1" promptTitle="Paramètres à considérer" prompt="Plausibilité technique des situations et des probabilités d'occurrences combinés" sqref="B70" xr:uid="{00000000-0002-0000-0100-00000F000000}"/>
    <dataValidation allowBlank="1" showInputMessage="1" showErrorMessage="1" promptTitle="Informations utiles" prompt="Incertitudes ; Evolution temporelle ; Niveau de risque résiduel global ; Rapport bénéfice/risque global et des solutions alternatives en cas d'insatisfaction du patient : Solutions extrêmes et opinion des patients" sqref="B86" xr:uid="{00000000-0002-0000-0100-000010000000}"/>
    <dataValidation allowBlank="1" showInputMessage="1" showErrorMessage="1" promptTitle="But" prompt="Lever des incertitudes identifiées lors des analyses ; Combler les manques identifiés lors des analyses; Identifier de nouveaux risques;Identifier toute évolution de l’utilisation prévue du dispositif ;Identifier toute utilisation non prévue du dispositif" sqref="B116" xr:uid="{00000000-0002-0000-0100-000011000000}"/>
    <dataValidation allowBlank="1" showInputMessage="1" showErrorMessage="1" promptTitle="Données de surveillance" prompt="Leur pertinence par rapport au dispositif concerné ;_x000a_Leur degré de nouveauté ;_x000a_Leur impact sur les estimations antérieures. " sqref="B124" xr:uid="{00000000-0002-0000-0100-000012000000}"/>
    <dataValidation allowBlank="1" showInputMessage="1" showErrorMessage="1" prompt="Indiquer la date sous le format suivant : jj/mm/aaaa" sqref="C9:C11" xr:uid="{00000000-0002-0000-0100-000013000000}"/>
    <dataValidation allowBlank="1" showInputMessage="1" showErrorMessage="1" prompt="Indiquez votre numéro de téléphone" sqref="F8" xr:uid="{00000000-0002-0000-0100-000014000000}"/>
    <dataValidation allowBlank="1" showInputMessage="1" showErrorMessage="1" prompt="Indiquez l'adresse Mail" sqref="C8" xr:uid="{00000000-0002-0000-0100-000015000000}"/>
    <dataValidation allowBlank="1" showInputMessage="1" showErrorMessage="1" prompt="Indiquez le NOM et le Prénom du responsable de l'évaluation " sqref="C7" xr:uid="{00000000-0002-0000-0100-000016000000}"/>
    <dataValidation allowBlank="1" showInputMessage="1" showErrorMessage="1" prompt="Indiquez le nom de l'établissement concerné par l'autodiagnostic" sqref="C6" xr:uid="{00000000-0002-0000-0100-000017000000}"/>
    <dataValidation allowBlank="1" showInputMessage="1" showErrorMessage="1" prompt="Signez ici" sqref="H7" xr:uid="{00000000-0002-0000-0100-000018000000}"/>
  </dataValidations>
  <hyperlinks>
    <hyperlink ref="A1" r:id="rId1" xr:uid="{00000000-0004-0000-0100-000000000000}"/>
  </hyperlinks>
  <printOptions horizontalCentered="1"/>
  <pageMargins left="0.31629921259842525" right="0.31629921259842525" top="0" bottom="0.55314960629921262" header="0" footer="0.31"/>
  <pageSetup paperSize="9" fitToHeight="0" orientation="landscape" r:id="rId2"/>
  <headerFooter>
    <oddFooter>&amp;L&amp;"Calibri,Normal"&amp;8&amp;K000000Fichier : &amp;F&amp;C&amp;"Calibri,Normal"&amp;8&amp;K000000Onglet : &amp;A&amp;R&amp;"Calibri,Normal"&amp;8&amp;K000000Imprimé le &amp;D, Page n°&amp;P/&amp;N</oddFooter>
  </headerFooter>
  <ignoredErrors>
    <ignoredError sqref="F17:G17 F19:G19 F21:G21 G25 F24 F26 F31 G32 F33 F18 F20 F22 G23 F41 F38 F45:G45 F47:G47 F52:G52 F54:G54 G59 F60 F64 G68 F69 F73:F74 G74 F75 F79:G79 G81 F82 F85 F87 F90 F105:F106 G106 F107:F108 G108 F109 F116:F118 G118 F120:G120 F119 F121 G122 F123 F126 F46:G46 F48 G116 F115 G86 F80 F55 F53" formula="1"/>
    <ignoredError sqref="E13:I13 E16:I16 F15:I15 E12 G12:I12" unlockedFormula="1"/>
  </ignoredErrors>
  <drawing r:id="rId3"/>
  <extLst>
    <ext xmlns:x14="http://schemas.microsoft.com/office/spreadsheetml/2009/9/main" uri="{78C0D931-6437-407d-A8EE-F0AAD7539E65}">
      <x14:conditionalFormattings>
        <x14:conditionalFormatting xmlns:xm="http://schemas.microsoft.com/office/excel/2006/main">
          <x14:cfRule type="iconSet" priority="574" id="{17B57466-0264-4F4F-B5F0-52A8B33A6620}">
            <x14:iconSet>
              <x14:cfvo type="percent">
                <xm:f>0</xm:f>
              </x14:cfvo>
              <x14:cfvo type="num" gte="0">
                <xm:f>Listes!$B$5</xm:f>
              </x14:cfvo>
              <x14:cfvo type="num">
                <xm:f>Listes!$B$3</xm:f>
              </x14:cfvo>
            </x14:iconSet>
          </x14:cfRule>
          <xm:sqref>F18</xm:sqref>
        </x14:conditionalFormatting>
        <x14:conditionalFormatting xmlns:xm="http://schemas.microsoft.com/office/excel/2006/main">
          <x14:cfRule type="iconSet" priority="750" id="{5414BC9E-1909-4BC7-8E3A-4030923800B6}">
            <x14:iconSet>
              <x14:cfvo type="percent">
                <xm:f>0</xm:f>
              </x14:cfvo>
              <x14:cfvo type="num" gte="0">
                <xm:f>Listes!$B$5</xm:f>
              </x14:cfvo>
              <x14:cfvo type="num">
                <xm:f>Listes!$B$3</xm:f>
              </x14:cfvo>
            </x14:iconSet>
          </x14:cfRule>
          <xm:sqref>F130 F124:F125 F122 F120 F118 F116 F113:F114 F108 F106 F100:F104 F88:F89 F86 F81 F79 F74 F70:F72 F68 F61:F63 F59 F54 F52 F47 F45 F32 F25 F23 F21 F19 F15:F17 F34:F37 F39:F40 F42:F43 F49:F50 F56:F57 F65:F66 F76:F77 F83:F84 F91:F98 F110:F111 F127:F128 F27:F30</xm:sqref>
        </x14:conditionalFormatting>
        <x14:conditionalFormatting xmlns:xm="http://schemas.microsoft.com/office/excel/2006/main">
          <x14:cfRule type="iconSet" priority="465" id="{42D4FAD1-251D-4817-9E9C-508E620A1886}">
            <x14:iconSet>
              <x14:cfvo type="percent">
                <xm:f>0</xm:f>
              </x14:cfvo>
              <x14:cfvo type="num" gte="0">
                <xm:f>Listes!$B$5</xm:f>
              </x14:cfvo>
              <x14:cfvo type="num">
                <xm:f>Listes!$B$3</xm:f>
              </x14:cfvo>
            </x14:iconSet>
          </x14:cfRule>
          <xm:sqref>F20</xm:sqref>
        </x14:conditionalFormatting>
        <x14:conditionalFormatting xmlns:xm="http://schemas.microsoft.com/office/excel/2006/main">
          <x14:cfRule type="iconSet" priority="460" id="{D1C76DB8-07CB-4A64-AD95-B3F1A142C8A2}">
            <x14:iconSet>
              <x14:cfvo type="percent">
                <xm:f>0</xm:f>
              </x14:cfvo>
              <x14:cfvo type="num" gte="0">
                <xm:f>Listes!$B$5</xm:f>
              </x14:cfvo>
              <x14:cfvo type="num">
                <xm:f>Listes!$B$3</xm:f>
              </x14:cfvo>
            </x14:iconSet>
          </x14:cfRule>
          <xm:sqref>F22</xm:sqref>
        </x14:conditionalFormatting>
        <x14:conditionalFormatting xmlns:xm="http://schemas.microsoft.com/office/excel/2006/main">
          <x14:cfRule type="iconSet" priority="455" id="{8C1C3538-E774-4C8A-83C5-470D1E559FDC}">
            <x14:iconSet>
              <x14:cfvo type="percent">
                <xm:f>0</xm:f>
              </x14:cfvo>
              <x14:cfvo type="num" gte="0">
                <xm:f>Listes!$B$5</xm:f>
              </x14:cfvo>
              <x14:cfvo type="num">
                <xm:f>Listes!$B$3</xm:f>
              </x14:cfvo>
            </x14:iconSet>
          </x14:cfRule>
          <xm:sqref>F24</xm:sqref>
        </x14:conditionalFormatting>
        <x14:conditionalFormatting xmlns:xm="http://schemas.microsoft.com/office/excel/2006/main">
          <x14:cfRule type="iconSet" priority="450" id="{F0D586EF-2C1F-4CE8-9DA3-4939DDACC2FA}">
            <x14:iconSet>
              <x14:cfvo type="percent">
                <xm:f>0</xm:f>
              </x14:cfvo>
              <x14:cfvo type="num" gte="0">
                <xm:f>Listes!$B$5</xm:f>
              </x14:cfvo>
              <x14:cfvo type="num">
                <xm:f>Listes!$B$3</xm:f>
              </x14:cfvo>
            </x14:iconSet>
          </x14:cfRule>
          <xm:sqref>F26</xm:sqref>
        </x14:conditionalFormatting>
        <x14:conditionalFormatting xmlns:xm="http://schemas.microsoft.com/office/excel/2006/main">
          <x14:cfRule type="iconSet" priority="445" id="{88D4A790-D10C-48DD-AF6D-6AAF4FE39867}">
            <x14:iconSet>
              <x14:cfvo type="percent">
                <xm:f>0</xm:f>
              </x14:cfvo>
              <x14:cfvo type="num" gte="0">
                <xm:f>Listes!$B$5</xm:f>
              </x14:cfvo>
              <x14:cfvo type="num">
                <xm:f>Listes!$B$3</xm:f>
              </x14:cfvo>
            </x14:iconSet>
          </x14:cfRule>
          <xm:sqref>F31</xm:sqref>
        </x14:conditionalFormatting>
        <x14:conditionalFormatting xmlns:xm="http://schemas.microsoft.com/office/excel/2006/main">
          <x14:cfRule type="iconSet" priority="444" id="{334C7F27-1D4E-4504-823F-84BAFF3ADAC2}">
            <x14:iconSet>
              <x14:cfvo type="percent">
                <xm:f>0</xm:f>
              </x14:cfvo>
              <x14:cfvo type="num" gte="0">
                <xm:f>Listes!$B$5</xm:f>
              </x14:cfvo>
              <x14:cfvo type="num">
                <xm:f>Listes!$B$3</xm:f>
              </x14:cfvo>
            </x14:iconSet>
          </x14:cfRule>
          <xm:sqref>F33</xm:sqref>
        </x14:conditionalFormatting>
        <x14:conditionalFormatting xmlns:xm="http://schemas.microsoft.com/office/excel/2006/main">
          <x14:cfRule type="iconSet" priority="435" id="{8503AD6E-E250-4814-AF8D-61842F34C082}">
            <x14:iconSet>
              <x14:cfvo type="percent">
                <xm:f>0</xm:f>
              </x14:cfvo>
              <x14:cfvo type="num" gte="0">
                <xm:f>Listes!$B$5</xm:f>
              </x14:cfvo>
              <x14:cfvo type="num">
                <xm:f>Listes!$B$3</xm:f>
              </x14:cfvo>
            </x14:iconSet>
          </x14:cfRule>
          <xm:sqref>F38</xm:sqref>
        </x14:conditionalFormatting>
        <x14:conditionalFormatting xmlns:xm="http://schemas.microsoft.com/office/excel/2006/main">
          <x14:cfRule type="iconSet" priority="425" id="{93AA196E-1CFA-42BE-A841-1DF39BB6F28E}">
            <x14:iconSet>
              <x14:cfvo type="percent">
                <xm:f>0</xm:f>
              </x14:cfvo>
              <x14:cfvo type="num" gte="0">
                <xm:f>Listes!$B$5</xm:f>
              </x14:cfvo>
              <x14:cfvo type="num">
                <xm:f>Listes!$B$3</xm:f>
              </x14:cfvo>
            </x14:iconSet>
          </x14:cfRule>
          <xm:sqref>F41</xm:sqref>
        </x14:conditionalFormatting>
        <x14:conditionalFormatting xmlns:xm="http://schemas.microsoft.com/office/excel/2006/main">
          <x14:cfRule type="iconSet" priority="420" id="{0A15DCCF-4021-4EF8-99CC-74DD136CF468}">
            <x14:iconSet>
              <x14:cfvo type="percent">
                <xm:f>0</xm:f>
              </x14:cfvo>
              <x14:cfvo type="num" gte="0">
                <xm:f>Listes!$B$5</xm:f>
              </x14:cfvo>
              <x14:cfvo type="num">
                <xm:f>Listes!$B$3</xm:f>
              </x14:cfvo>
            </x14:iconSet>
          </x14:cfRule>
          <xm:sqref>F44</xm:sqref>
        </x14:conditionalFormatting>
        <x14:conditionalFormatting xmlns:xm="http://schemas.microsoft.com/office/excel/2006/main">
          <x14:cfRule type="iconSet" priority="415" id="{75241014-DA6C-4F41-AE99-7864185DD6A0}">
            <x14:iconSet>
              <x14:cfvo type="percent">
                <xm:f>0</xm:f>
              </x14:cfvo>
              <x14:cfvo type="num" gte="0">
                <xm:f>Listes!$B$5</xm:f>
              </x14:cfvo>
              <x14:cfvo type="num">
                <xm:f>Listes!$B$3</xm:f>
              </x14:cfvo>
            </x14:iconSet>
          </x14:cfRule>
          <xm:sqref>F46</xm:sqref>
        </x14:conditionalFormatting>
        <x14:conditionalFormatting xmlns:xm="http://schemas.microsoft.com/office/excel/2006/main">
          <x14:cfRule type="iconSet" priority="410" id="{E74309B0-3626-47E6-A982-0F572793F8A5}">
            <x14:iconSet>
              <x14:cfvo type="percent">
                <xm:f>0</xm:f>
              </x14:cfvo>
              <x14:cfvo type="num" gte="0">
                <xm:f>Listes!$B$5</xm:f>
              </x14:cfvo>
              <x14:cfvo type="num">
                <xm:f>Listes!$B$3</xm:f>
              </x14:cfvo>
            </x14:iconSet>
          </x14:cfRule>
          <xm:sqref>F48</xm:sqref>
        </x14:conditionalFormatting>
        <x14:conditionalFormatting xmlns:xm="http://schemas.microsoft.com/office/excel/2006/main">
          <x14:cfRule type="iconSet" priority="405" id="{0436B4EC-06D7-4BF4-A2D6-87C51E3DD6E9}">
            <x14:iconSet>
              <x14:cfvo type="percent">
                <xm:f>0</xm:f>
              </x14:cfvo>
              <x14:cfvo type="num" gte="0">
                <xm:f>Listes!$B$5</xm:f>
              </x14:cfvo>
              <x14:cfvo type="num">
                <xm:f>Listes!$B$3</xm:f>
              </x14:cfvo>
            </x14:iconSet>
          </x14:cfRule>
          <xm:sqref>F51</xm:sqref>
        </x14:conditionalFormatting>
        <x14:conditionalFormatting xmlns:xm="http://schemas.microsoft.com/office/excel/2006/main">
          <x14:cfRule type="containsText" priority="401" operator="containsText" id="{1505256B-B258-41B7-9633-B458900DF0F4}">
            <xm:f>NOT(ISERROR(SEARCH(Listes!$B$30,E51)))</xm:f>
            <xm:f>Listes!$B$30</xm:f>
            <x14:dxf>
              <fill>
                <patternFill>
                  <bgColor rgb="FFFFC000"/>
                </patternFill>
              </fill>
            </x14:dxf>
          </x14:cfRule>
          <x14:cfRule type="containsText" priority="402" operator="containsText" id="{1648C78F-9ECE-4E0B-A595-A22EA2ED0108}">
            <xm:f>NOT(ISERROR(SEARCH(Listes!$B$27,E51)))</xm:f>
            <xm:f>Listes!$B$27</xm:f>
            <x14:dxf>
              <font>
                <color rgb="FF006100"/>
              </font>
              <fill>
                <patternFill>
                  <bgColor rgb="FF92D050"/>
                </patternFill>
              </fill>
            </x14:dxf>
          </x14:cfRule>
          <x14:cfRule type="containsText" priority="403" operator="containsText" id="{FD96CFCC-E63F-4CDA-B402-32C97E8E8846}">
            <xm:f>NOT(ISERROR(SEARCH(Listes!$B$28,E51)))</xm:f>
            <xm:f>Listes!$B$28</xm:f>
            <x14:dxf>
              <fill>
                <patternFill>
                  <bgColor theme="9" tint="0.59996337778862885"/>
                </patternFill>
              </fill>
            </x14:dxf>
          </x14:cfRule>
          <x14:cfRule type="containsText" priority="404" operator="containsText" id="{60EA9143-934D-407D-AAFC-BD7163395F55}">
            <xm:f>NOT(ISERROR(SEARCH(Listes!$B$31,E51)))</xm:f>
            <xm:f>Listes!$B$31</xm:f>
            <x14:dxf>
              <font>
                <color rgb="FF9C0006"/>
              </font>
              <fill>
                <patternFill>
                  <bgColor rgb="FFFFC7CE"/>
                </patternFill>
              </fill>
            </x14:dxf>
          </x14:cfRule>
          <xm:sqref>E51</xm:sqref>
        </x14:conditionalFormatting>
        <x14:conditionalFormatting xmlns:xm="http://schemas.microsoft.com/office/excel/2006/main">
          <x14:cfRule type="iconSet" priority="400" id="{A0057DB5-B62A-4E0A-809F-49B0DCA7AB64}">
            <x14:iconSet>
              <x14:cfvo type="percent">
                <xm:f>0</xm:f>
              </x14:cfvo>
              <x14:cfvo type="num" gte="0">
                <xm:f>Listes!$B$5</xm:f>
              </x14:cfvo>
              <x14:cfvo type="num">
                <xm:f>Listes!$B$3</xm:f>
              </x14:cfvo>
            </x14:iconSet>
          </x14:cfRule>
          <xm:sqref>F53</xm:sqref>
        </x14:conditionalFormatting>
        <x14:conditionalFormatting xmlns:xm="http://schemas.microsoft.com/office/excel/2006/main">
          <x14:cfRule type="iconSet" priority="395" id="{93B37C69-4177-4532-B769-4A5AE39BEE93}">
            <x14:iconSet>
              <x14:cfvo type="percent">
                <xm:f>0</xm:f>
              </x14:cfvo>
              <x14:cfvo type="num" gte="0">
                <xm:f>Listes!$B$5</xm:f>
              </x14:cfvo>
              <x14:cfvo type="num">
                <xm:f>Listes!$B$3</xm:f>
              </x14:cfvo>
            </x14:iconSet>
          </x14:cfRule>
          <xm:sqref>F55</xm:sqref>
        </x14:conditionalFormatting>
        <x14:conditionalFormatting xmlns:xm="http://schemas.microsoft.com/office/excel/2006/main">
          <x14:cfRule type="iconSet" priority="390" id="{098D0791-ED1B-43FB-8468-C98FAA65DAFF}">
            <x14:iconSet>
              <x14:cfvo type="percent">
                <xm:f>0</xm:f>
              </x14:cfvo>
              <x14:cfvo type="num" gte="0">
                <xm:f>Listes!$B$5</xm:f>
              </x14:cfvo>
              <x14:cfvo type="num">
                <xm:f>Listes!$B$3</xm:f>
              </x14:cfvo>
            </x14:iconSet>
          </x14:cfRule>
          <xm:sqref>F58</xm:sqref>
        </x14:conditionalFormatting>
        <x14:conditionalFormatting xmlns:xm="http://schemas.microsoft.com/office/excel/2006/main">
          <x14:cfRule type="iconSet" priority="385" id="{7D314FFA-A5A7-45C9-A964-06103C5A04F3}">
            <x14:iconSet>
              <x14:cfvo type="percent">
                <xm:f>0</xm:f>
              </x14:cfvo>
              <x14:cfvo type="num" gte="0">
                <xm:f>Listes!$B$5</xm:f>
              </x14:cfvo>
              <x14:cfvo type="num">
                <xm:f>Listes!$B$3</xm:f>
              </x14:cfvo>
            </x14:iconSet>
          </x14:cfRule>
          <xm:sqref>F60</xm:sqref>
        </x14:conditionalFormatting>
        <x14:conditionalFormatting xmlns:xm="http://schemas.microsoft.com/office/excel/2006/main">
          <x14:cfRule type="iconSet" priority="380" id="{616A6F0C-5AA7-4229-B1F7-0BC67EE2832E}">
            <x14:iconSet>
              <x14:cfvo type="percent">
                <xm:f>0</xm:f>
              </x14:cfvo>
              <x14:cfvo type="num" gte="0">
                <xm:f>Listes!$B$5</xm:f>
              </x14:cfvo>
              <x14:cfvo type="num">
                <xm:f>Listes!$B$3</xm:f>
              </x14:cfvo>
            </x14:iconSet>
          </x14:cfRule>
          <xm:sqref>F64</xm:sqref>
        </x14:conditionalFormatting>
        <x14:conditionalFormatting xmlns:xm="http://schemas.microsoft.com/office/excel/2006/main">
          <x14:cfRule type="iconSet" priority="375" id="{0DFD2FC2-838F-424E-BED3-4C048E88592A}">
            <x14:iconSet>
              <x14:cfvo type="percent">
                <xm:f>0</xm:f>
              </x14:cfvo>
              <x14:cfvo type="num" gte="0">
                <xm:f>Listes!$B$5</xm:f>
              </x14:cfvo>
              <x14:cfvo type="num">
                <xm:f>Listes!$B$3</xm:f>
              </x14:cfvo>
            </x14:iconSet>
          </x14:cfRule>
          <xm:sqref>F67</xm:sqref>
        </x14:conditionalFormatting>
        <x14:conditionalFormatting xmlns:xm="http://schemas.microsoft.com/office/excel/2006/main">
          <x14:cfRule type="iconSet" priority="370" id="{D863BA85-083F-4718-B316-96758431AA2C}">
            <x14:iconSet>
              <x14:cfvo type="percent">
                <xm:f>0</xm:f>
              </x14:cfvo>
              <x14:cfvo type="num" gte="0">
                <xm:f>Listes!$B$5</xm:f>
              </x14:cfvo>
              <x14:cfvo type="num">
                <xm:f>Listes!$B$3</xm:f>
              </x14:cfvo>
            </x14:iconSet>
          </x14:cfRule>
          <xm:sqref>F69</xm:sqref>
        </x14:conditionalFormatting>
        <x14:conditionalFormatting xmlns:xm="http://schemas.microsoft.com/office/excel/2006/main">
          <x14:cfRule type="iconSet" priority="365" id="{79B5F284-4BE2-447A-9456-06D22E9F5B26}">
            <x14:iconSet>
              <x14:cfvo type="percent">
                <xm:f>0</xm:f>
              </x14:cfvo>
              <x14:cfvo type="num" gte="0">
                <xm:f>Listes!$B$5</xm:f>
              </x14:cfvo>
              <x14:cfvo type="num">
                <xm:f>Listes!$B$3</xm:f>
              </x14:cfvo>
            </x14:iconSet>
          </x14:cfRule>
          <xm:sqref>F73</xm:sqref>
        </x14:conditionalFormatting>
        <x14:conditionalFormatting xmlns:xm="http://schemas.microsoft.com/office/excel/2006/main">
          <x14:cfRule type="iconSet" priority="360" id="{A6AC07F5-2EB1-483A-98F9-7D191C2501C5}">
            <x14:iconSet>
              <x14:cfvo type="percent">
                <xm:f>0</xm:f>
              </x14:cfvo>
              <x14:cfvo type="num" gte="0">
                <xm:f>Listes!$B$5</xm:f>
              </x14:cfvo>
              <x14:cfvo type="num">
                <xm:f>Listes!$B$3</xm:f>
              </x14:cfvo>
            </x14:iconSet>
          </x14:cfRule>
          <xm:sqref>F75</xm:sqref>
        </x14:conditionalFormatting>
        <x14:conditionalFormatting xmlns:xm="http://schemas.microsoft.com/office/excel/2006/main">
          <x14:cfRule type="iconSet" priority="355" id="{30AF3E86-1D0F-476E-BB55-D0DF0E346052}">
            <x14:iconSet>
              <x14:cfvo type="percent">
                <xm:f>0</xm:f>
              </x14:cfvo>
              <x14:cfvo type="num" gte="0">
                <xm:f>Listes!$B$5</xm:f>
              </x14:cfvo>
              <x14:cfvo type="num">
                <xm:f>Listes!$B$3</xm:f>
              </x14:cfvo>
            </x14:iconSet>
          </x14:cfRule>
          <xm:sqref>F78</xm:sqref>
        </x14:conditionalFormatting>
        <x14:conditionalFormatting xmlns:xm="http://schemas.microsoft.com/office/excel/2006/main">
          <x14:cfRule type="iconSet" priority="350" id="{B4AD669F-0E52-402F-AD58-0FF36145BED4}">
            <x14:iconSet>
              <x14:cfvo type="percent">
                <xm:f>0</xm:f>
              </x14:cfvo>
              <x14:cfvo type="num" gte="0">
                <xm:f>Listes!$B$5</xm:f>
              </x14:cfvo>
              <x14:cfvo type="num">
                <xm:f>Listes!$B$3</xm:f>
              </x14:cfvo>
            </x14:iconSet>
          </x14:cfRule>
          <xm:sqref>F80</xm:sqref>
        </x14:conditionalFormatting>
        <x14:conditionalFormatting xmlns:xm="http://schemas.microsoft.com/office/excel/2006/main">
          <x14:cfRule type="iconSet" priority="345" id="{5CC4B06C-DA46-433F-8A2F-517C36EB564B}">
            <x14:iconSet>
              <x14:cfvo type="percent">
                <xm:f>0</xm:f>
              </x14:cfvo>
              <x14:cfvo type="num" gte="0">
                <xm:f>Listes!$B$5</xm:f>
              </x14:cfvo>
              <x14:cfvo type="num">
                <xm:f>Listes!$B$3</xm:f>
              </x14:cfvo>
            </x14:iconSet>
          </x14:cfRule>
          <xm:sqref>F85</xm:sqref>
        </x14:conditionalFormatting>
        <x14:conditionalFormatting xmlns:xm="http://schemas.microsoft.com/office/excel/2006/main">
          <x14:cfRule type="iconSet" priority="340" id="{0045EE8A-FF6A-4A49-9B37-E5A87C834995}">
            <x14:iconSet>
              <x14:cfvo type="percent">
                <xm:f>0</xm:f>
              </x14:cfvo>
              <x14:cfvo type="num" gte="0">
                <xm:f>Listes!$B$5</xm:f>
              </x14:cfvo>
              <x14:cfvo type="num">
                <xm:f>Listes!$B$3</xm:f>
              </x14:cfvo>
            </x14:iconSet>
          </x14:cfRule>
          <xm:sqref>F82</xm:sqref>
        </x14:conditionalFormatting>
        <x14:conditionalFormatting xmlns:xm="http://schemas.microsoft.com/office/excel/2006/main">
          <x14:cfRule type="iconSet" priority="335" id="{80CBA7A8-7171-4730-B22C-BED72CFC8CA3}">
            <x14:iconSet>
              <x14:cfvo type="percent">
                <xm:f>0</xm:f>
              </x14:cfvo>
              <x14:cfvo type="num" gte="0">
                <xm:f>Listes!$B$5</xm:f>
              </x14:cfvo>
              <x14:cfvo type="num">
                <xm:f>Listes!$B$3</xm:f>
              </x14:cfvo>
            </x14:iconSet>
          </x14:cfRule>
          <xm:sqref>F87</xm:sqref>
        </x14:conditionalFormatting>
        <x14:conditionalFormatting xmlns:xm="http://schemas.microsoft.com/office/excel/2006/main">
          <x14:cfRule type="iconSet" priority="330" id="{6E3B7DAA-B58F-4010-84A1-0E1A00D2D80C}">
            <x14:iconSet>
              <x14:cfvo type="percent">
                <xm:f>0</xm:f>
              </x14:cfvo>
              <x14:cfvo type="num" gte="0">
                <xm:f>Listes!$B$5</xm:f>
              </x14:cfvo>
              <x14:cfvo type="num">
                <xm:f>Listes!$B$3</xm:f>
              </x14:cfvo>
            </x14:iconSet>
          </x14:cfRule>
          <xm:sqref>F90</xm:sqref>
        </x14:conditionalFormatting>
        <x14:conditionalFormatting xmlns:xm="http://schemas.microsoft.com/office/excel/2006/main">
          <x14:cfRule type="iconSet" priority="325" id="{01D0BB22-86E4-4C6E-9937-A42ECAF7266A}">
            <x14:iconSet>
              <x14:cfvo type="percent">
                <xm:f>0</xm:f>
              </x14:cfvo>
              <x14:cfvo type="num" gte="0">
                <xm:f>Listes!$B$5</xm:f>
              </x14:cfvo>
              <x14:cfvo type="num">
                <xm:f>Listes!$B$3</xm:f>
              </x14:cfvo>
            </x14:iconSet>
          </x14:cfRule>
          <xm:sqref>F99</xm:sqref>
        </x14:conditionalFormatting>
        <x14:conditionalFormatting xmlns:xm="http://schemas.microsoft.com/office/excel/2006/main">
          <x14:cfRule type="iconSet" priority="320" id="{587DF057-31D7-4A5F-AEE7-166EC1B1B516}">
            <x14:iconSet>
              <x14:cfvo type="percent">
                <xm:f>0</xm:f>
              </x14:cfvo>
              <x14:cfvo type="num" gte="0">
                <xm:f>Listes!$B$5</xm:f>
              </x14:cfvo>
              <x14:cfvo type="num">
                <xm:f>Listes!$B$3</xm:f>
              </x14:cfvo>
            </x14:iconSet>
          </x14:cfRule>
          <xm:sqref>F105</xm:sqref>
        </x14:conditionalFormatting>
        <x14:conditionalFormatting xmlns:xm="http://schemas.microsoft.com/office/excel/2006/main">
          <x14:cfRule type="iconSet" priority="315" id="{EA7E43C2-51D7-449F-ADE2-ECDADC61BF13}">
            <x14:iconSet>
              <x14:cfvo type="percent">
                <xm:f>0</xm:f>
              </x14:cfvo>
              <x14:cfvo type="num" gte="0">
                <xm:f>Listes!$B$5</xm:f>
              </x14:cfvo>
              <x14:cfvo type="num">
                <xm:f>Listes!$B$3</xm:f>
              </x14:cfvo>
            </x14:iconSet>
          </x14:cfRule>
          <xm:sqref>F107</xm:sqref>
        </x14:conditionalFormatting>
        <x14:conditionalFormatting xmlns:xm="http://schemas.microsoft.com/office/excel/2006/main">
          <x14:cfRule type="iconSet" priority="310" id="{9B901397-3A62-44A9-8AED-6BF2E89D6361}">
            <x14:iconSet>
              <x14:cfvo type="percent">
                <xm:f>0</xm:f>
              </x14:cfvo>
              <x14:cfvo type="num" gte="0">
                <xm:f>Listes!$B$5</xm:f>
              </x14:cfvo>
              <x14:cfvo type="num">
                <xm:f>Listes!$B$3</xm:f>
              </x14:cfvo>
            </x14:iconSet>
          </x14:cfRule>
          <xm:sqref>F109</xm:sqref>
        </x14:conditionalFormatting>
        <x14:conditionalFormatting xmlns:xm="http://schemas.microsoft.com/office/excel/2006/main">
          <x14:cfRule type="iconSet" priority="305" id="{26C76DA9-3DB9-499A-80CD-F2334663E608}">
            <x14:iconSet>
              <x14:cfvo type="percent">
                <xm:f>0</xm:f>
              </x14:cfvo>
              <x14:cfvo type="num" gte="0">
                <xm:f>Listes!$B$5</xm:f>
              </x14:cfvo>
              <x14:cfvo type="num">
                <xm:f>Listes!$B$3</xm:f>
              </x14:cfvo>
            </x14:iconSet>
          </x14:cfRule>
          <xm:sqref>F115</xm:sqref>
        </x14:conditionalFormatting>
        <x14:conditionalFormatting xmlns:xm="http://schemas.microsoft.com/office/excel/2006/main">
          <x14:cfRule type="iconSet" priority="300" id="{5900B07A-5190-437E-A379-0DA0F13D65C2}">
            <x14:iconSet>
              <x14:cfvo type="percent">
                <xm:f>0</xm:f>
              </x14:cfvo>
              <x14:cfvo type="num" gte="0">
                <xm:f>Listes!$B$5</xm:f>
              </x14:cfvo>
              <x14:cfvo type="num">
                <xm:f>Listes!$B$3</xm:f>
              </x14:cfvo>
            </x14:iconSet>
          </x14:cfRule>
          <xm:sqref>F117</xm:sqref>
        </x14:conditionalFormatting>
        <x14:conditionalFormatting xmlns:xm="http://schemas.microsoft.com/office/excel/2006/main">
          <x14:cfRule type="iconSet" priority="295" id="{510ED4B6-EEA2-4F7B-A597-843AFC2BEFF7}">
            <x14:iconSet>
              <x14:cfvo type="percent">
                <xm:f>0</xm:f>
              </x14:cfvo>
              <x14:cfvo type="num" gte="0">
                <xm:f>Listes!$B$5</xm:f>
              </x14:cfvo>
              <x14:cfvo type="num">
                <xm:f>Listes!$B$3</xm:f>
              </x14:cfvo>
            </x14:iconSet>
          </x14:cfRule>
          <xm:sqref>F119</xm:sqref>
        </x14:conditionalFormatting>
        <x14:conditionalFormatting xmlns:xm="http://schemas.microsoft.com/office/excel/2006/main">
          <x14:cfRule type="iconSet" priority="290" id="{9EA932CD-38B4-4B1F-9E48-D4EB4660BF84}">
            <x14:iconSet>
              <x14:cfvo type="percent">
                <xm:f>0</xm:f>
              </x14:cfvo>
              <x14:cfvo type="num" gte="0">
                <xm:f>Listes!$B$5</xm:f>
              </x14:cfvo>
              <x14:cfvo type="num">
                <xm:f>Listes!$B$3</xm:f>
              </x14:cfvo>
            </x14:iconSet>
          </x14:cfRule>
          <xm:sqref>F121</xm:sqref>
        </x14:conditionalFormatting>
        <x14:conditionalFormatting xmlns:xm="http://schemas.microsoft.com/office/excel/2006/main">
          <x14:cfRule type="iconSet" priority="285" id="{BA7FA439-84EC-4165-A628-D8FDAFB32A04}">
            <x14:iconSet>
              <x14:cfvo type="percent">
                <xm:f>0</xm:f>
              </x14:cfvo>
              <x14:cfvo type="num" gte="0">
                <xm:f>Listes!$B$5</xm:f>
              </x14:cfvo>
              <x14:cfvo type="num">
                <xm:f>Listes!$B$3</xm:f>
              </x14:cfvo>
            </x14:iconSet>
          </x14:cfRule>
          <xm:sqref>F126</xm:sqref>
        </x14:conditionalFormatting>
        <x14:conditionalFormatting xmlns:xm="http://schemas.microsoft.com/office/excel/2006/main">
          <x14:cfRule type="iconSet" priority="280" id="{766B4606-8D51-49EF-BEFA-F16FB068F482}">
            <x14:iconSet>
              <x14:cfvo type="percent">
                <xm:f>0</xm:f>
              </x14:cfvo>
              <x14:cfvo type="num" gte="0">
                <xm:f>Listes!$B$5</xm:f>
              </x14:cfvo>
              <x14:cfvo type="num">
                <xm:f>Listes!$B$3</xm:f>
              </x14:cfvo>
            </x14:iconSet>
          </x14:cfRule>
          <xm:sqref>F129</xm:sqref>
        </x14:conditionalFormatting>
        <x14:conditionalFormatting xmlns:xm="http://schemas.microsoft.com/office/excel/2006/main">
          <x14:cfRule type="iconSet" priority="275" id="{EB434973-560B-433F-9888-A53FE539AC29}">
            <x14:iconSet>
              <x14:cfvo type="percent">
                <xm:f>0</xm:f>
              </x14:cfvo>
              <x14:cfvo type="num" gte="0">
                <xm:f>Listes!$B$5</xm:f>
              </x14:cfvo>
              <x14:cfvo type="num">
                <xm:f>Listes!$B$3</xm:f>
              </x14:cfvo>
            </x14:iconSet>
          </x14:cfRule>
          <xm:sqref>F123</xm:sqref>
        </x14:conditionalFormatting>
        <x14:conditionalFormatting xmlns:xm="http://schemas.microsoft.com/office/excel/2006/main">
          <x14:cfRule type="iconSet" priority="270" id="{1460C96F-F6AF-4DCA-9801-9E8CF9D22047}">
            <x14:iconSet>
              <x14:cfvo type="percent">
                <xm:f>0</xm:f>
              </x14:cfvo>
              <x14:cfvo type="num" gte="0">
                <xm:f>Listes!$B$5</xm:f>
              </x14:cfvo>
              <x14:cfvo type="num">
                <xm:f>Listes!$B$3</xm:f>
              </x14:cfvo>
            </x14:iconSet>
          </x14:cfRule>
          <xm:sqref>F112</xm:sqref>
        </x14:conditionalFormatting>
        <x14:conditionalFormatting xmlns:xm="http://schemas.microsoft.com/office/excel/2006/main">
          <x14:cfRule type="containsText" priority="226" operator="containsText" id="{6478E7C7-FABD-4A6D-B00A-08AF86DABE7A}">
            <xm:f>NOT(ISERROR(SEARCH(Listes!$B$30,I128)))</xm:f>
            <xm:f>Listes!$B$30</xm:f>
            <x14:dxf>
              <fill>
                <patternFill>
                  <bgColor rgb="FFFFC000"/>
                </patternFill>
              </fill>
            </x14:dxf>
          </x14:cfRule>
          <x14:cfRule type="containsText" priority="227" operator="containsText" id="{833E18A2-7A31-4654-A534-E2DFCFAF12F7}">
            <xm:f>NOT(ISERROR(SEARCH(Listes!$B$27,I128)))</xm:f>
            <xm:f>Listes!$B$27</xm:f>
            <x14:dxf>
              <font>
                <color rgb="FF006100"/>
              </font>
              <fill>
                <patternFill>
                  <bgColor rgb="FF92D050"/>
                </patternFill>
              </fill>
            </x14:dxf>
          </x14:cfRule>
          <x14:cfRule type="containsText" priority="228" operator="containsText" id="{D5868A5D-73E2-427D-A105-5CC5D961498C}">
            <xm:f>NOT(ISERROR(SEARCH(Listes!$B$28,I128)))</xm:f>
            <xm:f>Listes!$B$28</xm:f>
            <x14:dxf>
              <fill>
                <patternFill>
                  <bgColor theme="9" tint="0.59996337778862885"/>
                </patternFill>
              </fill>
            </x14:dxf>
          </x14:cfRule>
          <x14:cfRule type="containsText" priority="229" operator="containsText" id="{CD2E0DF5-C162-435A-9981-DDF62FC4BCE3}">
            <xm:f>NOT(ISERROR(SEARCH(Listes!$B$31,I128)))</xm:f>
            <xm:f>Listes!$B$31</xm:f>
            <x14:dxf>
              <font>
                <color rgb="FF9C0006"/>
              </font>
              <fill>
                <patternFill>
                  <bgColor rgb="FFFFC7CE"/>
                </patternFill>
              </fill>
            </x14:dxf>
          </x14:cfRule>
          <xm:sqref>I128</xm:sqref>
        </x14:conditionalFormatting>
        <x14:conditionalFormatting xmlns:xm="http://schemas.microsoft.com/office/excel/2006/main">
          <x14:cfRule type="expression" priority="756" id="{B8EB9F56-588F-44C9-8CD8-A58F86D39D19}">
            <xm:f>$F17=Listes!$B$2</xm:f>
            <x14:dxf>
              <fill>
                <patternFill patternType="solid">
                  <fgColor auto="1"/>
                  <bgColor theme="8" tint="0.39994506668294322"/>
                </patternFill>
              </fill>
            </x14:dxf>
          </x14:cfRule>
          <xm:sqref>A17 A19 A21 A23 A25 A27:A30 A32 A34:A37 A39:A40 A45 A47 A49 A52 A54 A56 A59 A61:A63 A68 A70:A72 A74 A76 A79 A81 A83:A84 A86 A88:A89 A91:A97 A100:A104 A106 A108 A110 A113:A114 A116 A118 A120 A122 A124:A125 A127 A130 A42 A65</xm:sqref>
        </x14:conditionalFormatting>
        <x14:conditionalFormatting xmlns:xm="http://schemas.microsoft.com/office/excel/2006/main">
          <x14:cfRule type="containsText" priority="193" operator="containsText" id="{824844C0-D9F6-4EEB-9EDF-388FF8D9419C}">
            <xm:f>NOT(ISERROR(SEARCH(Listes!$B$30,E53)))</xm:f>
            <xm:f>Listes!$B$30</xm:f>
            <x14:dxf>
              <fill>
                <patternFill>
                  <bgColor rgb="FFFFC000"/>
                </patternFill>
              </fill>
            </x14:dxf>
          </x14:cfRule>
          <x14:cfRule type="containsText" priority="194" operator="containsText" id="{3A92662E-E52C-4128-B24C-7F294F646F3C}">
            <xm:f>NOT(ISERROR(SEARCH(Listes!$B$27,E53)))</xm:f>
            <xm:f>Listes!$B$27</xm:f>
            <x14:dxf>
              <font>
                <color rgb="FF006100"/>
              </font>
              <fill>
                <patternFill>
                  <bgColor rgb="FF92D050"/>
                </patternFill>
              </fill>
            </x14:dxf>
          </x14:cfRule>
          <x14:cfRule type="containsText" priority="195" operator="containsText" id="{2FAB0E5C-222C-496F-B09A-124A3DD520DB}">
            <xm:f>NOT(ISERROR(SEARCH(Listes!$B$28,E53)))</xm:f>
            <xm:f>Listes!$B$28</xm:f>
            <x14:dxf>
              <fill>
                <patternFill>
                  <bgColor theme="9" tint="0.59996337778862885"/>
                </patternFill>
              </fill>
            </x14:dxf>
          </x14:cfRule>
          <x14:cfRule type="containsText" priority="196" operator="containsText" id="{C1B1BFDA-2E87-47FC-8A61-60D7A9371CA3}">
            <xm:f>NOT(ISERROR(SEARCH(Listes!$B$31,E53)))</xm:f>
            <xm:f>Listes!$B$31</xm:f>
            <x14:dxf>
              <font>
                <color rgb="FF9C0006"/>
              </font>
              <fill>
                <patternFill>
                  <bgColor rgb="FFFFC7CE"/>
                </patternFill>
              </fill>
            </x14:dxf>
          </x14:cfRule>
          <xm:sqref>E53</xm:sqref>
        </x14:conditionalFormatting>
        <x14:conditionalFormatting xmlns:xm="http://schemas.microsoft.com/office/excel/2006/main">
          <x14:cfRule type="containsText" priority="189" operator="containsText" id="{3D0DB6A5-B9E2-4C73-BAE9-19510A034B45}">
            <xm:f>NOT(ISERROR(SEARCH(Listes!$B$30,E55)))</xm:f>
            <xm:f>Listes!$B$30</xm:f>
            <x14:dxf>
              <fill>
                <patternFill>
                  <bgColor rgb="FFFFC000"/>
                </patternFill>
              </fill>
            </x14:dxf>
          </x14:cfRule>
          <x14:cfRule type="containsText" priority="190" operator="containsText" id="{4B293F1D-4E46-4E0F-BB06-14F28A3FEF3A}">
            <xm:f>NOT(ISERROR(SEARCH(Listes!$B$27,E55)))</xm:f>
            <xm:f>Listes!$B$27</xm:f>
            <x14:dxf>
              <font>
                <color rgb="FF006100"/>
              </font>
              <fill>
                <patternFill>
                  <bgColor rgb="FF92D050"/>
                </patternFill>
              </fill>
            </x14:dxf>
          </x14:cfRule>
          <x14:cfRule type="containsText" priority="191" operator="containsText" id="{753B0080-D0EF-4F90-A80B-B8DA7A2BCB52}">
            <xm:f>NOT(ISERROR(SEARCH(Listes!$B$28,E55)))</xm:f>
            <xm:f>Listes!$B$28</xm:f>
            <x14:dxf>
              <fill>
                <patternFill>
                  <bgColor theme="9" tint="0.59996337778862885"/>
                </patternFill>
              </fill>
            </x14:dxf>
          </x14:cfRule>
          <x14:cfRule type="containsText" priority="192" operator="containsText" id="{5DB7344D-76C8-4356-AE7E-F5D91B2B7737}">
            <xm:f>NOT(ISERROR(SEARCH(Listes!$B$31,E55)))</xm:f>
            <xm:f>Listes!$B$31</xm:f>
            <x14:dxf>
              <font>
                <color rgb="FF9C0006"/>
              </font>
              <fill>
                <patternFill>
                  <bgColor rgb="FFFFC7CE"/>
                </patternFill>
              </fill>
            </x14:dxf>
          </x14:cfRule>
          <xm:sqref>E55</xm:sqref>
        </x14:conditionalFormatting>
        <x14:conditionalFormatting xmlns:xm="http://schemas.microsoft.com/office/excel/2006/main">
          <x14:cfRule type="containsText" priority="181" operator="containsText" id="{50BBB08C-1136-4C8D-81AC-2E7B15CF5BDD}">
            <xm:f>NOT(ISERROR(SEARCH(Listes!$B$30,E48)))</xm:f>
            <xm:f>Listes!$B$30</xm:f>
            <x14:dxf>
              <fill>
                <patternFill>
                  <bgColor rgb="FFFFC000"/>
                </patternFill>
              </fill>
            </x14:dxf>
          </x14:cfRule>
          <x14:cfRule type="containsText" priority="182" operator="containsText" id="{B20564BE-C541-4D46-877B-6CBC7D315E5D}">
            <xm:f>NOT(ISERROR(SEARCH(Listes!$B$27,E48)))</xm:f>
            <xm:f>Listes!$B$27</xm:f>
            <x14:dxf>
              <font>
                <color rgb="FF006100"/>
              </font>
              <fill>
                <patternFill>
                  <bgColor rgb="FF92D050"/>
                </patternFill>
              </fill>
            </x14:dxf>
          </x14:cfRule>
          <x14:cfRule type="containsText" priority="183" operator="containsText" id="{172BE03A-32EC-49DC-B172-F5D6255352D8}">
            <xm:f>NOT(ISERROR(SEARCH(Listes!$B$28,E48)))</xm:f>
            <xm:f>Listes!$B$28</xm:f>
            <x14:dxf>
              <fill>
                <patternFill>
                  <bgColor theme="9" tint="0.59996337778862885"/>
                </patternFill>
              </fill>
            </x14:dxf>
          </x14:cfRule>
          <x14:cfRule type="containsText" priority="184" operator="containsText" id="{36A3018E-FBDF-4D72-A585-2937676C32BC}">
            <xm:f>NOT(ISERROR(SEARCH(Listes!$B$31,E48)))</xm:f>
            <xm:f>Listes!$B$31</xm:f>
            <x14:dxf>
              <font>
                <color rgb="FF9C0006"/>
              </font>
              <fill>
                <patternFill>
                  <bgColor rgb="FFFFC7CE"/>
                </patternFill>
              </fill>
            </x14:dxf>
          </x14:cfRule>
          <xm:sqref>E48</xm:sqref>
        </x14:conditionalFormatting>
        <x14:conditionalFormatting xmlns:xm="http://schemas.microsoft.com/office/excel/2006/main">
          <x14:cfRule type="containsText" priority="177" operator="containsText" id="{D5F5CDE5-76C1-47ED-B850-69E31E9F79FD}">
            <xm:f>NOT(ISERROR(SEARCH(Listes!$B$30,E46)))</xm:f>
            <xm:f>Listes!$B$30</xm:f>
            <x14:dxf>
              <fill>
                <patternFill>
                  <bgColor rgb="FFFFC000"/>
                </patternFill>
              </fill>
            </x14:dxf>
          </x14:cfRule>
          <x14:cfRule type="containsText" priority="178" operator="containsText" id="{8C17BB9F-BC1C-43EE-A527-ECA2726A537D}">
            <xm:f>NOT(ISERROR(SEARCH(Listes!$B$27,E46)))</xm:f>
            <xm:f>Listes!$B$27</xm:f>
            <x14:dxf>
              <font>
                <color rgb="FF006100"/>
              </font>
              <fill>
                <patternFill>
                  <bgColor rgb="FF92D050"/>
                </patternFill>
              </fill>
            </x14:dxf>
          </x14:cfRule>
          <x14:cfRule type="containsText" priority="179" operator="containsText" id="{3BE4791B-DC07-4330-8F20-B5E8C92009D3}">
            <xm:f>NOT(ISERROR(SEARCH(Listes!$B$28,E46)))</xm:f>
            <xm:f>Listes!$B$28</xm:f>
            <x14:dxf>
              <fill>
                <patternFill>
                  <bgColor theme="9" tint="0.59996337778862885"/>
                </patternFill>
              </fill>
            </x14:dxf>
          </x14:cfRule>
          <x14:cfRule type="containsText" priority="180" operator="containsText" id="{79BA23D0-8811-4F65-ADD5-40E25DD8671B}">
            <xm:f>NOT(ISERROR(SEARCH(Listes!$B$31,E46)))</xm:f>
            <xm:f>Listes!$B$31</xm:f>
            <x14:dxf>
              <font>
                <color rgb="FF9C0006"/>
              </font>
              <fill>
                <patternFill>
                  <bgColor rgb="FFFFC7CE"/>
                </patternFill>
              </fill>
            </x14:dxf>
          </x14:cfRule>
          <xm:sqref>E46</xm:sqref>
        </x14:conditionalFormatting>
        <x14:conditionalFormatting xmlns:xm="http://schemas.microsoft.com/office/excel/2006/main">
          <x14:cfRule type="containsText" priority="173" operator="containsText" id="{F04A7800-CD04-4714-BE3E-1E2574B7D1DF}">
            <xm:f>NOT(ISERROR(SEARCH(Listes!$B$30,E44)))</xm:f>
            <xm:f>Listes!$B$30</xm:f>
            <x14:dxf>
              <fill>
                <patternFill>
                  <bgColor rgb="FFFFC000"/>
                </patternFill>
              </fill>
            </x14:dxf>
          </x14:cfRule>
          <x14:cfRule type="containsText" priority="174" operator="containsText" id="{2F5208F5-6642-4D7D-8750-BB5061B0BE98}">
            <xm:f>NOT(ISERROR(SEARCH(Listes!$B$27,E44)))</xm:f>
            <xm:f>Listes!$B$27</xm:f>
            <x14:dxf>
              <font>
                <color rgb="FF006100"/>
              </font>
              <fill>
                <patternFill>
                  <bgColor rgb="FF92D050"/>
                </patternFill>
              </fill>
            </x14:dxf>
          </x14:cfRule>
          <x14:cfRule type="containsText" priority="175" operator="containsText" id="{D9003373-CAD2-4D7D-BD18-C79AFCC4F05D}">
            <xm:f>NOT(ISERROR(SEARCH(Listes!$B$28,E44)))</xm:f>
            <xm:f>Listes!$B$28</xm:f>
            <x14:dxf>
              <fill>
                <patternFill>
                  <bgColor theme="9" tint="0.59996337778862885"/>
                </patternFill>
              </fill>
            </x14:dxf>
          </x14:cfRule>
          <x14:cfRule type="containsText" priority="176" operator="containsText" id="{8E226CCC-44DE-44BB-BD3D-5A2387F81834}">
            <xm:f>NOT(ISERROR(SEARCH(Listes!$B$31,E44)))</xm:f>
            <xm:f>Listes!$B$31</xm:f>
            <x14:dxf>
              <font>
                <color rgb="FF9C0006"/>
              </font>
              <fill>
                <patternFill>
                  <bgColor rgb="FFFFC7CE"/>
                </patternFill>
              </fill>
            </x14:dxf>
          </x14:cfRule>
          <xm:sqref>E44</xm:sqref>
        </x14:conditionalFormatting>
        <x14:conditionalFormatting xmlns:xm="http://schemas.microsoft.com/office/excel/2006/main">
          <x14:cfRule type="containsText" priority="169" operator="containsText" id="{2D660411-D26B-49DF-AF75-08D701217B08}">
            <xm:f>NOT(ISERROR(SEARCH(Listes!$B$30,E41)))</xm:f>
            <xm:f>Listes!$B$30</xm:f>
            <x14:dxf>
              <fill>
                <patternFill>
                  <bgColor rgb="FFFFC000"/>
                </patternFill>
              </fill>
            </x14:dxf>
          </x14:cfRule>
          <x14:cfRule type="containsText" priority="170" operator="containsText" id="{E1DC27B2-0C7E-43AF-AB5F-4C81FDC280BA}">
            <xm:f>NOT(ISERROR(SEARCH(Listes!$B$27,E41)))</xm:f>
            <xm:f>Listes!$B$27</xm:f>
            <x14:dxf>
              <font>
                <color rgb="FF006100"/>
              </font>
              <fill>
                <patternFill>
                  <bgColor rgb="FF92D050"/>
                </patternFill>
              </fill>
            </x14:dxf>
          </x14:cfRule>
          <x14:cfRule type="containsText" priority="171" operator="containsText" id="{D9165205-ABEC-4395-A85C-C49F8BA926A0}">
            <xm:f>NOT(ISERROR(SEARCH(Listes!$B$28,E41)))</xm:f>
            <xm:f>Listes!$B$28</xm:f>
            <x14:dxf>
              <fill>
                <patternFill>
                  <bgColor theme="9" tint="0.59996337778862885"/>
                </patternFill>
              </fill>
            </x14:dxf>
          </x14:cfRule>
          <x14:cfRule type="containsText" priority="172" operator="containsText" id="{E3B30F8C-E2F2-4587-B5B2-D1ADA2E6C7E3}">
            <xm:f>NOT(ISERROR(SEARCH(Listes!$B$31,E41)))</xm:f>
            <xm:f>Listes!$B$31</xm:f>
            <x14:dxf>
              <font>
                <color rgb="FF9C0006"/>
              </font>
              <fill>
                <patternFill>
                  <bgColor rgb="FFFFC7CE"/>
                </patternFill>
              </fill>
            </x14:dxf>
          </x14:cfRule>
          <xm:sqref>E41</xm:sqref>
        </x14:conditionalFormatting>
        <x14:conditionalFormatting xmlns:xm="http://schemas.microsoft.com/office/excel/2006/main">
          <x14:cfRule type="containsText" priority="165" operator="containsText" id="{98746DBD-1CB1-4892-8484-010C6180D70D}">
            <xm:f>NOT(ISERROR(SEARCH(Listes!$B$30,E38)))</xm:f>
            <xm:f>Listes!$B$30</xm:f>
            <x14:dxf>
              <fill>
                <patternFill>
                  <bgColor rgb="FFFFC000"/>
                </patternFill>
              </fill>
            </x14:dxf>
          </x14:cfRule>
          <x14:cfRule type="containsText" priority="166" operator="containsText" id="{CCBCC7F7-47EC-4B17-8081-E9BB5A0CCD4D}">
            <xm:f>NOT(ISERROR(SEARCH(Listes!$B$27,E38)))</xm:f>
            <xm:f>Listes!$B$27</xm:f>
            <x14:dxf>
              <font>
                <color rgb="FF006100"/>
              </font>
              <fill>
                <patternFill>
                  <bgColor rgb="FF92D050"/>
                </patternFill>
              </fill>
            </x14:dxf>
          </x14:cfRule>
          <x14:cfRule type="containsText" priority="167" operator="containsText" id="{24B204B1-F726-450F-9B80-1FD7E020AF72}">
            <xm:f>NOT(ISERROR(SEARCH(Listes!$B$28,E38)))</xm:f>
            <xm:f>Listes!$B$28</xm:f>
            <x14:dxf>
              <fill>
                <patternFill>
                  <bgColor theme="9" tint="0.59996337778862885"/>
                </patternFill>
              </fill>
            </x14:dxf>
          </x14:cfRule>
          <x14:cfRule type="containsText" priority="168" operator="containsText" id="{4E1E5161-0FD9-4871-BC33-BB82D9AEE22B}">
            <xm:f>NOT(ISERROR(SEARCH(Listes!$B$31,E38)))</xm:f>
            <xm:f>Listes!$B$31</xm:f>
            <x14:dxf>
              <font>
                <color rgb="FF9C0006"/>
              </font>
              <fill>
                <patternFill>
                  <bgColor rgb="FFFFC7CE"/>
                </patternFill>
              </fill>
            </x14:dxf>
          </x14:cfRule>
          <xm:sqref>E38</xm:sqref>
        </x14:conditionalFormatting>
        <x14:conditionalFormatting xmlns:xm="http://schemas.microsoft.com/office/excel/2006/main">
          <x14:cfRule type="containsText" priority="161" operator="containsText" id="{AEE25F4C-D0DC-4946-8795-95498E934377}">
            <xm:f>NOT(ISERROR(SEARCH(Listes!$B$30,E33)))</xm:f>
            <xm:f>Listes!$B$30</xm:f>
            <x14:dxf>
              <fill>
                <patternFill>
                  <bgColor rgb="FFFFC000"/>
                </patternFill>
              </fill>
            </x14:dxf>
          </x14:cfRule>
          <x14:cfRule type="containsText" priority="162" operator="containsText" id="{9FD65618-2592-4FB6-913B-67A3A1F9A149}">
            <xm:f>NOT(ISERROR(SEARCH(Listes!$B$27,E33)))</xm:f>
            <xm:f>Listes!$B$27</xm:f>
            <x14:dxf>
              <font>
                <color rgb="FF006100"/>
              </font>
              <fill>
                <patternFill>
                  <bgColor rgb="FF92D050"/>
                </patternFill>
              </fill>
            </x14:dxf>
          </x14:cfRule>
          <x14:cfRule type="containsText" priority="163" operator="containsText" id="{43FFE9D6-CE51-49E1-B1E1-154A1DB6B478}">
            <xm:f>NOT(ISERROR(SEARCH(Listes!$B$28,E33)))</xm:f>
            <xm:f>Listes!$B$28</xm:f>
            <x14:dxf>
              <fill>
                <patternFill>
                  <bgColor theme="9" tint="0.59996337778862885"/>
                </patternFill>
              </fill>
            </x14:dxf>
          </x14:cfRule>
          <x14:cfRule type="containsText" priority="164" operator="containsText" id="{B45509A8-36C1-4B03-BA77-4261AA657314}">
            <xm:f>NOT(ISERROR(SEARCH(Listes!$B$31,E33)))</xm:f>
            <xm:f>Listes!$B$31</xm:f>
            <x14:dxf>
              <font>
                <color rgb="FF9C0006"/>
              </font>
              <fill>
                <patternFill>
                  <bgColor rgb="FFFFC7CE"/>
                </patternFill>
              </fill>
            </x14:dxf>
          </x14:cfRule>
          <xm:sqref>E33</xm:sqref>
        </x14:conditionalFormatting>
        <x14:conditionalFormatting xmlns:xm="http://schemas.microsoft.com/office/excel/2006/main">
          <x14:cfRule type="containsText" priority="157" operator="containsText" id="{833E5196-5DC6-4815-BFB0-C9FB488DAA85}">
            <xm:f>NOT(ISERROR(SEARCH(Listes!$B$30,E31)))</xm:f>
            <xm:f>Listes!$B$30</xm:f>
            <x14:dxf>
              <fill>
                <patternFill>
                  <bgColor rgb="FFFFC000"/>
                </patternFill>
              </fill>
            </x14:dxf>
          </x14:cfRule>
          <x14:cfRule type="containsText" priority="158" operator="containsText" id="{D85ABD8E-C87B-4A5A-B531-EDE4960CFB67}">
            <xm:f>NOT(ISERROR(SEARCH(Listes!$B$27,E31)))</xm:f>
            <xm:f>Listes!$B$27</xm:f>
            <x14:dxf>
              <font>
                <color rgb="FF006100"/>
              </font>
              <fill>
                <patternFill>
                  <bgColor rgb="FF92D050"/>
                </patternFill>
              </fill>
            </x14:dxf>
          </x14:cfRule>
          <x14:cfRule type="containsText" priority="159" operator="containsText" id="{1BD9DEC3-8F84-4F3A-82FE-1194BCF0405B}">
            <xm:f>NOT(ISERROR(SEARCH(Listes!$B$28,E31)))</xm:f>
            <xm:f>Listes!$B$28</xm:f>
            <x14:dxf>
              <fill>
                <patternFill>
                  <bgColor theme="9" tint="0.59996337778862885"/>
                </patternFill>
              </fill>
            </x14:dxf>
          </x14:cfRule>
          <x14:cfRule type="containsText" priority="160" operator="containsText" id="{158567BC-4BAD-489B-83CB-8ECF97A4CD7E}">
            <xm:f>NOT(ISERROR(SEARCH(Listes!$B$31,E31)))</xm:f>
            <xm:f>Listes!$B$31</xm:f>
            <x14:dxf>
              <font>
                <color rgb="FF9C0006"/>
              </font>
              <fill>
                <patternFill>
                  <bgColor rgb="FFFFC7CE"/>
                </patternFill>
              </fill>
            </x14:dxf>
          </x14:cfRule>
          <xm:sqref>E31</xm:sqref>
        </x14:conditionalFormatting>
        <x14:conditionalFormatting xmlns:xm="http://schemas.microsoft.com/office/excel/2006/main">
          <x14:cfRule type="containsText" priority="153" operator="containsText" id="{748CD43D-1D83-42B6-8085-8584634C65EF}">
            <xm:f>NOT(ISERROR(SEARCH(Listes!$B$30,E26)))</xm:f>
            <xm:f>Listes!$B$30</xm:f>
            <x14:dxf>
              <fill>
                <patternFill>
                  <bgColor rgb="FFFFC000"/>
                </patternFill>
              </fill>
            </x14:dxf>
          </x14:cfRule>
          <x14:cfRule type="containsText" priority="154" operator="containsText" id="{7C8D07F3-2435-46AA-9420-A07BBFAB6F51}">
            <xm:f>NOT(ISERROR(SEARCH(Listes!$B$27,E26)))</xm:f>
            <xm:f>Listes!$B$27</xm:f>
            <x14:dxf>
              <font>
                <color rgb="FF006100"/>
              </font>
              <fill>
                <patternFill>
                  <bgColor rgb="FF92D050"/>
                </patternFill>
              </fill>
            </x14:dxf>
          </x14:cfRule>
          <x14:cfRule type="containsText" priority="155" operator="containsText" id="{1E98289E-D004-4821-8965-EEE32BF05B1F}">
            <xm:f>NOT(ISERROR(SEARCH(Listes!$B$28,E26)))</xm:f>
            <xm:f>Listes!$B$28</xm:f>
            <x14:dxf>
              <fill>
                <patternFill>
                  <bgColor theme="9" tint="0.59996337778862885"/>
                </patternFill>
              </fill>
            </x14:dxf>
          </x14:cfRule>
          <x14:cfRule type="containsText" priority="156" operator="containsText" id="{26C215B3-DBB9-4EB2-BD0D-1412444BA548}">
            <xm:f>NOT(ISERROR(SEARCH(Listes!$B$31,E26)))</xm:f>
            <xm:f>Listes!$B$31</xm:f>
            <x14:dxf>
              <font>
                <color rgb="FF9C0006"/>
              </font>
              <fill>
                <patternFill>
                  <bgColor rgb="FFFFC7CE"/>
                </patternFill>
              </fill>
            </x14:dxf>
          </x14:cfRule>
          <xm:sqref>E26</xm:sqref>
        </x14:conditionalFormatting>
        <x14:conditionalFormatting xmlns:xm="http://schemas.microsoft.com/office/excel/2006/main">
          <x14:cfRule type="containsText" priority="149" operator="containsText" id="{9E8AD0E4-84E5-4033-9D34-4F585287FEFC}">
            <xm:f>NOT(ISERROR(SEARCH(Listes!$B$30,E24)))</xm:f>
            <xm:f>Listes!$B$30</xm:f>
            <x14:dxf>
              <fill>
                <patternFill>
                  <bgColor rgb="FFFFC000"/>
                </patternFill>
              </fill>
            </x14:dxf>
          </x14:cfRule>
          <x14:cfRule type="containsText" priority="150" operator="containsText" id="{3B1E4DA0-3DF4-4BF3-A64C-7DE2E0E26221}">
            <xm:f>NOT(ISERROR(SEARCH(Listes!$B$27,E24)))</xm:f>
            <xm:f>Listes!$B$27</xm:f>
            <x14:dxf>
              <font>
                <color rgb="FF006100"/>
              </font>
              <fill>
                <patternFill>
                  <bgColor rgb="FF92D050"/>
                </patternFill>
              </fill>
            </x14:dxf>
          </x14:cfRule>
          <x14:cfRule type="containsText" priority="151" operator="containsText" id="{95969E57-6C09-4E02-8EB5-220FF005E364}">
            <xm:f>NOT(ISERROR(SEARCH(Listes!$B$28,E24)))</xm:f>
            <xm:f>Listes!$B$28</xm:f>
            <x14:dxf>
              <fill>
                <patternFill>
                  <bgColor theme="9" tint="0.59996337778862885"/>
                </patternFill>
              </fill>
            </x14:dxf>
          </x14:cfRule>
          <x14:cfRule type="containsText" priority="152" operator="containsText" id="{1C21079F-EC27-4B3F-8C9E-6737658AC8B8}">
            <xm:f>NOT(ISERROR(SEARCH(Listes!$B$31,E24)))</xm:f>
            <xm:f>Listes!$B$31</xm:f>
            <x14:dxf>
              <font>
                <color rgb="FF9C0006"/>
              </font>
              <fill>
                <patternFill>
                  <bgColor rgb="FFFFC7CE"/>
                </patternFill>
              </fill>
            </x14:dxf>
          </x14:cfRule>
          <xm:sqref>E24</xm:sqref>
        </x14:conditionalFormatting>
        <x14:conditionalFormatting xmlns:xm="http://schemas.microsoft.com/office/excel/2006/main">
          <x14:cfRule type="containsText" priority="145" operator="containsText" id="{6FD3CDAE-4A5F-4477-B7F0-753D5B97C091}">
            <xm:f>NOT(ISERROR(SEARCH(Listes!$B$30,E22)))</xm:f>
            <xm:f>Listes!$B$30</xm:f>
            <x14:dxf>
              <fill>
                <patternFill>
                  <bgColor rgb="FFFFC000"/>
                </patternFill>
              </fill>
            </x14:dxf>
          </x14:cfRule>
          <x14:cfRule type="containsText" priority="146" operator="containsText" id="{BA78002C-8E5F-43EB-AA98-15E0D1396418}">
            <xm:f>NOT(ISERROR(SEARCH(Listes!$B$27,E22)))</xm:f>
            <xm:f>Listes!$B$27</xm:f>
            <x14:dxf>
              <font>
                <color rgb="FF006100"/>
              </font>
              <fill>
                <patternFill>
                  <bgColor rgb="FF92D050"/>
                </patternFill>
              </fill>
            </x14:dxf>
          </x14:cfRule>
          <x14:cfRule type="containsText" priority="147" operator="containsText" id="{D9D4D0D0-D007-47BB-A466-9BD983D86D9B}">
            <xm:f>NOT(ISERROR(SEARCH(Listes!$B$28,E22)))</xm:f>
            <xm:f>Listes!$B$28</xm:f>
            <x14:dxf>
              <fill>
                <patternFill>
                  <bgColor theme="9" tint="0.59996337778862885"/>
                </patternFill>
              </fill>
            </x14:dxf>
          </x14:cfRule>
          <x14:cfRule type="containsText" priority="148" operator="containsText" id="{06C1FA95-6277-4FB5-9563-CDFC03915AC7}">
            <xm:f>NOT(ISERROR(SEARCH(Listes!$B$31,E22)))</xm:f>
            <xm:f>Listes!$B$31</xm:f>
            <x14:dxf>
              <font>
                <color rgb="FF9C0006"/>
              </font>
              <fill>
                <patternFill>
                  <bgColor rgb="FFFFC7CE"/>
                </patternFill>
              </fill>
            </x14:dxf>
          </x14:cfRule>
          <xm:sqref>E22</xm:sqref>
        </x14:conditionalFormatting>
        <x14:conditionalFormatting xmlns:xm="http://schemas.microsoft.com/office/excel/2006/main">
          <x14:cfRule type="containsText" priority="141" operator="containsText" id="{BEF362CD-DBD4-4EC6-8BA4-237DEC465456}">
            <xm:f>NOT(ISERROR(SEARCH(Listes!$B$30,E20)))</xm:f>
            <xm:f>Listes!$B$30</xm:f>
            <x14:dxf>
              <fill>
                <patternFill>
                  <bgColor rgb="FFFFC000"/>
                </patternFill>
              </fill>
            </x14:dxf>
          </x14:cfRule>
          <x14:cfRule type="containsText" priority="142" operator="containsText" id="{1B18F62E-3F98-4CDC-84C5-705622135571}">
            <xm:f>NOT(ISERROR(SEARCH(Listes!$B$27,E20)))</xm:f>
            <xm:f>Listes!$B$27</xm:f>
            <x14:dxf>
              <font>
                <color rgb="FF006100"/>
              </font>
              <fill>
                <patternFill>
                  <bgColor rgb="FF92D050"/>
                </patternFill>
              </fill>
            </x14:dxf>
          </x14:cfRule>
          <x14:cfRule type="containsText" priority="143" operator="containsText" id="{41E2FE87-21CA-4D87-8405-DAC45F8C4002}">
            <xm:f>NOT(ISERROR(SEARCH(Listes!$B$28,E20)))</xm:f>
            <xm:f>Listes!$B$28</xm:f>
            <x14:dxf>
              <fill>
                <patternFill>
                  <bgColor theme="9" tint="0.59996337778862885"/>
                </patternFill>
              </fill>
            </x14:dxf>
          </x14:cfRule>
          <x14:cfRule type="containsText" priority="144" operator="containsText" id="{FD2B4894-8AAC-4CA4-AFAD-EB1C36C3932C}">
            <xm:f>NOT(ISERROR(SEARCH(Listes!$B$31,E20)))</xm:f>
            <xm:f>Listes!$B$31</xm:f>
            <x14:dxf>
              <font>
                <color rgb="FF9C0006"/>
              </font>
              <fill>
                <patternFill>
                  <bgColor rgb="FFFFC7CE"/>
                </patternFill>
              </fill>
            </x14:dxf>
          </x14:cfRule>
          <xm:sqref>E20</xm:sqref>
        </x14:conditionalFormatting>
        <x14:conditionalFormatting xmlns:xm="http://schemas.microsoft.com/office/excel/2006/main">
          <x14:cfRule type="containsText" priority="137" operator="containsText" id="{F228ABB2-ADA2-431C-9B05-14E973A0FEC5}">
            <xm:f>NOT(ISERROR(SEARCH(Listes!$B$30,E18)))</xm:f>
            <xm:f>Listes!$B$30</xm:f>
            <x14:dxf>
              <fill>
                <patternFill>
                  <bgColor rgb="FFFFC000"/>
                </patternFill>
              </fill>
            </x14:dxf>
          </x14:cfRule>
          <x14:cfRule type="containsText" priority="138" operator="containsText" id="{86B3A59B-FECD-4D23-B75E-3D884830603D}">
            <xm:f>NOT(ISERROR(SEARCH(Listes!$B$27,E18)))</xm:f>
            <xm:f>Listes!$B$27</xm:f>
            <x14:dxf>
              <font>
                <color rgb="FF006100"/>
              </font>
              <fill>
                <patternFill>
                  <bgColor rgb="FF92D050"/>
                </patternFill>
              </fill>
            </x14:dxf>
          </x14:cfRule>
          <x14:cfRule type="containsText" priority="139" operator="containsText" id="{9C146C5C-17BC-4916-9D5F-4A208C501B66}">
            <xm:f>NOT(ISERROR(SEARCH(Listes!$B$28,E18)))</xm:f>
            <xm:f>Listes!$B$28</xm:f>
            <x14:dxf>
              <fill>
                <patternFill>
                  <bgColor theme="9" tint="0.59996337778862885"/>
                </patternFill>
              </fill>
            </x14:dxf>
          </x14:cfRule>
          <x14:cfRule type="containsText" priority="140" operator="containsText" id="{398D8007-D75D-4A58-A40B-BA295C189B3D}">
            <xm:f>NOT(ISERROR(SEARCH(Listes!$B$31,E18)))</xm:f>
            <xm:f>Listes!$B$31</xm:f>
            <x14:dxf>
              <font>
                <color rgb="FF9C0006"/>
              </font>
              <fill>
                <patternFill>
                  <bgColor rgb="FFFFC7CE"/>
                </patternFill>
              </fill>
            </x14:dxf>
          </x14:cfRule>
          <xm:sqref>E18</xm:sqref>
        </x14:conditionalFormatting>
        <x14:conditionalFormatting xmlns:xm="http://schemas.microsoft.com/office/excel/2006/main">
          <x14:cfRule type="containsText" priority="133" operator="containsText" id="{901039B5-6568-4EDA-A10D-B7837119DC02}">
            <xm:f>NOT(ISERROR(SEARCH(Listes!$B$30,E16)))</xm:f>
            <xm:f>Listes!$B$30</xm:f>
            <x14:dxf>
              <fill>
                <patternFill>
                  <bgColor rgb="FFFFC000"/>
                </patternFill>
              </fill>
            </x14:dxf>
          </x14:cfRule>
          <x14:cfRule type="containsText" priority="134" operator="containsText" id="{4A4EE59C-D9F2-4F57-93F6-8AA4904FAC8F}">
            <xm:f>NOT(ISERROR(SEARCH(Listes!$B$27,E16)))</xm:f>
            <xm:f>Listes!$B$27</xm:f>
            <x14:dxf>
              <font>
                <color rgb="FF006100"/>
              </font>
              <fill>
                <patternFill>
                  <bgColor rgb="FF92D050"/>
                </patternFill>
              </fill>
            </x14:dxf>
          </x14:cfRule>
          <x14:cfRule type="containsText" priority="135" operator="containsText" id="{65C01A49-7E69-41AC-9995-0F012DE2CAA7}">
            <xm:f>NOT(ISERROR(SEARCH(Listes!$B$28,E16)))</xm:f>
            <xm:f>Listes!$B$28</xm:f>
            <x14:dxf>
              <fill>
                <patternFill>
                  <bgColor theme="9" tint="0.59996337778862885"/>
                </patternFill>
              </fill>
            </x14:dxf>
          </x14:cfRule>
          <x14:cfRule type="containsText" priority="136" operator="containsText" id="{D09FD712-8FB3-40D5-8506-AFB86D541A3C}">
            <xm:f>NOT(ISERROR(SEARCH(Listes!$B$31,E16)))</xm:f>
            <xm:f>Listes!$B$31</xm:f>
            <x14:dxf>
              <font>
                <color rgb="FF9C0006"/>
              </font>
              <fill>
                <patternFill>
                  <bgColor rgb="FFFFC7CE"/>
                </patternFill>
              </fill>
            </x14:dxf>
          </x14:cfRule>
          <xm:sqref>E16</xm:sqref>
        </x14:conditionalFormatting>
        <x14:conditionalFormatting xmlns:xm="http://schemas.microsoft.com/office/excel/2006/main">
          <x14:cfRule type="containsText" priority="129" operator="containsText" id="{34177638-6465-4D57-98CD-ADAB89ABA6F2}">
            <xm:f>NOT(ISERROR(SEARCH(Listes!$B$30,E58)))</xm:f>
            <xm:f>Listes!$B$30</xm:f>
            <x14:dxf>
              <fill>
                <patternFill>
                  <bgColor rgb="FFFFC000"/>
                </patternFill>
              </fill>
            </x14:dxf>
          </x14:cfRule>
          <x14:cfRule type="containsText" priority="130" operator="containsText" id="{7978946B-F308-4EBB-BFC0-4C412431A07F}">
            <xm:f>NOT(ISERROR(SEARCH(Listes!$B$27,E58)))</xm:f>
            <xm:f>Listes!$B$27</xm:f>
            <x14:dxf>
              <font>
                <color rgb="FF006100"/>
              </font>
              <fill>
                <patternFill>
                  <bgColor rgb="FF92D050"/>
                </patternFill>
              </fill>
            </x14:dxf>
          </x14:cfRule>
          <x14:cfRule type="containsText" priority="131" operator="containsText" id="{798B6099-1C9B-488E-BAE4-EDD99E3EB47C}">
            <xm:f>NOT(ISERROR(SEARCH(Listes!$B$28,E58)))</xm:f>
            <xm:f>Listes!$B$28</xm:f>
            <x14:dxf>
              <fill>
                <patternFill>
                  <bgColor theme="9" tint="0.59996337778862885"/>
                </patternFill>
              </fill>
            </x14:dxf>
          </x14:cfRule>
          <x14:cfRule type="containsText" priority="132" operator="containsText" id="{D6A754A7-EBFD-4A3E-BB80-B16F48D59412}">
            <xm:f>NOT(ISERROR(SEARCH(Listes!$B$31,E58)))</xm:f>
            <xm:f>Listes!$B$31</xm:f>
            <x14:dxf>
              <font>
                <color rgb="FF9C0006"/>
              </font>
              <fill>
                <patternFill>
                  <bgColor rgb="FFFFC7CE"/>
                </patternFill>
              </fill>
            </x14:dxf>
          </x14:cfRule>
          <xm:sqref>E58</xm:sqref>
        </x14:conditionalFormatting>
        <x14:conditionalFormatting xmlns:xm="http://schemas.microsoft.com/office/excel/2006/main">
          <x14:cfRule type="containsText" priority="125" operator="containsText" id="{377F39AC-3774-49A2-9C9F-CB741661B5DC}">
            <xm:f>NOT(ISERROR(SEARCH(Listes!$B$30,E60)))</xm:f>
            <xm:f>Listes!$B$30</xm:f>
            <x14:dxf>
              <fill>
                <patternFill>
                  <bgColor rgb="FFFFC000"/>
                </patternFill>
              </fill>
            </x14:dxf>
          </x14:cfRule>
          <x14:cfRule type="containsText" priority="126" operator="containsText" id="{41E66CF0-66AC-4792-81B4-FBB2F5E1E055}">
            <xm:f>NOT(ISERROR(SEARCH(Listes!$B$27,E60)))</xm:f>
            <xm:f>Listes!$B$27</xm:f>
            <x14:dxf>
              <font>
                <color rgb="FF006100"/>
              </font>
              <fill>
                <patternFill>
                  <bgColor rgb="FF92D050"/>
                </patternFill>
              </fill>
            </x14:dxf>
          </x14:cfRule>
          <x14:cfRule type="containsText" priority="127" operator="containsText" id="{1EA8D5D4-174E-4DE2-9BD7-D59F111717D2}">
            <xm:f>NOT(ISERROR(SEARCH(Listes!$B$28,E60)))</xm:f>
            <xm:f>Listes!$B$28</xm:f>
            <x14:dxf>
              <fill>
                <patternFill>
                  <bgColor theme="9" tint="0.59996337778862885"/>
                </patternFill>
              </fill>
            </x14:dxf>
          </x14:cfRule>
          <x14:cfRule type="containsText" priority="128" operator="containsText" id="{26DB4D2A-6F5E-4C15-9F14-2E0A525933F1}">
            <xm:f>NOT(ISERROR(SEARCH(Listes!$B$31,E60)))</xm:f>
            <xm:f>Listes!$B$31</xm:f>
            <x14:dxf>
              <font>
                <color rgb="FF9C0006"/>
              </font>
              <fill>
                <patternFill>
                  <bgColor rgb="FFFFC7CE"/>
                </patternFill>
              </fill>
            </x14:dxf>
          </x14:cfRule>
          <xm:sqref>E60</xm:sqref>
        </x14:conditionalFormatting>
        <x14:conditionalFormatting xmlns:xm="http://schemas.microsoft.com/office/excel/2006/main">
          <x14:cfRule type="containsText" priority="121" operator="containsText" id="{ECD8E541-75FE-4F44-91DC-7DF0481C4867}">
            <xm:f>NOT(ISERROR(SEARCH(Listes!$B$30,E64)))</xm:f>
            <xm:f>Listes!$B$30</xm:f>
            <x14:dxf>
              <fill>
                <patternFill>
                  <bgColor rgb="FFFFC000"/>
                </patternFill>
              </fill>
            </x14:dxf>
          </x14:cfRule>
          <x14:cfRule type="containsText" priority="122" operator="containsText" id="{7F630276-4960-4BCC-9EE1-58C7F7904EA1}">
            <xm:f>NOT(ISERROR(SEARCH(Listes!$B$27,E64)))</xm:f>
            <xm:f>Listes!$B$27</xm:f>
            <x14:dxf>
              <font>
                <color rgb="FF006100"/>
              </font>
              <fill>
                <patternFill>
                  <bgColor rgb="FF92D050"/>
                </patternFill>
              </fill>
            </x14:dxf>
          </x14:cfRule>
          <x14:cfRule type="containsText" priority="123" operator="containsText" id="{DC0CBFAB-90CD-4FAD-9A0A-4B09A9C89EE4}">
            <xm:f>NOT(ISERROR(SEARCH(Listes!$B$28,E64)))</xm:f>
            <xm:f>Listes!$B$28</xm:f>
            <x14:dxf>
              <fill>
                <patternFill>
                  <bgColor theme="9" tint="0.59996337778862885"/>
                </patternFill>
              </fill>
            </x14:dxf>
          </x14:cfRule>
          <x14:cfRule type="containsText" priority="124" operator="containsText" id="{8E123603-CF75-4718-8E98-B0273A5D8A3E}">
            <xm:f>NOT(ISERROR(SEARCH(Listes!$B$31,E64)))</xm:f>
            <xm:f>Listes!$B$31</xm:f>
            <x14:dxf>
              <font>
                <color rgb="FF9C0006"/>
              </font>
              <fill>
                <patternFill>
                  <bgColor rgb="FFFFC7CE"/>
                </patternFill>
              </fill>
            </x14:dxf>
          </x14:cfRule>
          <xm:sqref>E64</xm:sqref>
        </x14:conditionalFormatting>
        <x14:conditionalFormatting xmlns:xm="http://schemas.microsoft.com/office/excel/2006/main">
          <x14:cfRule type="containsText" priority="117" operator="containsText" id="{6DAF7CC3-3C79-440D-A3FB-2BAFBB8FC275}">
            <xm:f>NOT(ISERROR(SEARCH(Listes!$B$30,E67)))</xm:f>
            <xm:f>Listes!$B$30</xm:f>
            <x14:dxf>
              <fill>
                <patternFill>
                  <bgColor rgb="FFFFC000"/>
                </patternFill>
              </fill>
            </x14:dxf>
          </x14:cfRule>
          <x14:cfRule type="containsText" priority="118" operator="containsText" id="{403B0484-1AD5-41D9-9BCD-222A407DDD69}">
            <xm:f>NOT(ISERROR(SEARCH(Listes!$B$27,E67)))</xm:f>
            <xm:f>Listes!$B$27</xm:f>
            <x14:dxf>
              <font>
                <color rgb="FF006100"/>
              </font>
              <fill>
                <patternFill>
                  <bgColor rgb="FF92D050"/>
                </patternFill>
              </fill>
            </x14:dxf>
          </x14:cfRule>
          <x14:cfRule type="containsText" priority="119" operator="containsText" id="{2F96CA68-1D8E-4D70-9EA9-078847CAD420}">
            <xm:f>NOT(ISERROR(SEARCH(Listes!$B$28,E67)))</xm:f>
            <xm:f>Listes!$B$28</xm:f>
            <x14:dxf>
              <fill>
                <patternFill>
                  <bgColor theme="9" tint="0.59996337778862885"/>
                </patternFill>
              </fill>
            </x14:dxf>
          </x14:cfRule>
          <x14:cfRule type="containsText" priority="120" operator="containsText" id="{6C7231A9-2892-4989-8595-6E0783A40E81}">
            <xm:f>NOT(ISERROR(SEARCH(Listes!$B$31,E67)))</xm:f>
            <xm:f>Listes!$B$31</xm:f>
            <x14:dxf>
              <font>
                <color rgb="FF9C0006"/>
              </font>
              <fill>
                <patternFill>
                  <bgColor rgb="FFFFC7CE"/>
                </patternFill>
              </fill>
            </x14:dxf>
          </x14:cfRule>
          <xm:sqref>E67</xm:sqref>
        </x14:conditionalFormatting>
        <x14:conditionalFormatting xmlns:xm="http://schemas.microsoft.com/office/excel/2006/main">
          <x14:cfRule type="containsText" priority="113" operator="containsText" id="{5C06D60C-BE6B-41FC-A368-9CD946B68AD1}">
            <xm:f>NOT(ISERROR(SEARCH(Listes!$B$30,E69)))</xm:f>
            <xm:f>Listes!$B$30</xm:f>
            <x14:dxf>
              <fill>
                <patternFill>
                  <bgColor rgb="FFFFC000"/>
                </patternFill>
              </fill>
            </x14:dxf>
          </x14:cfRule>
          <x14:cfRule type="containsText" priority="114" operator="containsText" id="{56315995-57FC-46B8-9B30-FE0C91158264}">
            <xm:f>NOT(ISERROR(SEARCH(Listes!$B$27,E69)))</xm:f>
            <xm:f>Listes!$B$27</xm:f>
            <x14:dxf>
              <font>
                <color rgb="FF006100"/>
              </font>
              <fill>
                <patternFill>
                  <bgColor rgb="FF92D050"/>
                </patternFill>
              </fill>
            </x14:dxf>
          </x14:cfRule>
          <x14:cfRule type="containsText" priority="115" operator="containsText" id="{80AAEDF3-460D-419A-AF9D-D44BF839C547}">
            <xm:f>NOT(ISERROR(SEARCH(Listes!$B$28,E69)))</xm:f>
            <xm:f>Listes!$B$28</xm:f>
            <x14:dxf>
              <fill>
                <patternFill>
                  <bgColor theme="9" tint="0.59996337778862885"/>
                </patternFill>
              </fill>
            </x14:dxf>
          </x14:cfRule>
          <x14:cfRule type="containsText" priority="116" operator="containsText" id="{0102CBCC-5996-4B9A-A5B4-7AC6EEE5AAB8}">
            <xm:f>NOT(ISERROR(SEARCH(Listes!$B$31,E69)))</xm:f>
            <xm:f>Listes!$B$31</xm:f>
            <x14:dxf>
              <font>
                <color rgb="FF9C0006"/>
              </font>
              <fill>
                <patternFill>
                  <bgColor rgb="FFFFC7CE"/>
                </patternFill>
              </fill>
            </x14:dxf>
          </x14:cfRule>
          <xm:sqref>E69</xm:sqref>
        </x14:conditionalFormatting>
        <x14:conditionalFormatting xmlns:xm="http://schemas.microsoft.com/office/excel/2006/main">
          <x14:cfRule type="containsText" priority="109" operator="containsText" id="{81B42FDC-3184-45F3-83A2-FDDAFA12F582}">
            <xm:f>NOT(ISERROR(SEARCH(Listes!$B$30,E73)))</xm:f>
            <xm:f>Listes!$B$30</xm:f>
            <x14:dxf>
              <fill>
                <patternFill>
                  <bgColor rgb="FFFFC000"/>
                </patternFill>
              </fill>
            </x14:dxf>
          </x14:cfRule>
          <x14:cfRule type="containsText" priority="110" operator="containsText" id="{B549A3EB-7FE0-42E3-95D7-F1AC3D150AA0}">
            <xm:f>NOT(ISERROR(SEARCH(Listes!$B$27,E73)))</xm:f>
            <xm:f>Listes!$B$27</xm:f>
            <x14:dxf>
              <font>
                <color rgb="FF006100"/>
              </font>
              <fill>
                <patternFill>
                  <bgColor rgb="FF92D050"/>
                </patternFill>
              </fill>
            </x14:dxf>
          </x14:cfRule>
          <x14:cfRule type="containsText" priority="111" operator="containsText" id="{7E75D6F1-F034-4147-86AF-DD26CD66E0A4}">
            <xm:f>NOT(ISERROR(SEARCH(Listes!$B$28,E73)))</xm:f>
            <xm:f>Listes!$B$28</xm:f>
            <x14:dxf>
              <fill>
                <patternFill>
                  <bgColor theme="9" tint="0.59996337778862885"/>
                </patternFill>
              </fill>
            </x14:dxf>
          </x14:cfRule>
          <x14:cfRule type="containsText" priority="112" operator="containsText" id="{E2EADD47-31D5-463F-96DD-68B5E2D4EAA9}">
            <xm:f>NOT(ISERROR(SEARCH(Listes!$B$31,E73)))</xm:f>
            <xm:f>Listes!$B$31</xm:f>
            <x14:dxf>
              <font>
                <color rgb="FF9C0006"/>
              </font>
              <fill>
                <patternFill>
                  <bgColor rgb="FFFFC7CE"/>
                </patternFill>
              </fill>
            </x14:dxf>
          </x14:cfRule>
          <xm:sqref>E73</xm:sqref>
        </x14:conditionalFormatting>
        <x14:conditionalFormatting xmlns:xm="http://schemas.microsoft.com/office/excel/2006/main">
          <x14:cfRule type="containsText" priority="105" operator="containsText" id="{92FD1986-1C89-420C-97FB-19F855CC9ABF}">
            <xm:f>NOT(ISERROR(SEARCH(Listes!$B$30,E75)))</xm:f>
            <xm:f>Listes!$B$30</xm:f>
            <x14:dxf>
              <fill>
                <patternFill>
                  <bgColor rgb="FFFFC000"/>
                </patternFill>
              </fill>
            </x14:dxf>
          </x14:cfRule>
          <x14:cfRule type="containsText" priority="106" operator="containsText" id="{6EB95341-CDEF-4C5B-8394-8C2DCF7F525B}">
            <xm:f>NOT(ISERROR(SEARCH(Listes!$B$27,E75)))</xm:f>
            <xm:f>Listes!$B$27</xm:f>
            <x14:dxf>
              <font>
                <color rgb="FF006100"/>
              </font>
              <fill>
                <patternFill>
                  <bgColor rgb="FF92D050"/>
                </patternFill>
              </fill>
            </x14:dxf>
          </x14:cfRule>
          <x14:cfRule type="containsText" priority="107" operator="containsText" id="{51AAA21A-2CAA-422D-AE83-763863D145BE}">
            <xm:f>NOT(ISERROR(SEARCH(Listes!$B$28,E75)))</xm:f>
            <xm:f>Listes!$B$28</xm:f>
            <x14:dxf>
              <fill>
                <patternFill>
                  <bgColor theme="9" tint="0.59996337778862885"/>
                </patternFill>
              </fill>
            </x14:dxf>
          </x14:cfRule>
          <x14:cfRule type="containsText" priority="108" operator="containsText" id="{11EFFDA3-724A-4BBC-AC01-870E81D4D5D8}">
            <xm:f>NOT(ISERROR(SEARCH(Listes!$B$31,E75)))</xm:f>
            <xm:f>Listes!$B$31</xm:f>
            <x14:dxf>
              <font>
                <color rgb="FF9C0006"/>
              </font>
              <fill>
                <patternFill>
                  <bgColor rgb="FFFFC7CE"/>
                </patternFill>
              </fill>
            </x14:dxf>
          </x14:cfRule>
          <xm:sqref>E75</xm:sqref>
        </x14:conditionalFormatting>
        <x14:conditionalFormatting xmlns:xm="http://schemas.microsoft.com/office/excel/2006/main">
          <x14:cfRule type="containsText" priority="101" operator="containsText" id="{7E54E0C0-F574-4DFE-8849-CE874A721973}">
            <xm:f>NOT(ISERROR(SEARCH(Listes!$B$30,E78)))</xm:f>
            <xm:f>Listes!$B$30</xm:f>
            <x14:dxf>
              <fill>
                <patternFill>
                  <bgColor rgb="FFFFC000"/>
                </patternFill>
              </fill>
            </x14:dxf>
          </x14:cfRule>
          <x14:cfRule type="containsText" priority="102" operator="containsText" id="{66D7F1CC-E8D3-475E-B550-F664119222A9}">
            <xm:f>NOT(ISERROR(SEARCH(Listes!$B$27,E78)))</xm:f>
            <xm:f>Listes!$B$27</xm:f>
            <x14:dxf>
              <font>
                <color rgb="FF006100"/>
              </font>
              <fill>
                <patternFill>
                  <bgColor rgb="FF92D050"/>
                </patternFill>
              </fill>
            </x14:dxf>
          </x14:cfRule>
          <x14:cfRule type="containsText" priority="103" operator="containsText" id="{BB38B759-F5DD-42C6-8647-F508ED5B1FB1}">
            <xm:f>NOT(ISERROR(SEARCH(Listes!$B$28,E78)))</xm:f>
            <xm:f>Listes!$B$28</xm:f>
            <x14:dxf>
              <fill>
                <patternFill>
                  <bgColor theme="9" tint="0.59996337778862885"/>
                </patternFill>
              </fill>
            </x14:dxf>
          </x14:cfRule>
          <x14:cfRule type="containsText" priority="104" operator="containsText" id="{141BF96D-F709-4D02-A536-8B7432161E27}">
            <xm:f>NOT(ISERROR(SEARCH(Listes!$B$31,E78)))</xm:f>
            <xm:f>Listes!$B$31</xm:f>
            <x14:dxf>
              <font>
                <color rgb="FF9C0006"/>
              </font>
              <fill>
                <patternFill>
                  <bgColor rgb="FFFFC7CE"/>
                </patternFill>
              </fill>
            </x14:dxf>
          </x14:cfRule>
          <xm:sqref>E78</xm:sqref>
        </x14:conditionalFormatting>
        <x14:conditionalFormatting xmlns:xm="http://schemas.microsoft.com/office/excel/2006/main">
          <x14:cfRule type="containsText" priority="97" operator="containsText" id="{6A3854B2-E28A-4592-AFEE-C590BD945E94}">
            <xm:f>NOT(ISERROR(SEARCH(Listes!$B$30,E80)))</xm:f>
            <xm:f>Listes!$B$30</xm:f>
            <x14:dxf>
              <fill>
                <patternFill>
                  <bgColor rgb="FFFFC000"/>
                </patternFill>
              </fill>
            </x14:dxf>
          </x14:cfRule>
          <x14:cfRule type="containsText" priority="98" operator="containsText" id="{404C8113-182A-4B7B-A1DC-6453CF5AC4D4}">
            <xm:f>NOT(ISERROR(SEARCH(Listes!$B$27,E80)))</xm:f>
            <xm:f>Listes!$B$27</xm:f>
            <x14:dxf>
              <font>
                <color rgb="FF006100"/>
              </font>
              <fill>
                <patternFill>
                  <bgColor rgb="FF92D050"/>
                </patternFill>
              </fill>
            </x14:dxf>
          </x14:cfRule>
          <x14:cfRule type="containsText" priority="99" operator="containsText" id="{0A883FA1-878F-41E9-A8D0-17CE6B850F00}">
            <xm:f>NOT(ISERROR(SEARCH(Listes!$B$28,E80)))</xm:f>
            <xm:f>Listes!$B$28</xm:f>
            <x14:dxf>
              <fill>
                <patternFill>
                  <bgColor theme="9" tint="0.59996337778862885"/>
                </patternFill>
              </fill>
            </x14:dxf>
          </x14:cfRule>
          <x14:cfRule type="containsText" priority="100" operator="containsText" id="{63D6DF66-B13E-484F-BB71-A0E1EF040291}">
            <xm:f>NOT(ISERROR(SEARCH(Listes!$B$31,E80)))</xm:f>
            <xm:f>Listes!$B$31</xm:f>
            <x14:dxf>
              <font>
                <color rgb="FF9C0006"/>
              </font>
              <fill>
                <patternFill>
                  <bgColor rgb="FFFFC7CE"/>
                </patternFill>
              </fill>
            </x14:dxf>
          </x14:cfRule>
          <xm:sqref>E80</xm:sqref>
        </x14:conditionalFormatting>
        <x14:conditionalFormatting xmlns:xm="http://schemas.microsoft.com/office/excel/2006/main">
          <x14:cfRule type="containsText" priority="93" operator="containsText" id="{AB256F8B-AE9E-45F1-B94C-B934B51F1602}">
            <xm:f>NOT(ISERROR(SEARCH(Listes!$B$30,E82)))</xm:f>
            <xm:f>Listes!$B$30</xm:f>
            <x14:dxf>
              <fill>
                <patternFill>
                  <bgColor rgb="FFFFC000"/>
                </patternFill>
              </fill>
            </x14:dxf>
          </x14:cfRule>
          <x14:cfRule type="containsText" priority="94" operator="containsText" id="{9B2F3A05-CF17-4682-9A0A-548D3A9866D5}">
            <xm:f>NOT(ISERROR(SEARCH(Listes!$B$27,E82)))</xm:f>
            <xm:f>Listes!$B$27</xm:f>
            <x14:dxf>
              <font>
                <color rgb="FF006100"/>
              </font>
              <fill>
                <patternFill>
                  <bgColor rgb="FF92D050"/>
                </patternFill>
              </fill>
            </x14:dxf>
          </x14:cfRule>
          <x14:cfRule type="containsText" priority="95" operator="containsText" id="{3700B86F-282D-4B45-A542-0FD72C038F9A}">
            <xm:f>NOT(ISERROR(SEARCH(Listes!$B$28,E82)))</xm:f>
            <xm:f>Listes!$B$28</xm:f>
            <x14:dxf>
              <fill>
                <patternFill>
                  <bgColor theme="9" tint="0.59996337778862885"/>
                </patternFill>
              </fill>
            </x14:dxf>
          </x14:cfRule>
          <x14:cfRule type="containsText" priority="96" operator="containsText" id="{DE88CB36-CDBE-45A9-BEDF-315B4D3DC1E6}">
            <xm:f>NOT(ISERROR(SEARCH(Listes!$B$31,E82)))</xm:f>
            <xm:f>Listes!$B$31</xm:f>
            <x14:dxf>
              <font>
                <color rgb="FF9C0006"/>
              </font>
              <fill>
                <patternFill>
                  <bgColor rgb="FFFFC7CE"/>
                </patternFill>
              </fill>
            </x14:dxf>
          </x14:cfRule>
          <xm:sqref>E82</xm:sqref>
        </x14:conditionalFormatting>
        <x14:conditionalFormatting xmlns:xm="http://schemas.microsoft.com/office/excel/2006/main">
          <x14:cfRule type="containsText" priority="89" operator="containsText" id="{04A24DA5-7777-480F-B441-B1AA32C3106E}">
            <xm:f>NOT(ISERROR(SEARCH(Listes!$B$30,E85)))</xm:f>
            <xm:f>Listes!$B$30</xm:f>
            <x14:dxf>
              <fill>
                <patternFill>
                  <bgColor rgb="FFFFC000"/>
                </patternFill>
              </fill>
            </x14:dxf>
          </x14:cfRule>
          <x14:cfRule type="containsText" priority="90" operator="containsText" id="{D3CB0517-75D7-469C-92E1-2D7CE97BB082}">
            <xm:f>NOT(ISERROR(SEARCH(Listes!$B$27,E85)))</xm:f>
            <xm:f>Listes!$B$27</xm:f>
            <x14:dxf>
              <font>
                <color rgb="FF006100"/>
              </font>
              <fill>
                <patternFill>
                  <bgColor rgb="FF92D050"/>
                </patternFill>
              </fill>
            </x14:dxf>
          </x14:cfRule>
          <x14:cfRule type="containsText" priority="91" operator="containsText" id="{EC72BE76-8EAE-4D69-95D0-B7A77F7601F6}">
            <xm:f>NOT(ISERROR(SEARCH(Listes!$B$28,E85)))</xm:f>
            <xm:f>Listes!$B$28</xm:f>
            <x14:dxf>
              <fill>
                <patternFill>
                  <bgColor theme="9" tint="0.59996337778862885"/>
                </patternFill>
              </fill>
            </x14:dxf>
          </x14:cfRule>
          <x14:cfRule type="containsText" priority="92" operator="containsText" id="{84C615F3-E60A-4FCA-A0C9-FCB7A1940259}">
            <xm:f>NOT(ISERROR(SEARCH(Listes!$B$31,E85)))</xm:f>
            <xm:f>Listes!$B$31</xm:f>
            <x14:dxf>
              <font>
                <color rgb="FF9C0006"/>
              </font>
              <fill>
                <patternFill>
                  <bgColor rgb="FFFFC7CE"/>
                </patternFill>
              </fill>
            </x14:dxf>
          </x14:cfRule>
          <xm:sqref>E85</xm:sqref>
        </x14:conditionalFormatting>
        <x14:conditionalFormatting xmlns:xm="http://schemas.microsoft.com/office/excel/2006/main">
          <x14:cfRule type="containsText" priority="85" operator="containsText" id="{D657C6E0-2441-44E0-9542-20A4EEC20256}">
            <xm:f>NOT(ISERROR(SEARCH(Listes!$B$30,E87)))</xm:f>
            <xm:f>Listes!$B$30</xm:f>
            <x14:dxf>
              <fill>
                <patternFill>
                  <bgColor rgb="FFFFC000"/>
                </patternFill>
              </fill>
            </x14:dxf>
          </x14:cfRule>
          <x14:cfRule type="containsText" priority="86" operator="containsText" id="{AC716E59-836F-4FB6-B8FD-16646DBD7FBB}">
            <xm:f>NOT(ISERROR(SEARCH(Listes!$B$27,E87)))</xm:f>
            <xm:f>Listes!$B$27</xm:f>
            <x14:dxf>
              <font>
                <color rgb="FF006100"/>
              </font>
              <fill>
                <patternFill>
                  <bgColor rgb="FF92D050"/>
                </patternFill>
              </fill>
            </x14:dxf>
          </x14:cfRule>
          <x14:cfRule type="containsText" priority="87" operator="containsText" id="{FFAAD065-1003-4131-B04F-11728F01F40D}">
            <xm:f>NOT(ISERROR(SEARCH(Listes!$B$28,E87)))</xm:f>
            <xm:f>Listes!$B$28</xm:f>
            <x14:dxf>
              <fill>
                <patternFill>
                  <bgColor theme="9" tint="0.59996337778862885"/>
                </patternFill>
              </fill>
            </x14:dxf>
          </x14:cfRule>
          <x14:cfRule type="containsText" priority="88" operator="containsText" id="{066989BB-962B-43F8-AAE9-DDC2FAF12CF6}">
            <xm:f>NOT(ISERROR(SEARCH(Listes!$B$31,E87)))</xm:f>
            <xm:f>Listes!$B$31</xm:f>
            <x14:dxf>
              <font>
                <color rgb="FF9C0006"/>
              </font>
              <fill>
                <patternFill>
                  <bgColor rgb="FFFFC7CE"/>
                </patternFill>
              </fill>
            </x14:dxf>
          </x14:cfRule>
          <xm:sqref>E87</xm:sqref>
        </x14:conditionalFormatting>
        <x14:conditionalFormatting xmlns:xm="http://schemas.microsoft.com/office/excel/2006/main">
          <x14:cfRule type="containsText" priority="81" operator="containsText" id="{AFE6398F-FBC2-47FC-8206-95C520469056}">
            <xm:f>NOT(ISERROR(SEARCH(Listes!$B$30,E90)))</xm:f>
            <xm:f>Listes!$B$30</xm:f>
            <x14:dxf>
              <fill>
                <patternFill>
                  <bgColor rgb="FFFFC000"/>
                </patternFill>
              </fill>
            </x14:dxf>
          </x14:cfRule>
          <x14:cfRule type="containsText" priority="82" operator="containsText" id="{95F7A06B-006D-470F-A7CC-57C6370CA0EE}">
            <xm:f>NOT(ISERROR(SEARCH(Listes!$B$27,E90)))</xm:f>
            <xm:f>Listes!$B$27</xm:f>
            <x14:dxf>
              <font>
                <color rgb="FF006100"/>
              </font>
              <fill>
                <patternFill>
                  <bgColor rgb="FF92D050"/>
                </patternFill>
              </fill>
            </x14:dxf>
          </x14:cfRule>
          <x14:cfRule type="containsText" priority="83" operator="containsText" id="{5BB39D42-2E05-446C-84C4-741268C8FC7E}">
            <xm:f>NOT(ISERROR(SEARCH(Listes!$B$28,E90)))</xm:f>
            <xm:f>Listes!$B$28</xm:f>
            <x14:dxf>
              <fill>
                <patternFill>
                  <bgColor theme="9" tint="0.59996337778862885"/>
                </patternFill>
              </fill>
            </x14:dxf>
          </x14:cfRule>
          <x14:cfRule type="containsText" priority="84" operator="containsText" id="{A279964F-DB72-49A3-910C-829277526897}">
            <xm:f>NOT(ISERROR(SEARCH(Listes!$B$31,E90)))</xm:f>
            <xm:f>Listes!$B$31</xm:f>
            <x14:dxf>
              <font>
                <color rgb="FF9C0006"/>
              </font>
              <fill>
                <patternFill>
                  <bgColor rgb="FFFFC7CE"/>
                </patternFill>
              </fill>
            </x14:dxf>
          </x14:cfRule>
          <xm:sqref>E90</xm:sqref>
        </x14:conditionalFormatting>
        <x14:conditionalFormatting xmlns:xm="http://schemas.microsoft.com/office/excel/2006/main">
          <x14:cfRule type="containsText" priority="77" operator="containsText" id="{229540FC-3D94-4BC7-816B-68D63745AF46}">
            <xm:f>NOT(ISERROR(SEARCH(Listes!$B$30,E99)))</xm:f>
            <xm:f>Listes!$B$30</xm:f>
            <x14:dxf>
              <fill>
                <patternFill>
                  <bgColor rgb="FFFFC000"/>
                </patternFill>
              </fill>
            </x14:dxf>
          </x14:cfRule>
          <x14:cfRule type="containsText" priority="78" operator="containsText" id="{AEE87501-176D-4D4B-B287-DD7DA5A8A904}">
            <xm:f>NOT(ISERROR(SEARCH(Listes!$B$27,E99)))</xm:f>
            <xm:f>Listes!$B$27</xm:f>
            <x14:dxf>
              <font>
                <color rgb="FF006100"/>
              </font>
              <fill>
                <patternFill>
                  <bgColor rgb="FF92D050"/>
                </patternFill>
              </fill>
            </x14:dxf>
          </x14:cfRule>
          <x14:cfRule type="containsText" priority="79" operator="containsText" id="{2B106B21-CAD2-4742-B30A-D1E060933B01}">
            <xm:f>NOT(ISERROR(SEARCH(Listes!$B$28,E99)))</xm:f>
            <xm:f>Listes!$B$28</xm:f>
            <x14:dxf>
              <fill>
                <patternFill>
                  <bgColor theme="9" tint="0.59996337778862885"/>
                </patternFill>
              </fill>
            </x14:dxf>
          </x14:cfRule>
          <x14:cfRule type="containsText" priority="80" operator="containsText" id="{2CF7C754-740B-461D-9273-5F0909F8D20F}">
            <xm:f>NOT(ISERROR(SEARCH(Listes!$B$31,E99)))</xm:f>
            <xm:f>Listes!$B$31</xm:f>
            <x14:dxf>
              <font>
                <color rgb="FF9C0006"/>
              </font>
              <fill>
                <patternFill>
                  <bgColor rgb="FFFFC7CE"/>
                </patternFill>
              </fill>
            </x14:dxf>
          </x14:cfRule>
          <xm:sqref>E99</xm:sqref>
        </x14:conditionalFormatting>
        <x14:conditionalFormatting xmlns:xm="http://schemas.microsoft.com/office/excel/2006/main">
          <x14:cfRule type="containsText" priority="73" operator="containsText" id="{4E5929AD-BF5A-4231-B5C5-B2C76EDC5395}">
            <xm:f>NOT(ISERROR(SEARCH(Listes!$B$30,E105)))</xm:f>
            <xm:f>Listes!$B$30</xm:f>
            <x14:dxf>
              <fill>
                <patternFill>
                  <bgColor rgb="FFFFC000"/>
                </patternFill>
              </fill>
            </x14:dxf>
          </x14:cfRule>
          <x14:cfRule type="containsText" priority="74" operator="containsText" id="{1240326E-186C-4480-8BF3-334791C01D8E}">
            <xm:f>NOT(ISERROR(SEARCH(Listes!$B$27,E105)))</xm:f>
            <xm:f>Listes!$B$27</xm:f>
            <x14:dxf>
              <font>
                <color rgb="FF006100"/>
              </font>
              <fill>
                <patternFill>
                  <bgColor rgb="FF92D050"/>
                </patternFill>
              </fill>
            </x14:dxf>
          </x14:cfRule>
          <x14:cfRule type="containsText" priority="75" operator="containsText" id="{D50C9EFC-52F5-45E4-9192-770533DA2AD3}">
            <xm:f>NOT(ISERROR(SEARCH(Listes!$B$28,E105)))</xm:f>
            <xm:f>Listes!$B$28</xm:f>
            <x14:dxf>
              <fill>
                <patternFill>
                  <bgColor theme="9" tint="0.59996337778862885"/>
                </patternFill>
              </fill>
            </x14:dxf>
          </x14:cfRule>
          <x14:cfRule type="containsText" priority="76" operator="containsText" id="{C597B1C5-705C-4E00-A9DF-DC1272BF35E1}">
            <xm:f>NOT(ISERROR(SEARCH(Listes!$B$31,E105)))</xm:f>
            <xm:f>Listes!$B$31</xm:f>
            <x14:dxf>
              <font>
                <color rgb="FF9C0006"/>
              </font>
              <fill>
                <patternFill>
                  <bgColor rgb="FFFFC7CE"/>
                </patternFill>
              </fill>
            </x14:dxf>
          </x14:cfRule>
          <xm:sqref>E105</xm:sqref>
        </x14:conditionalFormatting>
        <x14:conditionalFormatting xmlns:xm="http://schemas.microsoft.com/office/excel/2006/main">
          <x14:cfRule type="containsText" priority="69" operator="containsText" id="{C66CA087-44A1-44AE-AA75-B396F9A48D21}">
            <xm:f>NOT(ISERROR(SEARCH(Listes!$B$30,E107)))</xm:f>
            <xm:f>Listes!$B$30</xm:f>
            <x14:dxf>
              <fill>
                <patternFill>
                  <bgColor rgb="FFFFC000"/>
                </patternFill>
              </fill>
            </x14:dxf>
          </x14:cfRule>
          <x14:cfRule type="containsText" priority="70" operator="containsText" id="{FAA4260C-EF36-4E48-A6D4-6928C1AA9477}">
            <xm:f>NOT(ISERROR(SEARCH(Listes!$B$27,E107)))</xm:f>
            <xm:f>Listes!$B$27</xm:f>
            <x14:dxf>
              <font>
                <color rgb="FF006100"/>
              </font>
              <fill>
                <patternFill>
                  <bgColor rgb="FF92D050"/>
                </patternFill>
              </fill>
            </x14:dxf>
          </x14:cfRule>
          <x14:cfRule type="containsText" priority="71" operator="containsText" id="{A0BBC939-2079-41E7-B05D-ED96986D027D}">
            <xm:f>NOT(ISERROR(SEARCH(Listes!$B$28,E107)))</xm:f>
            <xm:f>Listes!$B$28</xm:f>
            <x14:dxf>
              <fill>
                <patternFill>
                  <bgColor theme="9" tint="0.59996337778862885"/>
                </patternFill>
              </fill>
            </x14:dxf>
          </x14:cfRule>
          <x14:cfRule type="containsText" priority="72" operator="containsText" id="{9C7FF804-894A-46A6-A48E-DBDB02AF4857}">
            <xm:f>NOT(ISERROR(SEARCH(Listes!$B$31,E107)))</xm:f>
            <xm:f>Listes!$B$31</xm:f>
            <x14:dxf>
              <font>
                <color rgb="FF9C0006"/>
              </font>
              <fill>
                <patternFill>
                  <bgColor rgb="FFFFC7CE"/>
                </patternFill>
              </fill>
            </x14:dxf>
          </x14:cfRule>
          <xm:sqref>E107</xm:sqref>
        </x14:conditionalFormatting>
        <x14:conditionalFormatting xmlns:xm="http://schemas.microsoft.com/office/excel/2006/main">
          <x14:cfRule type="containsText" priority="65" operator="containsText" id="{E49E4B33-3C84-4490-957C-03044BB34923}">
            <xm:f>NOT(ISERROR(SEARCH(Listes!$B$30,E109)))</xm:f>
            <xm:f>Listes!$B$30</xm:f>
            <x14:dxf>
              <fill>
                <patternFill>
                  <bgColor rgb="FFFFC000"/>
                </patternFill>
              </fill>
            </x14:dxf>
          </x14:cfRule>
          <x14:cfRule type="containsText" priority="66" operator="containsText" id="{FDA0DE51-A9CC-4E66-B850-2544EA0C2474}">
            <xm:f>NOT(ISERROR(SEARCH(Listes!$B$27,E109)))</xm:f>
            <xm:f>Listes!$B$27</xm:f>
            <x14:dxf>
              <font>
                <color rgb="FF006100"/>
              </font>
              <fill>
                <patternFill>
                  <bgColor rgb="FF92D050"/>
                </patternFill>
              </fill>
            </x14:dxf>
          </x14:cfRule>
          <x14:cfRule type="containsText" priority="67" operator="containsText" id="{7E255458-9119-4761-B9E8-66AD00568111}">
            <xm:f>NOT(ISERROR(SEARCH(Listes!$B$28,E109)))</xm:f>
            <xm:f>Listes!$B$28</xm:f>
            <x14:dxf>
              <fill>
                <patternFill>
                  <bgColor theme="9" tint="0.59996337778862885"/>
                </patternFill>
              </fill>
            </x14:dxf>
          </x14:cfRule>
          <x14:cfRule type="containsText" priority="68" operator="containsText" id="{C5D79F22-93A8-4C32-AF9E-A941CC655AF2}">
            <xm:f>NOT(ISERROR(SEARCH(Listes!$B$31,E109)))</xm:f>
            <xm:f>Listes!$B$31</xm:f>
            <x14:dxf>
              <font>
                <color rgb="FF9C0006"/>
              </font>
              <fill>
                <patternFill>
                  <bgColor rgb="FFFFC7CE"/>
                </patternFill>
              </fill>
            </x14:dxf>
          </x14:cfRule>
          <xm:sqref>E109</xm:sqref>
        </x14:conditionalFormatting>
        <x14:conditionalFormatting xmlns:xm="http://schemas.microsoft.com/office/excel/2006/main">
          <x14:cfRule type="containsText" priority="61" operator="containsText" id="{29F8F35C-8C4E-45DA-A9D2-FE1140C5626D}">
            <xm:f>NOT(ISERROR(SEARCH(Listes!$B$30,E112)))</xm:f>
            <xm:f>Listes!$B$30</xm:f>
            <x14:dxf>
              <fill>
                <patternFill>
                  <bgColor rgb="FFFFC000"/>
                </patternFill>
              </fill>
            </x14:dxf>
          </x14:cfRule>
          <x14:cfRule type="containsText" priority="62" operator="containsText" id="{51133806-6E6B-4683-8FFC-029BA0B7695D}">
            <xm:f>NOT(ISERROR(SEARCH(Listes!$B$27,E112)))</xm:f>
            <xm:f>Listes!$B$27</xm:f>
            <x14:dxf>
              <font>
                <color rgb="FF006100"/>
              </font>
              <fill>
                <patternFill>
                  <bgColor rgb="FF92D050"/>
                </patternFill>
              </fill>
            </x14:dxf>
          </x14:cfRule>
          <x14:cfRule type="containsText" priority="63" operator="containsText" id="{A0A28357-21CE-4D5B-B3F1-F4D83608CD05}">
            <xm:f>NOT(ISERROR(SEARCH(Listes!$B$28,E112)))</xm:f>
            <xm:f>Listes!$B$28</xm:f>
            <x14:dxf>
              <fill>
                <patternFill>
                  <bgColor theme="9" tint="0.59996337778862885"/>
                </patternFill>
              </fill>
            </x14:dxf>
          </x14:cfRule>
          <x14:cfRule type="containsText" priority="64" operator="containsText" id="{28999943-2AB5-4535-B1C6-2383F4B3795B}">
            <xm:f>NOT(ISERROR(SEARCH(Listes!$B$31,E112)))</xm:f>
            <xm:f>Listes!$B$31</xm:f>
            <x14:dxf>
              <font>
                <color rgb="FF9C0006"/>
              </font>
              <fill>
                <patternFill>
                  <bgColor rgb="FFFFC7CE"/>
                </patternFill>
              </fill>
            </x14:dxf>
          </x14:cfRule>
          <xm:sqref>E112</xm:sqref>
        </x14:conditionalFormatting>
        <x14:conditionalFormatting xmlns:xm="http://schemas.microsoft.com/office/excel/2006/main">
          <x14:cfRule type="containsText" priority="57" operator="containsText" id="{BA8D7E26-FD30-4D54-B891-BFA2CAC7AD2B}">
            <xm:f>NOT(ISERROR(SEARCH(Listes!$B$30,E115)))</xm:f>
            <xm:f>Listes!$B$30</xm:f>
            <x14:dxf>
              <fill>
                <patternFill>
                  <bgColor rgb="FFFFC000"/>
                </patternFill>
              </fill>
            </x14:dxf>
          </x14:cfRule>
          <x14:cfRule type="containsText" priority="58" operator="containsText" id="{5A403B5E-2A7C-47AA-9160-E95312827708}">
            <xm:f>NOT(ISERROR(SEARCH(Listes!$B$27,E115)))</xm:f>
            <xm:f>Listes!$B$27</xm:f>
            <x14:dxf>
              <font>
                <color rgb="FF006100"/>
              </font>
              <fill>
                <patternFill>
                  <bgColor rgb="FF92D050"/>
                </patternFill>
              </fill>
            </x14:dxf>
          </x14:cfRule>
          <x14:cfRule type="containsText" priority="59" operator="containsText" id="{0E533C3B-6A8B-4681-B152-DFAADA228923}">
            <xm:f>NOT(ISERROR(SEARCH(Listes!$B$28,E115)))</xm:f>
            <xm:f>Listes!$B$28</xm:f>
            <x14:dxf>
              <fill>
                <patternFill>
                  <bgColor theme="9" tint="0.59996337778862885"/>
                </patternFill>
              </fill>
            </x14:dxf>
          </x14:cfRule>
          <x14:cfRule type="containsText" priority="60" operator="containsText" id="{AE8029D3-3240-401A-8250-DB7B1BB15F4C}">
            <xm:f>NOT(ISERROR(SEARCH(Listes!$B$31,E115)))</xm:f>
            <xm:f>Listes!$B$31</xm:f>
            <x14:dxf>
              <font>
                <color rgb="FF9C0006"/>
              </font>
              <fill>
                <patternFill>
                  <bgColor rgb="FFFFC7CE"/>
                </patternFill>
              </fill>
            </x14:dxf>
          </x14:cfRule>
          <xm:sqref>E115</xm:sqref>
        </x14:conditionalFormatting>
        <x14:conditionalFormatting xmlns:xm="http://schemas.microsoft.com/office/excel/2006/main">
          <x14:cfRule type="containsText" priority="53" operator="containsText" id="{9E80EE5C-CFC6-4597-A338-A8CC9E3A7540}">
            <xm:f>NOT(ISERROR(SEARCH(Listes!$B$30,E117)))</xm:f>
            <xm:f>Listes!$B$30</xm:f>
            <x14:dxf>
              <fill>
                <patternFill>
                  <bgColor rgb="FFFFC000"/>
                </patternFill>
              </fill>
            </x14:dxf>
          </x14:cfRule>
          <x14:cfRule type="containsText" priority="54" operator="containsText" id="{36FEFA3B-4F21-47EE-9F90-D74A34ABA38D}">
            <xm:f>NOT(ISERROR(SEARCH(Listes!$B$27,E117)))</xm:f>
            <xm:f>Listes!$B$27</xm:f>
            <x14:dxf>
              <font>
                <color rgb="FF006100"/>
              </font>
              <fill>
                <patternFill>
                  <bgColor rgb="FF92D050"/>
                </patternFill>
              </fill>
            </x14:dxf>
          </x14:cfRule>
          <x14:cfRule type="containsText" priority="55" operator="containsText" id="{E688CA61-677C-48FC-BAC0-DDEF90A46DB0}">
            <xm:f>NOT(ISERROR(SEARCH(Listes!$B$28,E117)))</xm:f>
            <xm:f>Listes!$B$28</xm:f>
            <x14:dxf>
              <fill>
                <patternFill>
                  <bgColor theme="9" tint="0.59996337778862885"/>
                </patternFill>
              </fill>
            </x14:dxf>
          </x14:cfRule>
          <x14:cfRule type="containsText" priority="56" operator="containsText" id="{192C6458-597F-49CA-9BA5-18F5C81A44C0}">
            <xm:f>NOT(ISERROR(SEARCH(Listes!$B$31,E117)))</xm:f>
            <xm:f>Listes!$B$31</xm:f>
            <x14:dxf>
              <font>
                <color rgb="FF9C0006"/>
              </font>
              <fill>
                <patternFill>
                  <bgColor rgb="FFFFC7CE"/>
                </patternFill>
              </fill>
            </x14:dxf>
          </x14:cfRule>
          <xm:sqref>E117</xm:sqref>
        </x14:conditionalFormatting>
        <x14:conditionalFormatting xmlns:xm="http://schemas.microsoft.com/office/excel/2006/main">
          <x14:cfRule type="containsText" priority="49" operator="containsText" id="{5623E8FA-BA75-48A5-B493-FEF34F6FFB71}">
            <xm:f>NOT(ISERROR(SEARCH(Listes!$B$30,E119)))</xm:f>
            <xm:f>Listes!$B$30</xm:f>
            <x14:dxf>
              <fill>
                <patternFill>
                  <bgColor rgb="FFFFC000"/>
                </patternFill>
              </fill>
            </x14:dxf>
          </x14:cfRule>
          <x14:cfRule type="containsText" priority="50" operator="containsText" id="{5C445AE9-D8D9-48EC-9A5D-19C441D68CFE}">
            <xm:f>NOT(ISERROR(SEARCH(Listes!$B$27,E119)))</xm:f>
            <xm:f>Listes!$B$27</xm:f>
            <x14:dxf>
              <font>
                <color rgb="FF006100"/>
              </font>
              <fill>
                <patternFill>
                  <bgColor rgb="FF92D050"/>
                </patternFill>
              </fill>
            </x14:dxf>
          </x14:cfRule>
          <x14:cfRule type="containsText" priority="51" operator="containsText" id="{16B097A8-72BE-4CAB-A4FA-73A51151037A}">
            <xm:f>NOT(ISERROR(SEARCH(Listes!$B$28,E119)))</xm:f>
            <xm:f>Listes!$B$28</xm:f>
            <x14:dxf>
              <fill>
                <patternFill>
                  <bgColor theme="9" tint="0.59996337778862885"/>
                </patternFill>
              </fill>
            </x14:dxf>
          </x14:cfRule>
          <x14:cfRule type="containsText" priority="52" operator="containsText" id="{9B59F15E-C681-4209-B487-E4A108B3895E}">
            <xm:f>NOT(ISERROR(SEARCH(Listes!$B$31,E119)))</xm:f>
            <xm:f>Listes!$B$31</xm:f>
            <x14:dxf>
              <font>
                <color rgb="FF9C0006"/>
              </font>
              <fill>
                <patternFill>
                  <bgColor rgb="FFFFC7CE"/>
                </patternFill>
              </fill>
            </x14:dxf>
          </x14:cfRule>
          <xm:sqref>E119</xm:sqref>
        </x14:conditionalFormatting>
        <x14:conditionalFormatting xmlns:xm="http://schemas.microsoft.com/office/excel/2006/main">
          <x14:cfRule type="containsText" priority="45" operator="containsText" id="{A73EE262-72DF-4C96-97DF-3240189576D5}">
            <xm:f>NOT(ISERROR(SEARCH(Listes!$B$30,E121)))</xm:f>
            <xm:f>Listes!$B$30</xm:f>
            <x14:dxf>
              <fill>
                <patternFill>
                  <bgColor rgb="FFFFC000"/>
                </patternFill>
              </fill>
            </x14:dxf>
          </x14:cfRule>
          <x14:cfRule type="containsText" priority="46" operator="containsText" id="{5C4F0219-09BE-45D7-96CF-F50CA9B8488B}">
            <xm:f>NOT(ISERROR(SEARCH(Listes!$B$27,E121)))</xm:f>
            <xm:f>Listes!$B$27</xm:f>
            <x14:dxf>
              <font>
                <color rgb="FF006100"/>
              </font>
              <fill>
                <patternFill>
                  <bgColor rgb="FF92D050"/>
                </patternFill>
              </fill>
            </x14:dxf>
          </x14:cfRule>
          <x14:cfRule type="containsText" priority="47" operator="containsText" id="{E59FFDEC-C040-410A-BC54-8CFE31FDB399}">
            <xm:f>NOT(ISERROR(SEARCH(Listes!$B$28,E121)))</xm:f>
            <xm:f>Listes!$B$28</xm:f>
            <x14:dxf>
              <fill>
                <patternFill>
                  <bgColor theme="9" tint="0.59996337778862885"/>
                </patternFill>
              </fill>
            </x14:dxf>
          </x14:cfRule>
          <x14:cfRule type="containsText" priority="48" operator="containsText" id="{15B248A9-00E6-454D-B9E1-191E26E13D9E}">
            <xm:f>NOT(ISERROR(SEARCH(Listes!$B$31,E121)))</xm:f>
            <xm:f>Listes!$B$31</xm:f>
            <x14:dxf>
              <font>
                <color rgb="FF9C0006"/>
              </font>
              <fill>
                <patternFill>
                  <bgColor rgb="FFFFC7CE"/>
                </patternFill>
              </fill>
            </x14:dxf>
          </x14:cfRule>
          <xm:sqref>E121</xm:sqref>
        </x14:conditionalFormatting>
        <x14:conditionalFormatting xmlns:xm="http://schemas.microsoft.com/office/excel/2006/main">
          <x14:cfRule type="containsText" priority="41" operator="containsText" id="{41232DC3-AFEE-4517-BA9D-570204AC8E06}">
            <xm:f>NOT(ISERROR(SEARCH(Listes!$B$30,E123)))</xm:f>
            <xm:f>Listes!$B$30</xm:f>
            <x14:dxf>
              <fill>
                <patternFill>
                  <bgColor rgb="FFFFC000"/>
                </patternFill>
              </fill>
            </x14:dxf>
          </x14:cfRule>
          <x14:cfRule type="containsText" priority="42" operator="containsText" id="{C283BDCD-DED3-4926-83FB-6073C71A95F4}">
            <xm:f>NOT(ISERROR(SEARCH(Listes!$B$27,E123)))</xm:f>
            <xm:f>Listes!$B$27</xm:f>
            <x14:dxf>
              <font>
                <color rgb="FF006100"/>
              </font>
              <fill>
                <patternFill>
                  <bgColor rgb="FF92D050"/>
                </patternFill>
              </fill>
            </x14:dxf>
          </x14:cfRule>
          <x14:cfRule type="containsText" priority="43" operator="containsText" id="{7E813AC6-FE84-4104-9D6A-DF8D3D253ABE}">
            <xm:f>NOT(ISERROR(SEARCH(Listes!$B$28,E123)))</xm:f>
            <xm:f>Listes!$B$28</xm:f>
            <x14:dxf>
              <fill>
                <patternFill>
                  <bgColor theme="9" tint="0.59996337778862885"/>
                </patternFill>
              </fill>
            </x14:dxf>
          </x14:cfRule>
          <x14:cfRule type="containsText" priority="44" operator="containsText" id="{7F5A1338-5A79-481D-8427-8054CA298D19}">
            <xm:f>NOT(ISERROR(SEARCH(Listes!$B$31,E123)))</xm:f>
            <xm:f>Listes!$B$31</xm:f>
            <x14:dxf>
              <font>
                <color rgb="FF9C0006"/>
              </font>
              <fill>
                <patternFill>
                  <bgColor rgb="FFFFC7CE"/>
                </patternFill>
              </fill>
            </x14:dxf>
          </x14:cfRule>
          <xm:sqref>E123</xm:sqref>
        </x14:conditionalFormatting>
        <x14:conditionalFormatting xmlns:xm="http://schemas.microsoft.com/office/excel/2006/main">
          <x14:cfRule type="containsText" priority="37" operator="containsText" id="{765A9699-AAEE-419A-893F-868089D1DDCE}">
            <xm:f>NOT(ISERROR(SEARCH(Listes!$B$30,E126)))</xm:f>
            <xm:f>Listes!$B$30</xm:f>
            <x14:dxf>
              <fill>
                <patternFill>
                  <bgColor rgb="FFFFC000"/>
                </patternFill>
              </fill>
            </x14:dxf>
          </x14:cfRule>
          <x14:cfRule type="containsText" priority="38" operator="containsText" id="{F5C3F60C-57F4-4EB8-87AC-8326AB486C46}">
            <xm:f>NOT(ISERROR(SEARCH(Listes!$B$27,E126)))</xm:f>
            <xm:f>Listes!$B$27</xm:f>
            <x14:dxf>
              <font>
                <color rgb="FF006100"/>
              </font>
              <fill>
                <patternFill>
                  <bgColor rgb="FF92D050"/>
                </patternFill>
              </fill>
            </x14:dxf>
          </x14:cfRule>
          <x14:cfRule type="containsText" priority="39" operator="containsText" id="{ED901AA2-80D3-48DA-B8ED-71D9FD0D5B8D}">
            <xm:f>NOT(ISERROR(SEARCH(Listes!$B$28,E126)))</xm:f>
            <xm:f>Listes!$B$28</xm:f>
            <x14:dxf>
              <fill>
                <patternFill>
                  <bgColor theme="9" tint="0.59996337778862885"/>
                </patternFill>
              </fill>
            </x14:dxf>
          </x14:cfRule>
          <x14:cfRule type="containsText" priority="40" operator="containsText" id="{9C46CE0B-0396-4C75-83A2-D61534E654C4}">
            <xm:f>NOT(ISERROR(SEARCH(Listes!$B$31,E126)))</xm:f>
            <xm:f>Listes!$B$31</xm:f>
            <x14:dxf>
              <font>
                <color rgb="FF9C0006"/>
              </font>
              <fill>
                <patternFill>
                  <bgColor rgb="FFFFC7CE"/>
                </patternFill>
              </fill>
            </x14:dxf>
          </x14:cfRule>
          <xm:sqref>E126</xm:sqref>
        </x14:conditionalFormatting>
        <x14:conditionalFormatting xmlns:xm="http://schemas.microsoft.com/office/excel/2006/main">
          <x14:cfRule type="containsText" priority="33" operator="containsText" id="{B6F6796A-0AFA-4747-917F-740F6589AE48}">
            <xm:f>NOT(ISERROR(SEARCH(Listes!$B$30,E129)))</xm:f>
            <xm:f>Listes!$B$30</xm:f>
            <x14:dxf>
              <fill>
                <patternFill>
                  <bgColor rgb="FFFFC000"/>
                </patternFill>
              </fill>
            </x14:dxf>
          </x14:cfRule>
          <x14:cfRule type="containsText" priority="34" operator="containsText" id="{B5D6F17B-D002-459E-9917-B4E8928E8C04}">
            <xm:f>NOT(ISERROR(SEARCH(Listes!$B$27,E129)))</xm:f>
            <xm:f>Listes!$B$27</xm:f>
            <x14:dxf>
              <font>
                <color rgb="FF006100"/>
              </font>
              <fill>
                <patternFill>
                  <bgColor rgb="FF92D050"/>
                </patternFill>
              </fill>
            </x14:dxf>
          </x14:cfRule>
          <x14:cfRule type="containsText" priority="35" operator="containsText" id="{89B48457-5BB1-482F-AD51-8EE7447E5F0E}">
            <xm:f>NOT(ISERROR(SEARCH(Listes!$B$28,E129)))</xm:f>
            <xm:f>Listes!$B$28</xm:f>
            <x14:dxf>
              <fill>
                <patternFill>
                  <bgColor theme="9" tint="0.59996337778862885"/>
                </patternFill>
              </fill>
            </x14:dxf>
          </x14:cfRule>
          <x14:cfRule type="containsText" priority="36" operator="containsText" id="{8B788789-C557-4318-8416-9319897084FC}">
            <xm:f>NOT(ISERROR(SEARCH(Listes!$B$31,E129)))</xm:f>
            <xm:f>Listes!$B$31</xm:f>
            <x14:dxf>
              <font>
                <color rgb="FF9C0006"/>
              </font>
              <fill>
                <patternFill>
                  <bgColor rgb="FFFFC7CE"/>
                </patternFill>
              </fill>
            </x14:dxf>
          </x14:cfRule>
          <xm:sqref>E129</xm:sqref>
        </x14:conditionalFormatting>
        <x14:conditionalFormatting xmlns:xm="http://schemas.microsoft.com/office/excel/2006/main">
          <x14:cfRule type="containsText" priority="29" operator="containsText" id="{084328B8-CB16-4A55-8287-923D4CC902C0}">
            <xm:f>NOT(ISERROR(SEARCH(Listes!$B$30,I111)))</xm:f>
            <xm:f>Listes!$B$30</xm:f>
            <x14:dxf>
              <fill>
                <patternFill>
                  <bgColor rgb="FFFFC000"/>
                </patternFill>
              </fill>
            </x14:dxf>
          </x14:cfRule>
          <x14:cfRule type="containsText" priority="30" operator="containsText" id="{3FB72274-0610-4192-A3BA-1B7198AC8BD9}">
            <xm:f>NOT(ISERROR(SEARCH(Listes!$B$27,I111)))</xm:f>
            <xm:f>Listes!$B$27</xm:f>
            <x14:dxf>
              <font>
                <color rgb="FF006100"/>
              </font>
              <fill>
                <patternFill>
                  <bgColor rgb="FF92D050"/>
                </patternFill>
              </fill>
            </x14:dxf>
          </x14:cfRule>
          <x14:cfRule type="containsText" priority="31" operator="containsText" id="{63CD982B-C28A-4AB8-858D-4543F06B304C}">
            <xm:f>NOT(ISERROR(SEARCH(Listes!$B$28,I111)))</xm:f>
            <xm:f>Listes!$B$28</xm:f>
            <x14:dxf>
              <fill>
                <patternFill>
                  <bgColor theme="9" tint="0.59996337778862885"/>
                </patternFill>
              </fill>
            </x14:dxf>
          </x14:cfRule>
          <x14:cfRule type="containsText" priority="32" operator="containsText" id="{E6216D24-2532-4301-9BE7-5E6A08F16892}">
            <xm:f>NOT(ISERROR(SEARCH(Listes!$B$31,I111)))</xm:f>
            <xm:f>Listes!$B$31</xm:f>
            <x14:dxf>
              <font>
                <color rgb="FF9C0006"/>
              </font>
              <fill>
                <patternFill>
                  <bgColor rgb="FFFFC7CE"/>
                </patternFill>
              </fill>
            </x14:dxf>
          </x14:cfRule>
          <xm:sqref>I111</xm:sqref>
        </x14:conditionalFormatting>
        <x14:conditionalFormatting xmlns:xm="http://schemas.microsoft.com/office/excel/2006/main">
          <x14:cfRule type="containsText" priority="25" operator="containsText" id="{2A40BFA7-DEB2-47D8-9A69-F034B963DE3E}">
            <xm:f>NOT(ISERROR(SEARCH(Listes!$B$30,I98)))</xm:f>
            <xm:f>Listes!$B$30</xm:f>
            <x14:dxf>
              <fill>
                <patternFill>
                  <bgColor rgb="FFFFC000"/>
                </patternFill>
              </fill>
            </x14:dxf>
          </x14:cfRule>
          <x14:cfRule type="containsText" priority="26" operator="containsText" id="{C5494539-FE0A-4858-AA63-D1251D3906F3}">
            <xm:f>NOT(ISERROR(SEARCH(Listes!$B$27,I98)))</xm:f>
            <xm:f>Listes!$B$27</xm:f>
            <x14:dxf>
              <font>
                <color rgb="FF006100"/>
              </font>
              <fill>
                <patternFill>
                  <bgColor rgb="FF92D050"/>
                </patternFill>
              </fill>
            </x14:dxf>
          </x14:cfRule>
          <x14:cfRule type="containsText" priority="27" operator="containsText" id="{AC3E8DBB-5027-45C7-9BC5-0585191F6AE9}">
            <xm:f>NOT(ISERROR(SEARCH(Listes!$B$28,I98)))</xm:f>
            <xm:f>Listes!$B$28</xm:f>
            <x14:dxf>
              <fill>
                <patternFill>
                  <bgColor theme="9" tint="0.59996337778862885"/>
                </patternFill>
              </fill>
            </x14:dxf>
          </x14:cfRule>
          <x14:cfRule type="containsText" priority="28" operator="containsText" id="{B2358466-DA2E-4BAE-9D48-146E292A64F0}">
            <xm:f>NOT(ISERROR(SEARCH(Listes!$B$31,I98)))</xm:f>
            <xm:f>Listes!$B$31</xm:f>
            <x14:dxf>
              <font>
                <color rgb="FF9C0006"/>
              </font>
              <fill>
                <patternFill>
                  <bgColor rgb="FFFFC7CE"/>
                </patternFill>
              </fill>
            </x14:dxf>
          </x14:cfRule>
          <xm:sqref>I98</xm:sqref>
        </x14:conditionalFormatting>
        <x14:conditionalFormatting xmlns:xm="http://schemas.microsoft.com/office/excel/2006/main">
          <x14:cfRule type="containsText" priority="21" operator="containsText" id="{E71D045F-B548-4E0F-B413-59BCFA06EFD6}">
            <xm:f>NOT(ISERROR(SEARCH(Listes!$B$30,I77)))</xm:f>
            <xm:f>Listes!$B$30</xm:f>
            <x14:dxf>
              <fill>
                <patternFill>
                  <bgColor rgb="FFFFC000"/>
                </patternFill>
              </fill>
            </x14:dxf>
          </x14:cfRule>
          <x14:cfRule type="containsText" priority="22" operator="containsText" id="{79C0BF19-8148-41DE-8E21-ACFB026BA4F2}">
            <xm:f>NOT(ISERROR(SEARCH(Listes!$B$27,I77)))</xm:f>
            <xm:f>Listes!$B$27</xm:f>
            <x14:dxf>
              <font>
                <color rgb="FF006100"/>
              </font>
              <fill>
                <patternFill>
                  <bgColor rgb="FF92D050"/>
                </patternFill>
              </fill>
            </x14:dxf>
          </x14:cfRule>
          <x14:cfRule type="containsText" priority="23" operator="containsText" id="{3E3168BB-15A4-4675-957A-AF986D6FBEE9}">
            <xm:f>NOT(ISERROR(SEARCH(Listes!$B$28,I77)))</xm:f>
            <xm:f>Listes!$B$28</xm:f>
            <x14:dxf>
              <fill>
                <patternFill>
                  <bgColor theme="9" tint="0.59996337778862885"/>
                </patternFill>
              </fill>
            </x14:dxf>
          </x14:cfRule>
          <x14:cfRule type="containsText" priority="24" operator="containsText" id="{AA0EB05D-5AD7-4CF9-B695-26EBAA2A7355}">
            <xm:f>NOT(ISERROR(SEARCH(Listes!$B$31,I77)))</xm:f>
            <xm:f>Listes!$B$31</xm:f>
            <x14:dxf>
              <font>
                <color rgb="FF9C0006"/>
              </font>
              <fill>
                <patternFill>
                  <bgColor rgb="FFFFC7CE"/>
                </patternFill>
              </fill>
            </x14:dxf>
          </x14:cfRule>
          <xm:sqref>I77</xm:sqref>
        </x14:conditionalFormatting>
        <x14:conditionalFormatting xmlns:xm="http://schemas.microsoft.com/office/excel/2006/main">
          <x14:cfRule type="containsText" priority="17" operator="containsText" id="{A24F8787-F916-4BC9-826C-498F6116C742}">
            <xm:f>NOT(ISERROR(SEARCH(Listes!$B$30,I66)))</xm:f>
            <xm:f>Listes!$B$30</xm:f>
            <x14:dxf>
              <fill>
                <patternFill>
                  <bgColor rgb="FFFFC000"/>
                </patternFill>
              </fill>
            </x14:dxf>
          </x14:cfRule>
          <x14:cfRule type="containsText" priority="18" operator="containsText" id="{B4226BA6-FE18-40D9-9290-4FCD7837A9D3}">
            <xm:f>NOT(ISERROR(SEARCH(Listes!$B$27,I66)))</xm:f>
            <xm:f>Listes!$B$27</xm:f>
            <x14:dxf>
              <font>
                <color rgb="FF006100"/>
              </font>
              <fill>
                <patternFill>
                  <bgColor rgb="FF92D050"/>
                </patternFill>
              </fill>
            </x14:dxf>
          </x14:cfRule>
          <x14:cfRule type="containsText" priority="19" operator="containsText" id="{70C8F55E-EE82-41C8-A4E7-4FA7B0C85CD7}">
            <xm:f>NOT(ISERROR(SEARCH(Listes!$B$28,I66)))</xm:f>
            <xm:f>Listes!$B$28</xm:f>
            <x14:dxf>
              <fill>
                <patternFill>
                  <bgColor theme="9" tint="0.59996337778862885"/>
                </patternFill>
              </fill>
            </x14:dxf>
          </x14:cfRule>
          <x14:cfRule type="containsText" priority="20" operator="containsText" id="{6082CD13-E04E-4832-AE62-0B2428EBA1A9}">
            <xm:f>NOT(ISERROR(SEARCH(Listes!$B$31,I66)))</xm:f>
            <xm:f>Listes!$B$31</xm:f>
            <x14:dxf>
              <font>
                <color rgb="FF9C0006"/>
              </font>
              <fill>
                <patternFill>
                  <bgColor rgb="FFFFC7CE"/>
                </patternFill>
              </fill>
            </x14:dxf>
          </x14:cfRule>
          <xm:sqref>I66</xm:sqref>
        </x14:conditionalFormatting>
        <x14:conditionalFormatting xmlns:xm="http://schemas.microsoft.com/office/excel/2006/main">
          <x14:cfRule type="containsText" priority="13" operator="containsText" id="{2194265E-444F-4197-855A-2A2B8BD19663}">
            <xm:f>NOT(ISERROR(SEARCH(Listes!$B$30,I57)))</xm:f>
            <xm:f>Listes!$B$30</xm:f>
            <x14:dxf>
              <fill>
                <patternFill>
                  <bgColor rgb="FFFFC000"/>
                </patternFill>
              </fill>
            </x14:dxf>
          </x14:cfRule>
          <x14:cfRule type="containsText" priority="14" operator="containsText" id="{55AA14C9-BC1C-4C0A-961D-02B1D6A93FD2}">
            <xm:f>NOT(ISERROR(SEARCH(Listes!$B$27,I57)))</xm:f>
            <xm:f>Listes!$B$27</xm:f>
            <x14:dxf>
              <font>
                <color rgb="FF006100"/>
              </font>
              <fill>
                <patternFill>
                  <bgColor rgb="FF92D050"/>
                </patternFill>
              </fill>
            </x14:dxf>
          </x14:cfRule>
          <x14:cfRule type="containsText" priority="15" operator="containsText" id="{66B910F9-6C64-4686-8F52-F230BB874D89}">
            <xm:f>NOT(ISERROR(SEARCH(Listes!$B$28,I57)))</xm:f>
            <xm:f>Listes!$B$28</xm:f>
            <x14:dxf>
              <fill>
                <patternFill>
                  <bgColor theme="9" tint="0.59996337778862885"/>
                </patternFill>
              </fill>
            </x14:dxf>
          </x14:cfRule>
          <x14:cfRule type="containsText" priority="16" operator="containsText" id="{3C71A6D2-E607-477B-B9F3-F39434465E10}">
            <xm:f>NOT(ISERROR(SEARCH(Listes!$B$31,I57)))</xm:f>
            <xm:f>Listes!$B$31</xm:f>
            <x14:dxf>
              <font>
                <color rgb="FF9C0006"/>
              </font>
              <fill>
                <patternFill>
                  <bgColor rgb="FFFFC7CE"/>
                </patternFill>
              </fill>
            </x14:dxf>
          </x14:cfRule>
          <xm:sqref>I57</xm:sqref>
        </x14:conditionalFormatting>
        <x14:conditionalFormatting xmlns:xm="http://schemas.microsoft.com/office/excel/2006/main">
          <x14:cfRule type="containsText" priority="9" operator="containsText" id="{9489239F-0B09-4711-8AC2-71DA1BE3046B}">
            <xm:f>NOT(ISERROR(SEARCH(Listes!$B$30,I50)))</xm:f>
            <xm:f>Listes!$B$30</xm:f>
            <x14:dxf>
              <fill>
                <patternFill>
                  <bgColor rgb="FFFFC000"/>
                </patternFill>
              </fill>
            </x14:dxf>
          </x14:cfRule>
          <x14:cfRule type="containsText" priority="10" operator="containsText" id="{64CBF298-01E3-439B-88BF-4E4B64CEEFC5}">
            <xm:f>NOT(ISERROR(SEARCH(Listes!$B$27,I50)))</xm:f>
            <xm:f>Listes!$B$27</xm:f>
            <x14:dxf>
              <font>
                <color rgb="FF006100"/>
              </font>
              <fill>
                <patternFill>
                  <bgColor rgb="FF92D050"/>
                </patternFill>
              </fill>
            </x14:dxf>
          </x14:cfRule>
          <x14:cfRule type="containsText" priority="11" operator="containsText" id="{777324CE-1216-44B6-874E-9F1A64C5C3FC}">
            <xm:f>NOT(ISERROR(SEARCH(Listes!$B$28,I50)))</xm:f>
            <xm:f>Listes!$B$28</xm:f>
            <x14:dxf>
              <fill>
                <patternFill>
                  <bgColor theme="9" tint="0.59996337778862885"/>
                </patternFill>
              </fill>
            </x14:dxf>
          </x14:cfRule>
          <x14:cfRule type="containsText" priority="12" operator="containsText" id="{3949791A-8337-4F02-B096-BF49AA09DA0E}">
            <xm:f>NOT(ISERROR(SEARCH(Listes!$B$31,I50)))</xm:f>
            <xm:f>Listes!$B$31</xm:f>
            <x14:dxf>
              <font>
                <color rgb="FF9C0006"/>
              </font>
              <fill>
                <patternFill>
                  <bgColor rgb="FFFFC7CE"/>
                </patternFill>
              </fill>
            </x14:dxf>
          </x14:cfRule>
          <xm:sqref>I50</xm:sqref>
        </x14:conditionalFormatting>
        <x14:conditionalFormatting xmlns:xm="http://schemas.microsoft.com/office/excel/2006/main">
          <x14:cfRule type="containsText" priority="5" operator="containsText" id="{EA6070F9-F320-45D5-A0D1-5D114D8AF1E5}">
            <xm:f>NOT(ISERROR(SEARCH(Listes!$B$30,I43)))</xm:f>
            <xm:f>Listes!$B$30</xm:f>
            <x14:dxf>
              <fill>
                <patternFill>
                  <bgColor rgb="FFFFC000"/>
                </patternFill>
              </fill>
            </x14:dxf>
          </x14:cfRule>
          <x14:cfRule type="containsText" priority="6" operator="containsText" id="{A32B50A1-5463-49F8-A9B3-4CF1F1901505}">
            <xm:f>NOT(ISERROR(SEARCH(Listes!$B$27,I43)))</xm:f>
            <xm:f>Listes!$B$27</xm:f>
            <x14:dxf>
              <font>
                <color rgb="FF006100"/>
              </font>
              <fill>
                <patternFill>
                  <bgColor rgb="FF92D050"/>
                </patternFill>
              </fill>
            </x14:dxf>
          </x14:cfRule>
          <x14:cfRule type="containsText" priority="7" operator="containsText" id="{D1BC3F4E-7D71-4F12-AC87-BA63F5F74D13}">
            <xm:f>NOT(ISERROR(SEARCH(Listes!$B$28,I43)))</xm:f>
            <xm:f>Listes!$B$28</xm:f>
            <x14:dxf>
              <fill>
                <patternFill>
                  <bgColor theme="9" tint="0.59996337778862885"/>
                </patternFill>
              </fill>
            </x14:dxf>
          </x14:cfRule>
          <x14:cfRule type="containsText" priority="8" operator="containsText" id="{4F9F7F75-2388-4C54-A94C-EED56591F8C5}">
            <xm:f>NOT(ISERROR(SEARCH(Listes!$B$31,I43)))</xm:f>
            <xm:f>Listes!$B$31</xm:f>
            <x14:dxf>
              <font>
                <color rgb="FF9C0006"/>
              </font>
              <fill>
                <patternFill>
                  <bgColor rgb="FFFFC7CE"/>
                </patternFill>
              </fill>
            </x14:dxf>
          </x14:cfRule>
          <xm:sqref>I43</xm:sqref>
        </x14:conditionalFormatting>
        <x14:conditionalFormatting xmlns:xm="http://schemas.microsoft.com/office/excel/2006/main">
          <x14:cfRule type="containsText" priority="1" operator="containsText" id="{1280A5CD-48CB-4920-A378-34426DD9F21E}">
            <xm:f>NOT(ISERROR(SEARCH(Listes!$B$30,I15)))</xm:f>
            <xm:f>Listes!$B$30</xm:f>
            <x14:dxf>
              <fill>
                <patternFill>
                  <bgColor rgb="FFFFC000"/>
                </patternFill>
              </fill>
            </x14:dxf>
          </x14:cfRule>
          <x14:cfRule type="containsText" priority="2" operator="containsText" id="{1F76FB2A-6EF4-40BC-AD08-DC1FA83ECFA1}">
            <xm:f>NOT(ISERROR(SEARCH(Listes!$B$27,I15)))</xm:f>
            <xm:f>Listes!$B$27</xm:f>
            <x14:dxf>
              <font>
                <color rgb="FF006100"/>
              </font>
              <fill>
                <patternFill>
                  <bgColor rgb="FF92D050"/>
                </patternFill>
              </fill>
            </x14:dxf>
          </x14:cfRule>
          <x14:cfRule type="containsText" priority="3" operator="containsText" id="{DEBC9DC1-BAB1-411E-BF05-D2BDFD6BAF13}">
            <xm:f>NOT(ISERROR(SEARCH(Listes!$B$28,I15)))</xm:f>
            <xm:f>Listes!$B$28</xm:f>
            <x14:dxf>
              <fill>
                <patternFill>
                  <bgColor theme="9" tint="0.59996337778862885"/>
                </patternFill>
              </fill>
            </x14:dxf>
          </x14:cfRule>
          <x14:cfRule type="containsText" priority="4" operator="containsText" id="{A0651106-4C54-471A-9D3B-06C81E6ACE00}">
            <xm:f>NOT(ISERROR(SEARCH(Listes!$B$31,I15)))</xm:f>
            <xm:f>Listes!$B$31</xm:f>
            <x14:dxf>
              <font>
                <color rgb="FF9C0006"/>
              </font>
              <fill>
                <patternFill>
                  <bgColor rgb="FFFFC7CE"/>
                </patternFill>
              </fill>
            </x14:dxf>
          </x14:cfRule>
          <xm:sqref>I15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19000000}">
          <x14:formula1>
            <xm:f>Listes!$A$2:$A$7</xm:f>
          </x14:formula1>
          <xm:sqref>E130 E127 E17 E19 E21 E23 E25 E32 E42 E45 E47 E49 E59 E34:E37 E65 E68 E81 E74 E76 E79 E91:E97 E86 E70:E72 E56 E100:E104 E106 E108 E110 E83:E84 E116 E118 E120 E122 E124:E125 E52 E54 E88:E89 E27:E30 E61:E63 E39:E40 E113:E114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tabColor rgb="FFC6E0B4"/>
  </sheetPr>
  <dimension ref="A1:J119"/>
  <sheetViews>
    <sheetView showGridLines="0" zoomScaleNormal="100" zoomScalePageLayoutView="137" workbookViewId="0">
      <selection activeCell="F7" sqref="F7:G10"/>
    </sheetView>
  </sheetViews>
  <sheetFormatPr baseColWidth="10" defaultColWidth="11.44140625" defaultRowHeight="14.4"/>
  <cols>
    <col min="1" max="1" width="6.44140625" customWidth="1"/>
    <col min="2" max="2" width="13.109375" customWidth="1"/>
    <col min="3" max="3" width="31.6640625" customWidth="1"/>
    <col min="4" max="4" width="9.77734375" customWidth="1"/>
    <col min="5" max="5" width="21.6640625" customWidth="1"/>
    <col min="6" max="6" width="16" customWidth="1"/>
    <col min="7" max="7" width="27.77734375" customWidth="1"/>
  </cols>
  <sheetData>
    <row r="1" spans="1:10" s="300" customFormat="1" ht="9" customHeight="1">
      <c r="A1" s="359" t="s">
        <v>0</v>
      </c>
      <c r="B1" s="401"/>
      <c r="C1" s="401"/>
      <c r="D1" s="401"/>
      <c r="E1" s="402"/>
      <c r="F1" s="168"/>
      <c r="G1" s="399" t="s">
        <v>1</v>
      </c>
    </row>
    <row r="2" spans="1:10" s="300" customFormat="1" ht="9" customHeight="1">
      <c r="A2" s="406" t="str">
        <f>'Mode d''emploi'!$A$2</f>
        <v xml:space="preserve"> Document d'appui à la déclaration ISO17050</v>
      </c>
      <c r="B2" s="166"/>
      <c r="C2" s="167"/>
      <c r="D2" s="167"/>
      <c r="E2" s="402"/>
      <c r="F2" s="168"/>
      <c r="G2" s="399" t="s">
        <v>316</v>
      </c>
    </row>
    <row r="3" spans="1:10" ht="12" customHeight="1">
      <c r="A3" s="271"/>
      <c r="B3" s="272"/>
      <c r="C3" s="598" t="s">
        <v>317</v>
      </c>
      <c r="D3" s="598"/>
      <c r="E3" s="598"/>
      <c r="F3" s="598"/>
      <c r="G3" s="599"/>
    </row>
    <row r="4" spans="1:10" ht="18" customHeight="1">
      <c r="A4" s="257"/>
      <c r="B4" s="400"/>
      <c r="C4" s="600" t="str">
        <f>'Mode d''emploi'!B4</f>
        <v>Gestion du rapport Bénéfice/Risque selon la norme XP S99-223</v>
      </c>
      <c r="D4" s="600"/>
      <c r="E4" s="600"/>
      <c r="F4" s="600"/>
      <c r="G4" s="601"/>
    </row>
    <row r="5" spans="1:10" s="14" customFormat="1" ht="4.05" customHeight="1">
      <c r="A5" s="403"/>
      <c r="B5" s="21"/>
      <c r="C5" s="22"/>
      <c r="D5" s="23"/>
      <c r="E5" s="23"/>
      <c r="F5" s="23"/>
      <c r="G5" s="404"/>
    </row>
    <row r="6" spans="1:10" ht="12" customHeight="1">
      <c r="A6" s="602" t="s">
        <v>6</v>
      </c>
      <c r="B6" s="603"/>
      <c r="C6" s="571" t="str">
        <f>'Mode d''emploi'!C6</f>
        <v>NOM de l'organisme</v>
      </c>
      <c r="D6" s="571"/>
      <c r="E6" s="571"/>
      <c r="F6" s="591" t="s">
        <v>7</v>
      </c>
      <c r="G6" s="592"/>
    </row>
    <row r="7" spans="1:10" s="5" customFormat="1" ht="12" customHeight="1">
      <c r="A7" s="604" t="s">
        <v>8</v>
      </c>
      <c r="B7" s="605"/>
      <c r="C7" s="572" t="str">
        <f>'Mode d''emploi'!C7</f>
        <v>NOM Prénom</v>
      </c>
      <c r="D7" s="572"/>
      <c r="E7" s="572"/>
      <c r="F7" s="530"/>
      <c r="G7" s="531"/>
      <c r="H7"/>
      <c r="I7"/>
      <c r="J7"/>
    </row>
    <row r="8" spans="1:10" ht="12" customHeight="1">
      <c r="A8" s="612" t="s">
        <v>10</v>
      </c>
      <c r="B8" s="613"/>
      <c r="C8" s="572" t="str">
        <f>'Mode d''emploi'!C8</f>
        <v>Mail</v>
      </c>
      <c r="D8" s="572"/>
      <c r="E8" s="156" t="str">
        <f>'Mode d''emploi'!E8</f>
        <v xml:space="preserve">Téléphone </v>
      </c>
      <c r="F8" s="530"/>
      <c r="G8" s="531"/>
    </row>
    <row r="9" spans="1:10" ht="12" customHeight="1">
      <c r="A9" s="608" t="s">
        <v>13</v>
      </c>
      <c r="B9" s="609"/>
      <c r="C9" s="573" t="str">
        <f>'Mode d''emploi'!C9</f>
        <v>jj/mm/aaaa</v>
      </c>
      <c r="D9" s="573"/>
      <c r="E9" s="573"/>
      <c r="F9" s="530"/>
      <c r="G9" s="531"/>
    </row>
    <row r="10" spans="1:10" ht="12" customHeight="1">
      <c r="A10" s="610" t="s">
        <v>14</v>
      </c>
      <c r="B10" s="611"/>
      <c r="C10" s="570" t="str">
        <f>'Mode d''emploi'!C10</f>
        <v>Indiquer les commentaires ici</v>
      </c>
      <c r="D10" s="570"/>
      <c r="E10" s="570"/>
      <c r="F10" s="532"/>
      <c r="G10" s="533"/>
    </row>
    <row r="11" spans="1:10" s="14" customFormat="1" ht="3" customHeight="1">
      <c r="E11" s="110"/>
      <c r="F11" s="110"/>
      <c r="G11" s="110"/>
    </row>
    <row r="12" spans="1:10" ht="16.95" customHeight="1">
      <c r="A12" s="614" t="s">
        <v>318</v>
      </c>
      <c r="B12" s="615"/>
      <c r="C12" s="615"/>
      <c r="D12" s="615"/>
      <c r="E12" s="615"/>
      <c r="F12" s="615"/>
      <c r="G12" s="616"/>
    </row>
    <row r="13" spans="1:10" ht="18" customHeight="1">
      <c r="A13" s="623" t="str">
        <f>CONCATENATE(" Niveaux de VÉRACITÉ des ", SUM(Listes!M3:M7),  " critères évalués")</f>
        <v xml:space="preserve"> Niveaux de VÉRACITÉ des 0 critères évalués</v>
      </c>
      <c r="B13" s="624"/>
      <c r="C13" s="624"/>
      <c r="D13" s="625"/>
      <c r="E13" s="623" t="str">
        <f>CONCATENATE("Niveaux de CONFORMITÉ des ",Listes!E34," SOUS-ARTICLES évalués")</f>
        <v>Niveaux de CONFORMITÉ des 0 SOUS-ARTICLES évalués</v>
      </c>
      <c r="F13" s="624"/>
      <c r="G13" s="625"/>
    </row>
    <row r="14" spans="1:10" ht="18" customHeight="1">
      <c r="A14" s="265"/>
      <c r="B14" s="266"/>
      <c r="C14" s="266"/>
      <c r="D14" s="267"/>
      <c r="E14" s="268"/>
      <c r="F14" s="258"/>
      <c r="G14" s="269" t="s">
        <v>319</v>
      </c>
    </row>
    <row r="15" spans="1:10" ht="93" customHeight="1">
      <c r="A15" s="265"/>
      <c r="B15" s="266"/>
      <c r="C15" s="266"/>
      <c r="D15" s="267"/>
      <c r="E15" s="268"/>
      <c r="F15" s="258"/>
      <c r="G15" s="270" t="str">
        <f>D22</f>
        <v>…</v>
      </c>
    </row>
    <row r="16" spans="1:10" ht="18" customHeight="1">
      <c r="A16" s="259"/>
      <c r="B16" s="260"/>
      <c r="C16" s="260"/>
      <c r="D16" s="261"/>
      <c r="E16" s="626" t="s">
        <v>322</v>
      </c>
      <c r="F16" s="627"/>
      <c r="G16" s="628"/>
    </row>
    <row r="17" spans="1:7" ht="43.95" customHeight="1">
      <c r="A17" s="255"/>
      <c r="B17" s="256"/>
      <c r="C17" s="596"/>
      <c r="D17" s="597"/>
      <c r="E17" s="273" t="s">
        <v>438</v>
      </c>
      <c r="F17" s="273" t="s">
        <v>439</v>
      </c>
      <c r="G17" s="274" t="s">
        <v>440</v>
      </c>
    </row>
    <row r="18" spans="1:7" ht="69" customHeight="1">
      <c r="A18" s="129"/>
      <c r="B18" s="18"/>
      <c r="C18" s="18"/>
      <c r="D18" s="144"/>
      <c r="E18" s="262" t="s">
        <v>437</v>
      </c>
      <c r="F18" s="262" t="s">
        <v>444</v>
      </c>
      <c r="G18" s="262" t="s">
        <v>444</v>
      </c>
    </row>
    <row r="19" spans="1:7" ht="69" customHeight="1">
      <c r="A19" s="129"/>
      <c r="B19" s="18"/>
      <c r="C19" s="18"/>
      <c r="D19" s="144"/>
      <c r="E19" s="263" t="s">
        <v>324</v>
      </c>
      <c r="F19" s="263"/>
      <c r="G19" s="263"/>
    </row>
    <row r="20" spans="1:7" ht="69" customHeight="1">
      <c r="A20" s="629"/>
      <c r="B20" s="630"/>
      <c r="C20" s="630"/>
      <c r="D20" s="631"/>
      <c r="E20" s="264" t="s">
        <v>325</v>
      </c>
      <c r="F20" s="264"/>
      <c r="G20" s="264"/>
    </row>
    <row r="21" spans="1:7" ht="18" customHeight="1">
      <c r="A21" s="619" t="s">
        <v>326</v>
      </c>
      <c r="B21" s="620"/>
      <c r="C21" s="620"/>
      <c r="D21" s="291" t="s">
        <v>327</v>
      </c>
      <c r="E21" s="291" t="s">
        <v>251</v>
      </c>
      <c r="F21" s="617" t="s">
        <v>328</v>
      </c>
      <c r="G21" s="618"/>
    </row>
    <row r="22" spans="1:7" ht="18" customHeight="1">
      <c r="A22" s="621" t="s">
        <v>329</v>
      </c>
      <c r="B22" s="622"/>
      <c r="C22" s="622"/>
      <c r="D22" s="282" t="str">
        <f>'Diagnostic Bénéfices_Risques'!F12</f>
        <v>…</v>
      </c>
      <c r="E22" s="283" t="str">
        <f>'Diagnostic Bénéfices_Risques'!E12</f>
        <v>En attente</v>
      </c>
      <c r="F22" s="275" t="str">
        <f>'Diagnostic Bénéfices_Risques'!G12</f>
        <v>Il reste encore des critères à évaluer</v>
      </c>
      <c r="G22" s="276"/>
    </row>
    <row r="23" spans="1:7" s="279" customFormat="1" ht="15" customHeight="1">
      <c r="A23" s="292" t="s">
        <v>128</v>
      </c>
      <c r="B23" s="285" t="str">
        <f>'Diagnostic Bénéfices_Risques'!B15:F15</f>
        <v>Exigences générales </v>
      </c>
      <c r="C23" s="285"/>
      <c r="D23" s="284" t="str">
        <f>'Diagnostic Bénéfices_Risques'!F15</f>
        <v>…</v>
      </c>
      <c r="E23" s="284" t="str">
        <f>'Diagnostic Bénéfices_Risques'!I15</f>
        <v>En attente</v>
      </c>
      <c r="F23" s="277" t="str">
        <f>'Diagnostic Bénéfices_Risques'!G15</f>
        <v>Il reste encore des critères à évaluer</v>
      </c>
      <c r="G23" s="278"/>
    </row>
    <row r="24" spans="1:7" s="279" customFormat="1" ht="15" customHeight="1">
      <c r="A24" s="293" t="s">
        <v>330</v>
      </c>
      <c r="B24" s="286" t="str">
        <f>'Diagnostic Bénéfices_Risques'!B16</f>
        <v>Processus de gestion du rapport bénéfice/risque</v>
      </c>
      <c r="C24" s="287"/>
      <c r="D24" s="288" t="str">
        <f>'Diagnostic Bénéfices_Risques'!F16</f>
        <v>…</v>
      </c>
      <c r="E24" s="288" t="str">
        <f>'Diagnostic Bénéfices_Risques'!E16</f>
        <v>En attente</v>
      </c>
      <c r="F24" s="606" t="str">
        <f>'Diagnostic Bénéfices_Risques'!G16</f>
        <v>Il reste encore des critères à évaluer</v>
      </c>
      <c r="G24" s="607"/>
    </row>
    <row r="25" spans="1:7" s="279" customFormat="1" ht="15" customHeight="1">
      <c r="A25" s="293" t="s">
        <v>331</v>
      </c>
      <c r="B25" s="286" t="str">
        <f>'Diagnostic Bénéfices_Risques'!B18</f>
        <v>Approche par les risques</v>
      </c>
      <c r="C25" s="287"/>
      <c r="D25" s="288" t="str">
        <f>'Diagnostic Bénéfices_Risques'!F18</f>
        <v>…</v>
      </c>
      <c r="E25" s="288" t="str">
        <f>'Diagnostic Bénéfices_Risques'!E18</f>
        <v>En attente</v>
      </c>
      <c r="F25" s="477" t="str">
        <f>'Diagnostic Bénéfices_Risques'!G18</f>
        <v>Il reste encore des critères à évaluer</v>
      </c>
      <c r="G25" s="280"/>
    </row>
    <row r="26" spans="1:7" s="279" customFormat="1" ht="15" customHeight="1">
      <c r="A26" s="293" t="s">
        <v>332</v>
      </c>
      <c r="B26" s="286" t="str">
        <f>'Diagnostic Bénéfices_Risques'!B20</f>
        <v>Prise en compte des autres activités de l'organisme</v>
      </c>
      <c r="C26" s="287"/>
      <c r="D26" s="288" t="str">
        <f>'Diagnostic Bénéfices_Risques'!F20</f>
        <v>…</v>
      </c>
      <c r="E26" s="288" t="str">
        <f>'Diagnostic Bénéfices_Risques'!E20</f>
        <v>En attente</v>
      </c>
      <c r="F26" s="477" t="str">
        <f>'Diagnostic Bénéfices_Risques'!G20</f>
        <v>Il reste encore des critères à évaluer</v>
      </c>
      <c r="G26" s="280"/>
    </row>
    <row r="27" spans="1:7" s="279" customFormat="1" ht="15" customHeight="1">
      <c r="A27" s="293" t="s">
        <v>333</v>
      </c>
      <c r="B27" s="286" t="str">
        <f>'Diagnostic Bénéfices_Risques'!B22</f>
        <v>Responsabilité de la direction</v>
      </c>
      <c r="C27" s="287"/>
      <c r="D27" s="288" t="str">
        <f>'Diagnostic Bénéfices_Risques'!F22</f>
        <v>…</v>
      </c>
      <c r="E27" s="288" t="str">
        <f>'Diagnostic Bénéfices_Risques'!E22</f>
        <v>En attente</v>
      </c>
      <c r="F27" s="477" t="str">
        <f>'Diagnostic Bénéfices_Risques'!G22</f>
        <v>Il reste encore des critères à évaluer</v>
      </c>
      <c r="G27" s="280"/>
    </row>
    <row r="28" spans="1:7" s="279" customFormat="1" ht="15" customHeight="1">
      <c r="A28" s="293" t="s">
        <v>334</v>
      </c>
      <c r="B28" s="286" t="str">
        <f>'Diagnostic Bénéfices_Risques'!B24</f>
        <v>Gestion des personnes impliquées dans la gestion du rapport bénéfice/risque</v>
      </c>
      <c r="C28" s="287"/>
      <c r="D28" s="288" t="str">
        <f>'Diagnostic Bénéfices_Risques'!F24</f>
        <v>…</v>
      </c>
      <c r="E28" s="288" t="str">
        <f>'Diagnostic Bénéfices_Risques'!E24</f>
        <v>En attente</v>
      </c>
      <c r="F28" s="477" t="str">
        <f>'Diagnostic Bénéfices_Risques'!G24</f>
        <v>Il reste encore des critères à évaluer</v>
      </c>
      <c r="G28" s="280"/>
    </row>
    <row r="29" spans="1:7" s="279" customFormat="1" ht="15" customHeight="1">
      <c r="A29" s="293" t="s">
        <v>335</v>
      </c>
      <c r="B29" s="286" t="str">
        <f>'Diagnostic Bénéfices_Risques'!B26:D26</f>
        <v>Gestion des données clés</v>
      </c>
      <c r="C29" s="287"/>
      <c r="D29" s="289" t="str">
        <f>'Diagnostic Bénéfices_Risques'!F26</f>
        <v>…</v>
      </c>
      <c r="E29" s="289" t="str">
        <f>'Diagnostic Bénéfices_Risques'!E26</f>
        <v>En attente</v>
      </c>
      <c r="F29" s="477" t="str">
        <f>'Diagnostic Bénéfices_Risques'!G26</f>
        <v>Il reste encore des critères à évaluer</v>
      </c>
      <c r="G29" s="280"/>
    </row>
    <row r="30" spans="1:7" s="279" customFormat="1" ht="15" customHeight="1">
      <c r="A30" s="293" t="s">
        <v>336</v>
      </c>
      <c r="B30" s="286" t="str">
        <f>'Diagnostic Bénéfices_Risques'!B31:D31</f>
        <v>Gestion des enregistrements</v>
      </c>
      <c r="C30" s="287"/>
      <c r="D30" s="288" t="str">
        <f>'Diagnostic Bénéfices_Risques'!F31</f>
        <v>…</v>
      </c>
      <c r="E30" s="288" t="str">
        <f>'Diagnostic Bénéfices_Risques'!E31</f>
        <v>En attente</v>
      </c>
      <c r="F30" s="477" t="str">
        <f>'Diagnostic Bénéfices_Risques'!G31</f>
        <v>Il reste encore des critères à évaluer</v>
      </c>
      <c r="G30" s="280"/>
    </row>
    <row r="31" spans="1:7" s="279" customFormat="1" ht="15" customHeight="1">
      <c r="A31" s="293" t="s">
        <v>337</v>
      </c>
      <c r="B31" s="286" t="str">
        <f>'Diagnostic Bénéfices_Risques'!B33:D33</f>
        <v>Plan de gestion du rapport bénéfice/risque</v>
      </c>
      <c r="C31" s="287"/>
      <c r="D31" s="288" t="str">
        <f>'Diagnostic Bénéfices_Risques'!F33</f>
        <v>…</v>
      </c>
      <c r="E31" s="288" t="str">
        <f>'Diagnostic Bénéfices_Risques'!E33</f>
        <v>En attente</v>
      </c>
      <c r="F31" s="477" t="str">
        <f>'Diagnostic Bénéfices_Risques'!G33</f>
        <v>Il reste encore des critères à évaluer</v>
      </c>
      <c r="G31" s="280"/>
    </row>
    <row r="32" spans="1:7" s="279" customFormat="1" ht="15" customHeight="1">
      <c r="A32" s="293" t="s">
        <v>338</v>
      </c>
      <c r="B32" s="286" t="str">
        <f>'Diagnostic Bénéfices_Risques'!B38:D38</f>
        <v>Revues</v>
      </c>
      <c r="C32" s="287"/>
      <c r="D32" s="288" t="str">
        <f>'Diagnostic Bénéfices_Risques'!F38</f>
        <v>…</v>
      </c>
      <c r="E32" s="288" t="str">
        <f>'Diagnostic Bénéfices_Risques'!E38</f>
        <v>En attente</v>
      </c>
      <c r="F32" s="477" t="str">
        <f>'Diagnostic Bénéfices_Risques'!G38</f>
        <v>Il reste encore des critères à évaluer</v>
      </c>
      <c r="G32" s="280"/>
    </row>
    <row r="33" spans="1:8" s="279" customFormat="1" ht="15" customHeight="1">
      <c r="A33" s="293" t="s">
        <v>339</v>
      </c>
      <c r="B33" s="286" t="str">
        <f>'Diagnostic Bénéfices_Risques'!B41:D41</f>
        <v>Mises à jour</v>
      </c>
      <c r="C33" s="287"/>
      <c r="D33" s="288" t="str">
        <f>'Diagnostic Bénéfices_Risques'!F41</f>
        <v>…</v>
      </c>
      <c r="E33" s="288" t="str">
        <f>'Diagnostic Bénéfices_Risques'!E41</f>
        <v>En attente</v>
      </c>
      <c r="F33" s="477" t="str">
        <f>'Diagnostic Bénéfices_Risques'!G41</f>
        <v>Il reste encore des critères à évaluer</v>
      </c>
      <c r="G33" s="280"/>
    </row>
    <row r="34" spans="1:8" s="281" customFormat="1" ht="15" customHeight="1">
      <c r="A34" s="292" t="s">
        <v>130</v>
      </c>
      <c r="B34" s="285" t="str">
        <f>'Diagnostic Bénéfices_Risques'!B43:E43</f>
        <v>Prise en compte des opinions</v>
      </c>
      <c r="C34" s="285"/>
      <c r="D34" s="284" t="str">
        <f>'Diagnostic Bénéfices_Risques'!F43</f>
        <v>…</v>
      </c>
      <c r="E34" s="284" t="str">
        <f>'Diagnostic Bénéfices_Risques'!I43</f>
        <v>En attente</v>
      </c>
      <c r="F34" s="277" t="str">
        <f>'Diagnostic Bénéfices_Risques'!G43</f>
        <v>Il reste encore des critères à évaluer</v>
      </c>
      <c r="G34" s="278"/>
      <c r="H34" s="279"/>
    </row>
    <row r="35" spans="1:8" s="279" customFormat="1" ht="15" customHeight="1">
      <c r="A35" s="293" t="s">
        <v>340</v>
      </c>
      <c r="B35" s="286" t="str">
        <f>'Diagnostic Bénéfices_Risques'!B44:D44</f>
        <v>Généralités</v>
      </c>
      <c r="C35" s="286"/>
      <c r="D35" s="288" t="str">
        <f>'Diagnostic Bénéfices_Risques'!F44</f>
        <v>…</v>
      </c>
      <c r="E35" s="288" t="str">
        <f>'Diagnostic Bénéfices_Risques'!E44</f>
        <v>En attente</v>
      </c>
      <c r="F35" s="477" t="str">
        <f>'Diagnostic Bénéfices_Risques'!G44</f>
        <v>Il reste encore des critères à évaluer</v>
      </c>
      <c r="G35" s="280"/>
    </row>
    <row r="36" spans="1:8" s="279" customFormat="1" ht="15" customHeight="1">
      <c r="A36" s="293" t="s">
        <v>341</v>
      </c>
      <c r="B36" s="286" t="str">
        <f>'Diagnostic Bénéfices_Risques'!B46:D46</f>
        <v>Prise en compte de l'opinion des patients</v>
      </c>
      <c r="C36" s="286"/>
      <c r="D36" s="288" t="str">
        <f>'Diagnostic Bénéfices_Risques'!F46</f>
        <v>…</v>
      </c>
      <c r="E36" s="288" t="str">
        <f>'Diagnostic Bénéfices_Risques'!E46</f>
        <v>En attente</v>
      </c>
      <c r="F36" s="477" t="str">
        <f>'Diagnostic Bénéfices_Risques'!G46</f>
        <v>Il reste encore des critères à évaluer</v>
      </c>
      <c r="G36" s="280"/>
    </row>
    <row r="37" spans="1:8" s="279" customFormat="1" ht="15" customHeight="1">
      <c r="A37" s="293" t="s">
        <v>342</v>
      </c>
      <c r="B37" s="286" t="str">
        <f>'Diagnostic Bénéfices_Risques'!B48:D48</f>
        <v>Prise en compte d'autres opinions</v>
      </c>
      <c r="C37" s="286"/>
      <c r="D37" s="288" t="str">
        <f>'Diagnostic Bénéfices_Risques'!F48</f>
        <v>…</v>
      </c>
      <c r="E37" s="288" t="str">
        <f>'Diagnostic Bénéfices_Risques'!E48</f>
        <v>En attente</v>
      </c>
      <c r="F37" s="477" t="str">
        <f>'Diagnostic Bénéfices_Risques'!G48</f>
        <v>Il reste encore des critères à évaluer</v>
      </c>
      <c r="G37" s="280"/>
    </row>
    <row r="38" spans="1:8" s="279" customFormat="1" ht="15" customHeight="1">
      <c r="A38" s="292" t="s">
        <v>132</v>
      </c>
      <c r="B38" s="285" t="str">
        <f>'Diagnostic Bénéfices_Risques'!B50:E50</f>
        <v xml:space="preserve"> Analyse des bénéfices</v>
      </c>
      <c r="C38" s="285"/>
      <c r="D38" s="284" t="str">
        <f>'Diagnostic Bénéfices_Risques'!F50</f>
        <v>…</v>
      </c>
      <c r="E38" s="284" t="str">
        <f>'Diagnostic Bénéfices_Risques'!I50</f>
        <v>En attente</v>
      </c>
      <c r="F38" s="277" t="str">
        <f>'Diagnostic Bénéfices_Risques'!G50</f>
        <v>Il reste encore des critères à évaluer</v>
      </c>
      <c r="G38" s="278"/>
    </row>
    <row r="39" spans="1:8" s="279" customFormat="1" ht="15" customHeight="1">
      <c r="A39" s="293" t="s">
        <v>343</v>
      </c>
      <c r="B39" s="286" t="str">
        <f>'Diagnostic Bénéfices_Risques'!B51:D51</f>
        <v>Identification des bénéfices</v>
      </c>
      <c r="C39" s="286"/>
      <c r="D39" s="288" t="str">
        <f>'Diagnostic Bénéfices_Risques'!F51</f>
        <v>…</v>
      </c>
      <c r="E39" s="288" t="str">
        <f>'Diagnostic Bénéfices_Risques'!E51</f>
        <v>En attente</v>
      </c>
      <c r="F39" s="477" t="str">
        <f>'Diagnostic Bénéfices_Risques'!G51</f>
        <v>Il reste encore des critères à évaluer</v>
      </c>
      <c r="G39" s="280"/>
    </row>
    <row r="40" spans="1:8" s="279" customFormat="1" ht="15" customHeight="1">
      <c r="A40" s="293" t="s">
        <v>344</v>
      </c>
      <c r="B40" s="286" t="str">
        <f>'Diagnostic Bénéfices_Risques'!B53:D53</f>
        <v>Estimation des bénéfices</v>
      </c>
      <c r="C40" s="286"/>
      <c r="D40" s="288" t="str">
        <f>'Diagnostic Bénéfices_Risques'!F53</f>
        <v>…</v>
      </c>
      <c r="E40" s="288" t="str">
        <f>'Diagnostic Bénéfices_Risques'!E53</f>
        <v>En attente</v>
      </c>
      <c r="F40" s="477" t="str">
        <f>'Diagnostic Bénéfices_Risques'!G53</f>
        <v>Il reste encore des critères à évaluer</v>
      </c>
      <c r="G40" s="280"/>
    </row>
    <row r="41" spans="1:8" s="279" customFormat="1" ht="15" customHeight="1">
      <c r="A41" s="293" t="s">
        <v>345</v>
      </c>
      <c r="B41" s="286" t="str">
        <f>'Diagnostic Bénéfices_Risques'!B55:D55</f>
        <v>Données clés pour l'évaluation du rapport bénéfice/risque</v>
      </c>
      <c r="C41" s="286"/>
      <c r="D41" s="288" t="str">
        <f>'Diagnostic Bénéfices_Risques'!F55</f>
        <v>…</v>
      </c>
      <c r="E41" s="288" t="str">
        <f>'Diagnostic Bénéfices_Risques'!E55</f>
        <v>En attente</v>
      </c>
      <c r="F41" s="477" t="str">
        <f>'Diagnostic Bénéfices_Risques'!G55</f>
        <v>Il reste encore des critères à évaluer</v>
      </c>
      <c r="G41" s="280"/>
    </row>
    <row r="42" spans="1:8" s="279" customFormat="1" ht="15" customHeight="1">
      <c r="A42" s="292" t="s">
        <v>134</v>
      </c>
      <c r="B42" s="285" t="str">
        <f>'Diagnostic Bénéfices_Risques'!B57:E57</f>
        <v>Analyse des risques</v>
      </c>
      <c r="C42" s="285"/>
      <c r="D42" s="284" t="str">
        <f>'Diagnostic Bénéfices_Risques'!F57</f>
        <v>…</v>
      </c>
      <c r="E42" s="284" t="str">
        <f>'Diagnostic Bénéfices_Risques'!I57</f>
        <v>En attente</v>
      </c>
      <c r="F42" s="277" t="str">
        <f>'Diagnostic Bénéfices_Risques'!G57</f>
        <v>Il reste encore des critères à évaluer</v>
      </c>
      <c r="G42" s="278"/>
    </row>
    <row r="43" spans="1:8" s="279" customFormat="1" ht="15" customHeight="1">
      <c r="A43" s="293" t="s">
        <v>346</v>
      </c>
      <c r="B43" s="286" t="str">
        <f>'Diagnostic Bénéfices_Risques'!B58:D58</f>
        <v>Généralités</v>
      </c>
      <c r="C43" s="287"/>
      <c r="D43" s="288" t="str">
        <f>'Diagnostic Bénéfices_Risques'!F58</f>
        <v>…</v>
      </c>
      <c r="E43" s="288" t="str">
        <f>'Diagnostic Bénéfices_Risques'!E58</f>
        <v>En attente</v>
      </c>
      <c r="F43" s="477" t="str">
        <f>'Diagnostic Bénéfices_Risques'!G58</f>
        <v>Il reste encore des critères à évaluer</v>
      </c>
      <c r="G43" s="280"/>
    </row>
    <row r="44" spans="1:8" s="279" customFormat="1" ht="15" customHeight="1">
      <c r="A44" s="293" t="s">
        <v>347</v>
      </c>
      <c r="B44" s="286" t="str">
        <f>'Diagnostic Bénéfices_Risques'!B60:D60</f>
        <v>Exigences en matière de maitrise des risques et d'acceptabilité des risques</v>
      </c>
      <c r="C44" s="287"/>
      <c r="D44" s="288" t="str">
        <f>'Diagnostic Bénéfices_Risques'!F60</f>
        <v>…</v>
      </c>
      <c r="E44" s="288" t="str">
        <f>'Diagnostic Bénéfices_Risques'!E60</f>
        <v>En attente</v>
      </c>
      <c r="F44" s="477" t="str">
        <f>'Diagnostic Bénéfices_Risques'!G60</f>
        <v>Il reste encore des critères à évaluer</v>
      </c>
      <c r="G44" s="280"/>
    </row>
    <row r="45" spans="1:8" s="279" customFormat="1" ht="15" customHeight="1">
      <c r="A45" s="346" t="s">
        <v>348</v>
      </c>
      <c r="B45" s="347" t="str">
        <f>'Diagnostic Bénéfices_Risques'!B64:D64</f>
        <v>Données clés pour l'évaluation du rapport bénéfice/risque</v>
      </c>
      <c r="C45" s="348"/>
      <c r="D45" s="349" t="str">
        <f>'Diagnostic Bénéfices_Risques'!F64</f>
        <v>…</v>
      </c>
      <c r="E45" s="349" t="str">
        <f>'Diagnostic Bénéfices_Risques'!E64</f>
        <v>En attente</v>
      </c>
      <c r="F45" s="477" t="str">
        <f>'Diagnostic Bénéfices_Risques'!G64</f>
        <v>Il reste encore des critères à évaluer</v>
      </c>
      <c r="G45" s="350"/>
    </row>
    <row r="46" spans="1:8" s="279" customFormat="1" ht="15" customHeight="1">
      <c r="A46" s="292" t="s">
        <v>136</v>
      </c>
      <c r="B46" s="285" t="str">
        <f>'Diagnostic Bénéfices_Risques'!B66:E66</f>
        <v>Estimation du rapport bénéfice/risque</v>
      </c>
      <c r="C46" s="285"/>
      <c r="D46" s="284" t="str">
        <f>'Diagnostic Bénéfices_Risques'!F66</f>
        <v>…</v>
      </c>
      <c r="E46" s="284" t="str">
        <f>'Diagnostic Bénéfices_Risques'!I66</f>
        <v>En attente</v>
      </c>
      <c r="F46" s="277" t="str">
        <f>'Diagnostic Bénéfices_Risques'!G66</f>
        <v>Il reste encore des critères à évaluer</v>
      </c>
      <c r="G46" s="278"/>
    </row>
    <row r="47" spans="1:8" s="279" customFormat="1" ht="15" customHeight="1">
      <c r="A47" s="293" t="s">
        <v>349</v>
      </c>
      <c r="B47" s="286" t="str">
        <f>'Diagnostic Bénéfices_Risques'!B67:D67</f>
        <v>Rapport bénéfice/risque des différentes utilisations prévues</v>
      </c>
      <c r="C47" s="287"/>
      <c r="D47" s="288" t="str">
        <f>'Diagnostic Bénéfices_Risques'!F67</f>
        <v>…</v>
      </c>
      <c r="E47" s="288" t="str">
        <f>'Diagnostic Bénéfices_Risques'!E67</f>
        <v>En attente</v>
      </c>
      <c r="F47" s="477" t="str">
        <f>'Diagnostic Bénéfices_Risques'!G67</f>
        <v>Il reste encore des critères à évaluer</v>
      </c>
      <c r="G47" s="280"/>
    </row>
    <row r="48" spans="1:8" s="279" customFormat="1" ht="15" customHeight="1">
      <c r="A48" s="293" t="s">
        <v>350</v>
      </c>
      <c r="B48" s="286" t="str">
        <f>'Diagnostic Bénéfices_Risques'!B69:D69</f>
        <v>Identification des différentes situations possibles</v>
      </c>
      <c r="C48" s="287"/>
      <c r="D48" s="288" t="str">
        <f>'Diagnostic Bénéfices_Risques'!F69</f>
        <v>…</v>
      </c>
      <c r="E48" s="288" t="str">
        <f>'Diagnostic Bénéfices_Risques'!E69</f>
        <v>En attente</v>
      </c>
      <c r="F48" s="477" t="str">
        <f>'Diagnostic Bénéfices_Risques'!G69</f>
        <v>Il reste encore des critères à évaluer</v>
      </c>
      <c r="G48" s="280"/>
    </row>
    <row r="49" spans="1:7" s="279" customFormat="1" ht="15" customHeight="1">
      <c r="A49" s="293" t="s">
        <v>351</v>
      </c>
      <c r="B49" s="286" t="str">
        <f>'Diagnostic Bénéfices_Risques'!B73:D73</f>
        <v>Identification des incertitudes</v>
      </c>
      <c r="C49" s="287"/>
      <c r="D49" s="288" t="str">
        <f>'Diagnostic Bénéfices_Risques'!F73</f>
        <v>…</v>
      </c>
      <c r="E49" s="288" t="str">
        <f>'Diagnostic Bénéfices_Risques'!E73</f>
        <v>En attente</v>
      </c>
      <c r="F49" s="477" t="str">
        <f>'Diagnostic Bénéfices_Risques'!G73</f>
        <v>Il reste encore des critères à évaluer</v>
      </c>
      <c r="G49" s="280"/>
    </row>
    <row r="50" spans="1:7" s="279" customFormat="1" ht="15" customHeight="1">
      <c r="A50" s="293" t="s">
        <v>352</v>
      </c>
      <c r="B50" s="286" t="str">
        <f>'Diagnostic Bénéfices_Risques'!B75:D75</f>
        <v>Estimation de l'évolution temporelle du rapport bénéfice/risque</v>
      </c>
      <c r="C50" s="287"/>
      <c r="D50" s="288" t="str">
        <f>'Diagnostic Bénéfices_Risques'!F75</f>
        <v>…</v>
      </c>
      <c r="E50" s="288" t="str">
        <f>'Diagnostic Bénéfices_Risques'!E75</f>
        <v>En attente</v>
      </c>
      <c r="F50" s="477" t="str">
        <f>'Diagnostic Bénéfices_Risques'!G75</f>
        <v>Il reste encore des critères à évaluer</v>
      </c>
      <c r="G50" s="280"/>
    </row>
    <row r="51" spans="1:7" s="279" customFormat="1" ht="15" customHeight="1">
      <c r="A51" s="292" t="s">
        <v>138</v>
      </c>
      <c r="B51" s="285" t="str">
        <f>'Diagnostic Bénéfices_Risques'!B77:E77</f>
        <v>Evaluation de l'acceptabilité du rapport bénéfice/risque</v>
      </c>
      <c r="C51" s="290"/>
      <c r="D51" s="284" t="str">
        <f>'Diagnostic Bénéfices_Risques'!F77</f>
        <v>…</v>
      </c>
      <c r="E51" s="284" t="str">
        <f>'Diagnostic Bénéfices_Risques'!I77</f>
        <v>En attente</v>
      </c>
      <c r="F51" s="277" t="str">
        <f>'Diagnostic Bénéfices_Risques'!G77</f>
        <v>Il reste encore des critères à évaluer</v>
      </c>
      <c r="G51" s="278"/>
    </row>
    <row r="52" spans="1:7" s="279" customFormat="1" ht="15" customHeight="1">
      <c r="A52" s="293" t="s">
        <v>353</v>
      </c>
      <c r="B52" s="286" t="str">
        <f>'Diagnostic Bénéfices_Risques'!B78:D78</f>
        <v>Généralités</v>
      </c>
      <c r="C52" s="287"/>
      <c r="D52" s="288" t="str">
        <f>'Diagnostic Bénéfices_Risques'!F78</f>
        <v>…</v>
      </c>
      <c r="E52" s="288" t="str">
        <f>'Diagnostic Bénéfices_Risques'!E78</f>
        <v>En attente</v>
      </c>
      <c r="F52" s="477" t="str">
        <f>'Diagnostic Bénéfices_Risques'!G78</f>
        <v>Il reste encore des critères à évaluer</v>
      </c>
      <c r="G52" s="280"/>
    </row>
    <row r="53" spans="1:7" s="279" customFormat="1" ht="15" customHeight="1">
      <c r="A53" s="293" t="s">
        <v>354</v>
      </c>
      <c r="B53" s="286" t="str">
        <f>'Diagnostic Bénéfices_Risques'!B80:D80</f>
        <v>Plannification de l'évaluation</v>
      </c>
      <c r="C53" s="287"/>
      <c r="D53" s="288" t="str">
        <f>'Diagnostic Bénéfices_Risques'!F80</f>
        <v>…</v>
      </c>
      <c r="E53" s="288" t="str">
        <f>'Diagnostic Bénéfices_Risques'!E80</f>
        <v>En attente</v>
      </c>
      <c r="F53" s="477" t="str">
        <f>'Diagnostic Bénéfices_Risques'!G80</f>
        <v>Il reste encore des critères à évaluer</v>
      </c>
      <c r="G53" s="280"/>
    </row>
    <row r="54" spans="1:7" s="279" customFormat="1" ht="15" customHeight="1">
      <c r="A54" s="293" t="s">
        <v>355</v>
      </c>
      <c r="B54" s="286" t="str">
        <f>'Diagnostic Bénéfices_Risques'!B82:D82</f>
        <v xml:space="preserve">Données d'entrée pour l'évaluation </v>
      </c>
      <c r="C54" s="287"/>
      <c r="D54" s="289" t="str">
        <f>'Diagnostic Bénéfices_Risques'!F82</f>
        <v>…</v>
      </c>
      <c r="E54" s="289" t="str">
        <f>'Diagnostic Bénéfices_Risques'!E82</f>
        <v>En attente</v>
      </c>
      <c r="F54" s="477" t="str">
        <f>'Diagnostic Bénéfices_Risques'!G82</f>
        <v>Il reste encore des critères à évaluer</v>
      </c>
      <c r="G54" s="280"/>
    </row>
    <row r="55" spans="1:7" s="279" customFormat="1" ht="15" customHeight="1">
      <c r="A55" s="293" t="s">
        <v>356</v>
      </c>
      <c r="B55" s="286" t="str">
        <f>'Diagnostic Bénéfices_Risques'!B85:D85</f>
        <v>Evaluations</v>
      </c>
      <c r="C55" s="287"/>
      <c r="D55" s="289" t="str">
        <f>'Diagnostic Bénéfices_Risques'!F85</f>
        <v>…</v>
      </c>
      <c r="E55" s="289" t="str">
        <f>'Diagnostic Bénéfices_Risques'!E85</f>
        <v>En attente</v>
      </c>
      <c r="F55" s="477" t="str">
        <f>'Diagnostic Bénéfices_Risques'!G85</f>
        <v>Il reste encore des critères à évaluer</v>
      </c>
      <c r="G55" s="280"/>
    </row>
    <row r="56" spans="1:7" s="279" customFormat="1" ht="15" customHeight="1">
      <c r="A56" s="293" t="s">
        <v>357</v>
      </c>
      <c r="B56" s="286" t="str">
        <f>'Diagnostic Bénéfices_Risques'!B87:D87</f>
        <v>Conclusions</v>
      </c>
      <c r="C56" s="287"/>
      <c r="D56" s="289" t="str">
        <f>'Diagnostic Bénéfices_Risques'!F87</f>
        <v>…</v>
      </c>
      <c r="E56" s="289" t="str">
        <f>'Diagnostic Bénéfices_Risques'!E87</f>
        <v>En attente</v>
      </c>
      <c r="F56" s="477" t="str">
        <f>'Diagnostic Bénéfices_Risques'!G87</f>
        <v>Il reste encore des critères à évaluer</v>
      </c>
      <c r="G56" s="280"/>
    </row>
    <row r="57" spans="1:7" s="279" customFormat="1" ht="15" customHeight="1">
      <c r="A57" s="293" t="s">
        <v>358</v>
      </c>
      <c r="B57" s="286" t="str">
        <f>'Diagnostic Bénéfices_Risques'!B90:D90</f>
        <v>Cas particuliers</v>
      </c>
      <c r="C57" s="287"/>
      <c r="D57" s="288" t="str">
        <f>'Diagnostic Bénéfices_Risques'!F90</f>
        <v>…</v>
      </c>
      <c r="E57" s="288" t="str">
        <f>'Diagnostic Bénéfices_Risques'!E90</f>
        <v>En attente</v>
      </c>
      <c r="F57" s="477" t="str">
        <f>'Diagnostic Bénéfices_Risques'!G90</f>
        <v>Il reste encore des critères à évaluer</v>
      </c>
      <c r="G57" s="280"/>
    </row>
    <row r="58" spans="1:7" s="279" customFormat="1" ht="15" customHeight="1">
      <c r="A58" s="292" t="s">
        <v>140</v>
      </c>
      <c r="B58" s="285" t="str">
        <f>'Diagnostic Bénéfices_Risques'!B98:E98</f>
        <v>Informations fournies avec le dispositif</v>
      </c>
      <c r="C58" s="285"/>
      <c r="D58" s="284" t="str">
        <f>'Diagnostic Bénéfices_Risques'!F98</f>
        <v>…</v>
      </c>
      <c r="E58" s="284" t="str">
        <f>'Diagnostic Bénéfices_Risques'!I98</f>
        <v>En attente</v>
      </c>
      <c r="F58" s="277" t="str">
        <f>'Diagnostic Bénéfices_Risques'!G98</f>
        <v>Il reste encore des critères à évaluer</v>
      </c>
      <c r="G58" s="278"/>
    </row>
    <row r="59" spans="1:7" s="279" customFormat="1" ht="15" customHeight="1">
      <c r="A59" s="293" t="s">
        <v>359</v>
      </c>
      <c r="B59" s="286" t="str">
        <f>'Diagnostic Bénéfices_Risques'!B99:D99</f>
        <v>Généralités</v>
      </c>
      <c r="C59" s="287"/>
      <c r="D59" s="288" t="str">
        <f>'Diagnostic Bénéfices_Risques'!F99</f>
        <v>…</v>
      </c>
      <c r="E59" s="288" t="str">
        <f>'Diagnostic Bénéfices_Risques'!E99</f>
        <v>En attente</v>
      </c>
      <c r="F59" s="477" t="str">
        <f>'Diagnostic Bénéfices_Risques'!G99</f>
        <v>Il reste encore des critères à évaluer</v>
      </c>
      <c r="G59" s="280"/>
    </row>
    <row r="60" spans="1:7" s="279" customFormat="1" ht="15" customHeight="1">
      <c r="A60" s="293" t="s">
        <v>360</v>
      </c>
      <c r="B60" s="286" t="str">
        <f>'Diagnostic Bénéfices_Risques'!B105:D105</f>
        <v>Information destinée à forger l'opinion du patient</v>
      </c>
      <c r="C60" s="287"/>
      <c r="D60" s="288" t="str">
        <f>'Diagnostic Bénéfices_Risques'!F105</f>
        <v>…</v>
      </c>
      <c r="E60" s="288" t="str">
        <f>'Diagnostic Bénéfices_Risques'!E105</f>
        <v>En attente</v>
      </c>
      <c r="F60" s="477" t="str">
        <f>'Diagnostic Bénéfices_Risques'!G105</f>
        <v>Il reste encore des critères à évaluer</v>
      </c>
      <c r="G60" s="280"/>
    </row>
    <row r="61" spans="1:7" s="279" customFormat="1" ht="15" customHeight="1">
      <c r="A61" s="293" t="s">
        <v>361</v>
      </c>
      <c r="B61" s="286" t="str">
        <f>'Diagnostic Bénéfices_Risques'!B107:D107</f>
        <v>Informations fournies aux utilisateurs professionnels de santé</v>
      </c>
      <c r="C61" s="287"/>
      <c r="D61" s="288" t="str">
        <f>'Diagnostic Bénéfices_Risques'!F107</f>
        <v>…</v>
      </c>
      <c r="E61" s="288" t="str">
        <f>'Diagnostic Bénéfices_Risques'!E107</f>
        <v>En attente</v>
      </c>
      <c r="F61" s="477" t="str">
        <f>'Diagnostic Bénéfices_Risques'!G107</f>
        <v>Il reste encore des critères à évaluer</v>
      </c>
      <c r="G61" s="280"/>
    </row>
    <row r="62" spans="1:7" s="279" customFormat="1" ht="15" customHeight="1">
      <c r="A62" s="293" t="s">
        <v>362</v>
      </c>
      <c r="B62" s="286" t="str">
        <f>'Diagnostic Bénéfices_Risques'!B109:D109</f>
        <v>Informations fournies dans le cadre des investigations cliniques</v>
      </c>
      <c r="C62" s="287"/>
      <c r="D62" s="288" t="str">
        <f>'Diagnostic Bénéfices_Risques'!F109</f>
        <v>…</v>
      </c>
      <c r="E62" s="288" t="str">
        <f>'Diagnostic Bénéfices_Risques'!E109</f>
        <v>En attente</v>
      </c>
      <c r="F62" s="477" t="str">
        <f>'Diagnostic Bénéfices_Risques'!G109</f>
        <v>Il reste encore des critères à évaluer</v>
      </c>
      <c r="G62" s="280"/>
    </row>
    <row r="63" spans="1:7" s="279" customFormat="1" ht="15" customHeight="1">
      <c r="A63" s="292" t="s">
        <v>142</v>
      </c>
      <c r="B63" s="285" t="str">
        <f>'Diagnostic Bénéfices_Risques'!B111:E111</f>
        <v>Surveillance après commercialisation</v>
      </c>
      <c r="C63" s="285"/>
      <c r="D63" s="284" t="str">
        <f>'Diagnostic Bénéfices_Risques'!F111</f>
        <v>…</v>
      </c>
      <c r="E63" s="284" t="str">
        <f>'Diagnostic Bénéfices_Risques'!I111</f>
        <v>En attente</v>
      </c>
      <c r="F63" s="277" t="str">
        <f>'Diagnostic Bénéfices_Risques'!G111</f>
        <v>Il reste encore des critères à évaluer</v>
      </c>
      <c r="G63" s="278"/>
    </row>
    <row r="64" spans="1:7" s="279" customFormat="1" ht="15" customHeight="1">
      <c r="A64" s="293" t="s">
        <v>363</v>
      </c>
      <c r="B64" s="286" t="str">
        <f>'Diagnostic Bénéfices_Risques'!B112:D112</f>
        <v>Généralités</v>
      </c>
      <c r="C64" s="286"/>
      <c r="D64" s="288" t="str">
        <f>'Diagnostic Bénéfices_Risques'!F112</f>
        <v>…</v>
      </c>
      <c r="E64" s="288" t="str">
        <f>'Diagnostic Bénéfices_Risques'!E112</f>
        <v>En attente</v>
      </c>
      <c r="F64" s="477" t="str">
        <f>'Diagnostic Bénéfices_Risques'!G112</f>
        <v>Il reste encore des critères à évaluer</v>
      </c>
      <c r="G64" s="280"/>
    </row>
    <row r="65" spans="1:7" s="279" customFormat="1" ht="15" customHeight="1">
      <c r="A65" s="293" t="s">
        <v>364</v>
      </c>
      <c r="B65" s="286" t="str">
        <f>'Diagnostic Bénéfices_Risques'!B115:D115</f>
        <v>Surveillance du dispositif et de son utilisation</v>
      </c>
      <c r="C65" s="286"/>
      <c r="D65" s="288" t="str">
        <f>'Diagnostic Bénéfices_Risques'!F115</f>
        <v>…</v>
      </c>
      <c r="E65" s="288" t="str">
        <f>'Diagnostic Bénéfices_Risques'!E115</f>
        <v>En attente</v>
      </c>
      <c r="F65" s="477" t="str">
        <f>'Diagnostic Bénéfices_Risques'!G115</f>
        <v>Il reste encore des critères à évaluer</v>
      </c>
      <c r="G65" s="280"/>
    </row>
    <row r="66" spans="1:7" s="279" customFormat="1" ht="15" customHeight="1">
      <c r="A66" s="293" t="s">
        <v>365</v>
      </c>
      <c r="B66" s="286" t="str">
        <f>'Diagnostic Bénéfices_Risques'!B117:D117</f>
        <v>Surveillance de l'évolution du contexte</v>
      </c>
      <c r="C66" s="286"/>
      <c r="D66" s="288" t="str">
        <f>'Diagnostic Bénéfices_Risques'!F117</f>
        <v>…</v>
      </c>
      <c r="E66" s="288" t="str">
        <f>'Diagnostic Bénéfices_Risques'!E117</f>
        <v>En attente</v>
      </c>
      <c r="F66" s="477" t="str">
        <f>'Diagnostic Bénéfices_Risques'!G117</f>
        <v>Il reste encore des critères à évaluer</v>
      </c>
      <c r="G66" s="280"/>
    </row>
    <row r="67" spans="1:7" s="279" customFormat="1" ht="15" customHeight="1">
      <c r="A67" s="293" t="s">
        <v>366</v>
      </c>
      <c r="B67" s="286" t="str">
        <f>'Diagnostic Bénéfices_Risques'!B119:D119</f>
        <v>Suivi du nombre de dispositifs sur le marché et de leur utilisation</v>
      </c>
      <c r="C67" s="286"/>
      <c r="D67" s="288" t="str">
        <f>'Diagnostic Bénéfices_Risques'!F119</f>
        <v>…</v>
      </c>
      <c r="E67" s="288" t="str">
        <f>'Diagnostic Bénéfices_Risques'!E119</f>
        <v>En attente</v>
      </c>
      <c r="F67" s="477" t="str">
        <f>'Diagnostic Bénéfices_Risques'!G119</f>
        <v>Il reste encore des critères à évaluer</v>
      </c>
      <c r="G67" s="280"/>
    </row>
    <row r="68" spans="1:7" s="279" customFormat="1" ht="15" customHeight="1">
      <c r="A68" s="293" t="s">
        <v>367</v>
      </c>
      <c r="B68" s="286" t="str">
        <f>'Diagnostic Bénéfices_Risques'!B121:D121</f>
        <v>Définition de seuils et indicateurs pour la surveillance</v>
      </c>
      <c r="C68" s="286"/>
      <c r="D68" s="288" t="str">
        <f>'Diagnostic Bénéfices_Risques'!F121</f>
        <v>…</v>
      </c>
      <c r="E68" s="288" t="str">
        <f>'Diagnostic Bénéfices_Risques'!E121</f>
        <v>En attente</v>
      </c>
      <c r="F68" s="477" t="str">
        <f>'Diagnostic Bénéfices_Risques'!G121</f>
        <v>Il reste encore des critères à évaluer</v>
      </c>
      <c r="G68" s="280"/>
    </row>
    <row r="69" spans="1:7" s="279" customFormat="1" ht="15" customHeight="1">
      <c r="A69" s="293" t="s">
        <v>368</v>
      </c>
      <c r="B69" s="286" t="str">
        <f>'Diagnostic Bénéfices_Risques'!B123:D123</f>
        <v>Prise en compte des données d'après commercialisation</v>
      </c>
      <c r="C69" s="286"/>
      <c r="D69" s="288" t="str">
        <f>'Diagnostic Bénéfices_Risques'!F123</f>
        <v>…</v>
      </c>
      <c r="E69" s="288" t="str">
        <f>'Diagnostic Bénéfices_Risques'!E123</f>
        <v>En attente</v>
      </c>
      <c r="F69" s="477" t="str">
        <f>'Diagnostic Bénéfices_Risques'!G123</f>
        <v>Il reste encore des critères à évaluer</v>
      </c>
      <c r="G69" s="280"/>
    </row>
    <row r="70" spans="1:7" s="279" customFormat="1" ht="15" customHeight="1">
      <c r="A70" s="293" t="s">
        <v>369</v>
      </c>
      <c r="B70" s="286" t="str">
        <f>'Diagnostic Bénéfices_Risques'!B126:D126</f>
        <v>Vigilance</v>
      </c>
      <c r="C70" s="286"/>
      <c r="D70" s="289" t="str">
        <f>'Diagnostic Bénéfices_Risques'!F126</f>
        <v>…</v>
      </c>
      <c r="E70" s="289" t="str">
        <f>'Diagnostic Bénéfices_Risques'!E126</f>
        <v>En attente</v>
      </c>
      <c r="F70" s="477" t="str">
        <f>'Diagnostic Bénéfices_Risques'!G126</f>
        <v>Il reste encore des critères à évaluer</v>
      </c>
      <c r="G70" s="280"/>
    </row>
    <row r="71" spans="1:7" s="279" customFormat="1" ht="15" customHeight="1">
      <c r="A71" s="294" t="s">
        <v>144</v>
      </c>
      <c r="B71" s="295" t="str">
        <f>'Diagnostic Bénéfices_Risques'!B128:E128</f>
        <v>Communications règlementaires</v>
      </c>
      <c r="C71" s="295"/>
      <c r="D71" s="296" t="str">
        <f>'Diagnostic Bénéfices_Risques'!F128</f>
        <v>…</v>
      </c>
      <c r="E71" s="297" t="str">
        <f>'Diagnostic Bénéfices_Risques'!E129</f>
        <v>En attente</v>
      </c>
      <c r="F71" s="298" t="str">
        <f>'Diagnostic Bénéfices_Risques'!G128</f>
        <v>Il reste encore des critères à évaluer</v>
      </c>
      <c r="G71" s="299"/>
    </row>
    <row r="72" spans="1:7">
      <c r="G72" s="16"/>
    </row>
    <row r="73" spans="1:7">
      <c r="G73" s="16"/>
    </row>
    <row r="74" spans="1:7">
      <c r="G74" s="16"/>
    </row>
    <row r="75" spans="1:7">
      <c r="G75" s="16"/>
    </row>
    <row r="76" spans="1:7">
      <c r="G76" s="16"/>
    </row>
    <row r="77" spans="1:7">
      <c r="G77" s="16"/>
    </row>
    <row r="78" spans="1:7">
      <c r="G78" s="16"/>
    </row>
    <row r="79" spans="1:7">
      <c r="G79" s="16"/>
    </row>
    <row r="80" spans="1:7">
      <c r="G80" s="16"/>
    </row>
    <row r="81" spans="7:7">
      <c r="G81" s="16"/>
    </row>
    <row r="82" spans="7:7">
      <c r="G82" s="16"/>
    </row>
    <row r="83" spans="7:7">
      <c r="G83" s="16"/>
    </row>
    <row r="84" spans="7:7">
      <c r="G84" s="16"/>
    </row>
    <row r="85" spans="7:7">
      <c r="G85" s="16"/>
    </row>
    <row r="86" spans="7:7">
      <c r="G86" s="16"/>
    </row>
    <row r="87" spans="7:7">
      <c r="G87" s="16"/>
    </row>
    <row r="88" spans="7:7">
      <c r="G88" s="16"/>
    </row>
    <row r="89" spans="7:7">
      <c r="G89" s="16"/>
    </row>
    <row r="90" spans="7:7">
      <c r="G90" s="16"/>
    </row>
    <row r="91" spans="7:7">
      <c r="G91" s="16"/>
    </row>
    <row r="92" spans="7:7">
      <c r="G92" s="16"/>
    </row>
    <row r="93" spans="7:7">
      <c r="G93" s="16"/>
    </row>
    <row r="94" spans="7:7">
      <c r="G94" s="16"/>
    </row>
    <row r="95" spans="7:7">
      <c r="G95" s="16"/>
    </row>
    <row r="96" spans="7:7">
      <c r="G96" s="16"/>
    </row>
    <row r="97" spans="7:7">
      <c r="G97" s="16"/>
    </row>
    <row r="98" spans="7:7">
      <c r="G98" s="16"/>
    </row>
    <row r="99" spans="7:7">
      <c r="G99" s="16"/>
    </row>
    <row r="100" spans="7:7">
      <c r="G100" s="16"/>
    </row>
    <row r="101" spans="7:7">
      <c r="G101" s="16"/>
    </row>
    <row r="102" spans="7:7">
      <c r="G102" s="16"/>
    </row>
    <row r="103" spans="7:7">
      <c r="G103" s="16"/>
    </row>
    <row r="104" spans="7:7">
      <c r="G104" s="16"/>
    </row>
    <row r="105" spans="7:7">
      <c r="G105" s="16"/>
    </row>
    <row r="106" spans="7:7">
      <c r="G106" s="16"/>
    </row>
    <row r="107" spans="7:7">
      <c r="G107" s="16"/>
    </row>
    <row r="108" spans="7:7">
      <c r="G108" s="16"/>
    </row>
    <row r="109" spans="7:7">
      <c r="G109" s="16"/>
    </row>
    <row r="110" spans="7:7">
      <c r="G110" s="16"/>
    </row>
    <row r="111" spans="7:7">
      <c r="G111" s="16"/>
    </row>
    <row r="112" spans="7:7">
      <c r="G112" s="16"/>
    </row>
    <row r="113" spans="7:7">
      <c r="G113" s="16"/>
    </row>
    <row r="114" spans="7:7">
      <c r="G114" s="16"/>
    </row>
    <row r="115" spans="7:7">
      <c r="G115" s="16"/>
    </row>
    <row r="116" spans="7:7">
      <c r="G116" s="16"/>
    </row>
    <row r="117" spans="7:7">
      <c r="G117" s="16"/>
    </row>
    <row r="118" spans="7:7">
      <c r="G118" s="16"/>
    </row>
    <row r="119" spans="7:7">
      <c r="G119" s="16"/>
    </row>
  </sheetData>
  <sheetProtection sheet="1" formatCells="0" formatColumns="0" formatRows="0" selectLockedCells="1"/>
  <mergeCells count="24">
    <mergeCell ref="F24:G24"/>
    <mergeCell ref="A9:B9"/>
    <mergeCell ref="A10:B10"/>
    <mergeCell ref="C10:E10"/>
    <mergeCell ref="F7:G10"/>
    <mergeCell ref="C9:E9"/>
    <mergeCell ref="C8:D8"/>
    <mergeCell ref="A8:B8"/>
    <mergeCell ref="A12:G12"/>
    <mergeCell ref="F21:G21"/>
    <mergeCell ref="A21:C21"/>
    <mergeCell ref="A22:C22"/>
    <mergeCell ref="E13:G13"/>
    <mergeCell ref="A13:D13"/>
    <mergeCell ref="E16:G16"/>
    <mergeCell ref="A20:D20"/>
    <mergeCell ref="C17:D17"/>
    <mergeCell ref="C3:G3"/>
    <mergeCell ref="C4:G4"/>
    <mergeCell ref="A6:B6"/>
    <mergeCell ref="A7:B7"/>
    <mergeCell ref="C6:E6"/>
    <mergeCell ref="C7:E7"/>
    <mergeCell ref="F6:G6"/>
  </mergeCells>
  <phoneticPr fontId="4" type="noConversion"/>
  <dataValidations count="7">
    <dataValidation allowBlank="1" showInputMessage="1" showErrorMessage="1" prompt="Indiquez le nom de l'établissement concerné par l'autodiagnostic" sqref="C6" xr:uid="{00000000-0002-0000-0200-000000000000}"/>
    <dataValidation allowBlank="1" showInputMessage="1" showErrorMessage="1" prompt="Indiquez le NOM et le Prénom du responsable de l'évaluation " sqref="C7" xr:uid="{00000000-0002-0000-0200-000001000000}"/>
    <dataValidation allowBlank="1" showInputMessage="1" showErrorMessage="1" prompt="Indiquez l'adresse Mail" sqref="C8" xr:uid="{00000000-0002-0000-0200-000002000000}"/>
    <dataValidation allowBlank="1" showInputMessage="1" showErrorMessage="1" prompt="Indiquez votre numéro de téléphone" sqref="E8" xr:uid="{00000000-0002-0000-0200-000003000000}"/>
    <dataValidation allowBlank="1" showInputMessage="1" showErrorMessage="1" prompt="Indiquer la date sous le format suivant : jj/mm/aaaa" sqref="C9:C10" xr:uid="{00000000-0002-0000-0200-000004000000}"/>
    <dataValidation allowBlank="1" showInputMessage="1" showErrorMessage="1" prompt="Signez ici" sqref="F7" xr:uid="{00000000-0002-0000-0200-000005000000}"/>
    <dataValidation allowBlank="1" showInputMessage="1" showErrorMessage="1" prompt="Indiquez brièvement le plan d'action prioritaire : objectifs, pilotage et planning" sqref="E18:E20" xr:uid="{00000000-0002-0000-0200-000006000000}"/>
  </dataValidations>
  <hyperlinks>
    <hyperlink ref="A1" r:id="rId1" xr:uid="{00000000-0004-0000-0200-000000000000}"/>
  </hyperlinks>
  <printOptions horizontalCentered="1"/>
  <pageMargins left="0.32" right="0.32" top="0" bottom="0.55000000000000004" header="0" footer="0.31"/>
  <pageSetup paperSize="9" fitToWidth="0" fitToHeight="0" orientation="landscape" r:id="rId2"/>
  <headerFooter>
    <oddFooter>&amp;L&amp;"Calibri,Normal"&amp;8&amp;K000000Fichier : &amp;F&amp;C&amp;"Calibri,Normal"&amp;8&amp;K000000Onglet : &amp;A&amp;R&amp;"Calibri,Normal"&amp;8&amp;K000000Imprimé le &amp;D,  Page°&amp;P/&amp;N</oddFooter>
  </headerFooter>
  <rowBreaks count="2" manualBreakCount="2">
    <brk id="20" max="16383" man="1"/>
    <brk id="45"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tabColor rgb="FFC6E0B4"/>
  </sheetPr>
  <dimension ref="A1:K90"/>
  <sheetViews>
    <sheetView showGridLines="0" workbookViewId="0">
      <selection activeCell="F7" sqref="F7:G10"/>
    </sheetView>
  </sheetViews>
  <sheetFormatPr baseColWidth="10" defaultColWidth="11.44140625" defaultRowHeight="14.4"/>
  <cols>
    <col min="1" max="1" width="6.33203125" customWidth="1"/>
    <col min="2" max="2" width="19.44140625" customWidth="1"/>
    <col min="3" max="3" width="15.6640625" customWidth="1"/>
    <col min="4" max="4" width="4.6640625" customWidth="1"/>
    <col min="5" max="7" width="14.6640625" customWidth="1"/>
  </cols>
  <sheetData>
    <row r="1" spans="1:11" s="447" customFormat="1" ht="9" customHeight="1">
      <c r="A1" s="405" t="s">
        <v>0</v>
      </c>
      <c r="B1" s="401"/>
      <c r="C1" s="401"/>
      <c r="D1" s="401"/>
      <c r="E1" s="448"/>
      <c r="F1" s="449"/>
      <c r="G1" s="454" t="s">
        <v>1</v>
      </c>
    </row>
    <row r="2" spans="1:11" s="452" customFormat="1" ht="9" customHeight="1">
      <c r="A2" s="418" t="str">
        <f>'Mode d''emploi'!$A$2</f>
        <v xml:space="preserve"> Document d'appui à la déclaration ISO17050</v>
      </c>
      <c r="B2" s="166"/>
      <c r="C2" s="167"/>
      <c r="D2" s="167"/>
      <c r="E2" s="451"/>
      <c r="F2" s="449"/>
      <c r="G2" s="454" t="s">
        <v>370</v>
      </c>
      <c r="I2" s="450"/>
      <c r="J2" s="453"/>
    </row>
    <row r="3" spans="1:11" ht="16.5" customHeight="1">
      <c r="A3" s="301"/>
      <c r="B3" s="302"/>
      <c r="C3" s="598" t="s">
        <v>371</v>
      </c>
      <c r="D3" s="598"/>
      <c r="E3" s="598"/>
      <c r="F3" s="598"/>
      <c r="G3" s="599"/>
    </row>
    <row r="4" spans="1:11">
      <c r="A4" s="310"/>
      <c r="B4" s="311"/>
      <c r="C4" s="632" t="s">
        <v>372</v>
      </c>
      <c r="D4" s="633"/>
      <c r="E4" s="633"/>
      <c r="F4" s="633"/>
      <c r="G4" s="634"/>
    </row>
    <row r="5" spans="1:11" s="14" customFormat="1" ht="3.45" customHeight="1">
      <c r="A5" s="49"/>
      <c r="B5" s="49"/>
      <c r="C5" s="49"/>
      <c r="D5" s="49"/>
      <c r="E5" s="49"/>
      <c r="F5" s="49"/>
      <c r="G5" s="49"/>
    </row>
    <row r="6" spans="1:11" ht="12" customHeight="1">
      <c r="A6" s="602" t="s">
        <v>6</v>
      </c>
      <c r="B6" s="603"/>
      <c r="C6" s="571" t="str">
        <f>'Mode d''emploi'!C6</f>
        <v>NOM de l'organisme</v>
      </c>
      <c r="D6" s="571"/>
      <c r="E6" s="571"/>
      <c r="F6" s="528" t="s">
        <v>457</v>
      </c>
      <c r="G6" s="529"/>
      <c r="H6" s="59"/>
      <c r="I6" s="61"/>
      <c r="J6" s="14"/>
      <c r="K6" s="14"/>
    </row>
    <row r="7" spans="1:11" ht="12" customHeight="1">
      <c r="A7" s="604" t="s">
        <v>8</v>
      </c>
      <c r="B7" s="605"/>
      <c r="C7" s="572" t="str">
        <f>'Mode d''emploi'!C7</f>
        <v>NOM Prénom</v>
      </c>
      <c r="D7" s="572"/>
      <c r="E7" s="572"/>
      <c r="F7" s="530"/>
      <c r="G7" s="531"/>
      <c r="H7" s="59"/>
      <c r="I7" s="61"/>
      <c r="J7" s="14"/>
      <c r="K7" s="14"/>
    </row>
    <row r="8" spans="1:11" ht="12" customHeight="1">
      <c r="A8" s="612" t="s">
        <v>10</v>
      </c>
      <c r="B8" s="613"/>
      <c r="C8" s="572" t="str">
        <f>'Mode d''emploi'!C8</f>
        <v>Mail</v>
      </c>
      <c r="D8" s="572"/>
      <c r="E8" s="156" t="str">
        <f>'Mode d''emploi'!E8</f>
        <v xml:space="preserve">Téléphone </v>
      </c>
      <c r="F8" s="530"/>
      <c r="G8" s="531"/>
      <c r="H8" s="59"/>
      <c r="I8" s="59"/>
      <c r="J8" s="14"/>
      <c r="K8" s="14"/>
    </row>
    <row r="9" spans="1:11" ht="12" customHeight="1">
      <c r="A9" s="608" t="s">
        <v>13</v>
      </c>
      <c r="B9" s="609"/>
      <c r="C9" s="573" t="str">
        <f>'Mode d''emploi'!C9</f>
        <v>jj/mm/aaaa</v>
      </c>
      <c r="D9" s="573"/>
      <c r="E9" s="573"/>
      <c r="F9" s="530"/>
      <c r="G9" s="531"/>
      <c r="H9" s="60"/>
      <c r="I9" s="60"/>
      <c r="J9" s="14"/>
      <c r="K9" s="14"/>
    </row>
    <row r="10" spans="1:11" ht="12" customHeight="1">
      <c r="A10" s="610" t="s">
        <v>14</v>
      </c>
      <c r="B10" s="611"/>
      <c r="C10" s="570" t="str">
        <f>'Mode d''emploi'!C10</f>
        <v>Indiquer les commentaires ici</v>
      </c>
      <c r="D10" s="570"/>
      <c r="E10" s="570"/>
      <c r="F10" s="532"/>
      <c r="G10" s="533"/>
      <c r="H10" s="60"/>
      <c r="I10" s="60"/>
      <c r="J10" s="14"/>
      <c r="K10" s="14"/>
    </row>
    <row r="11" spans="1:11" s="50" customFormat="1" ht="4.95" customHeight="1">
      <c r="A11" s="56"/>
      <c r="B11" s="56"/>
      <c r="C11" s="57"/>
      <c r="D11" s="58"/>
      <c r="E11" s="56"/>
      <c r="F11" s="56"/>
      <c r="G11" s="455"/>
    </row>
    <row r="12" spans="1:11">
      <c r="A12" s="456"/>
      <c r="B12" s="323" t="str">
        <f>'Diagnostic Bénéfices_Risques'!A15</f>
        <v>Art 4.</v>
      </c>
      <c r="C12" s="324" t="str">
        <f>'Résultats Globaux'!$B$23</f>
        <v>Exigences générales </v>
      </c>
      <c r="D12" s="457"/>
      <c r="E12" s="325"/>
      <c r="F12" s="325"/>
      <c r="G12" s="458"/>
    </row>
    <row r="13" spans="1:11" ht="20.399999999999999">
      <c r="A13" s="459"/>
      <c r="B13" s="96" t="s">
        <v>373</v>
      </c>
      <c r="C13" s="68" t="s">
        <v>374</v>
      </c>
      <c r="D13" s="69"/>
      <c r="E13" s="637" t="s">
        <v>320</v>
      </c>
      <c r="F13" s="637"/>
      <c r="G13" s="638"/>
    </row>
    <row r="14" spans="1:11" ht="52.95" customHeight="1">
      <c r="A14" s="460"/>
      <c r="B14" s="67" t="str">
        <f>'Résultats Globaux'!$D$23</f>
        <v>…</v>
      </c>
      <c r="C14" s="67" t="str">
        <f>'Résultats Globaux'!$E$23</f>
        <v>En attente</v>
      </c>
      <c r="D14" s="66"/>
      <c r="E14" s="641" t="s">
        <v>321</v>
      </c>
      <c r="F14" s="641"/>
      <c r="G14" s="642"/>
    </row>
    <row r="15" spans="1:11">
      <c r="A15" s="461"/>
      <c r="B15" s="38"/>
      <c r="C15" s="38"/>
      <c r="D15" s="38"/>
      <c r="E15" s="639" t="s">
        <v>375</v>
      </c>
      <c r="F15" s="639"/>
      <c r="G15" s="640"/>
    </row>
    <row r="16" spans="1:11" ht="32.25" customHeight="1">
      <c r="A16" s="461"/>
      <c r="B16" s="38"/>
      <c r="C16" s="38"/>
      <c r="D16" s="38"/>
      <c r="E16" s="226" t="s">
        <v>441</v>
      </c>
      <c r="F16" s="226" t="s">
        <v>442</v>
      </c>
      <c r="G16" s="338" t="s">
        <v>443</v>
      </c>
    </row>
    <row r="17" spans="1:7" ht="52.95" customHeight="1">
      <c r="A17" s="461"/>
      <c r="B17" s="38"/>
      <c r="C17" s="38"/>
      <c r="D17" s="38"/>
      <c r="E17" s="238" t="s">
        <v>323</v>
      </c>
      <c r="F17" s="238"/>
      <c r="G17" s="462"/>
    </row>
    <row r="18" spans="1:7" ht="52.95" customHeight="1">
      <c r="A18" s="463"/>
      <c r="B18" s="39"/>
      <c r="C18" s="39"/>
      <c r="D18" s="39"/>
      <c r="E18" s="238" t="s">
        <v>324</v>
      </c>
      <c r="F18" s="238"/>
      <c r="G18" s="462"/>
    </row>
    <row r="19" spans="1:7" ht="52.95" customHeight="1">
      <c r="A19" s="464"/>
      <c r="B19" s="465"/>
      <c r="C19" s="465"/>
      <c r="D19" s="465"/>
      <c r="E19" s="466" t="s">
        <v>325</v>
      </c>
      <c r="F19" s="466"/>
      <c r="G19" s="467"/>
    </row>
    <row r="20" spans="1:7" ht="7.95" customHeight="1">
      <c r="A20" s="217"/>
      <c r="B20" s="218"/>
      <c r="C20" s="218"/>
      <c r="D20" s="218"/>
      <c r="E20" s="219"/>
      <c r="F20" s="219"/>
      <c r="G20" s="220"/>
    </row>
    <row r="21" spans="1:7">
      <c r="A21" s="322"/>
      <c r="B21" s="335" t="str">
        <f>'Diagnostic Bénéfices_Risques'!A43</f>
        <v>Art 5.</v>
      </c>
      <c r="C21" s="336" t="str">
        <f>'Résultats Globaux'!$B$34</f>
        <v>Prise en compte des opinions</v>
      </c>
      <c r="D21" s="326"/>
      <c r="E21" s="326"/>
      <c r="F21" s="326"/>
      <c r="G21" s="327"/>
    </row>
    <row r="22" spans="1:7" ht="36" customHeight="1">
      <c r="A22" s="337"/>
      <c r="B22" s="130" t="s">
        <v>373</v>
      </c>
      <c r="C22" s="131" t="s">
        <v>376</v>
      </c>
      <c r="D22" s="132"/>
      <c r="E22" s="635" t="s">
        <v>320</v>
      </c>
      <c r="F22" s="635"/>
      <c r="G22" s="636"/>
    </row>
    <row r="23" spans="1:7" ht="52.95" customHeight="1">
      <c r="A23" s="329"/>
      <c r="B23" s="64" t="str">
        <f>'Résultats Globaux'!$D$34</f>
        <v>…</v>
      </c>
      <c r="C23" s="64" t="str">
        <f>'Résultats Globaux'!$E$34</f>
        <v>En attente</v>
      </c>
      <c r="D23" s="65"/>
      <c r="E23" s="645" t="s">
        <v>321</v>
      </c>
      <c r="F23" s="645"/>
      <c r="G23" s="646"/>
    </row>
    <row r="24" spans="1:7">
      <c r="A24" s="329"/>
      <c r="B24" s="37"/>
      <c r="C24" s="37"/>
      <c r="D24" s="37"/>
      <c r="E24" s="647" t="s">
        <v>322</v>
      </c>
      <c r="F24" s="647"/>
      <c r="G24" s="648"/>
    </row>
    <row r="25" spans="1:7" ht="33.75" customHeight="1">
      <c r="A25" s="329"/>
      <c r="B25" s="37"/>
      <c r="C25" s="37"/>
      <c r="D25" s="37"/>
      <c r="E25" s="226" t="s">
        <v>441</v>
      </c>
      <c r="F25" s="226" t="s">
        <v>442</v>
      </c>
      <c r="G25" s="338" t="s">
        <v>443</v>
      </c>
    </row>
    <row r="26" spans="1:7" ht="52.95" customHeight="1">
      <c r="A26" s="329"/>
      <c r="B26" s="37"/>
      <c r="C26" s="37"/>
      <c r="D26" s="37"/>
      <c r="E26" s="242" t="s">
        <v>323</v>
      </c>
      <c r="F26" s="242"/>
      <c r="G26" s="339"/>
    </row>
    <row r="27" spans="1:7" ht="52.95" customHeight="1">
      <c r="A27" s="329"/>
      <c r="B27" s="37"/>
      <c r="C27" s="37"/>
      <c r="D27" s="37"/>
      <c r="E27" s="243" t="s">
        <v>324</v>
      </c>
      <c r="F27" s="243"/>
      <c r="G27" s="340"/>
    </row>
    <row r="28" spans="1:7" ht="52.95" customHeight="1">
      <c r="A28" s="341"/>
      <c r="B28" s="342"/>
      <c r="C28" s="342"/>
      <c r="D28" s="342"/>
      <c r="E28" s="343" t="s">
        <v>325</v>
      </c>
      <c r="F28" s="344"/>
      <c r="G28" s="345"/>
    </row>
    <row r="29" spans="1:7" ht="18" customHeight="1">
      <c r="A29" s="322"/>
      <c r="B29" s="323" t="str">
        <f>'Diagnostic Bénéfices_Risques'!A50</f>
        <v>Art 6.</v>
      </c>
      <c r="C29" s="324" t="str">
        <f>'Résultats Globaux'!$B$38</f>
        <v xml:space="preserve"> Analyse des bénéfices</v>
      </c>
      <c r="D29" s="325"/>
      <c r="E29" s="326"/>
      <c r="F29" s="326"/>
      <c r="G29" s="327"/>
    </row>
    <row r="30" spans="1:7" ht="32.25" customHeight="1">
      <c r="A30" s="328"/>
      <c r="B30" s="70" t="s">
        <v>373</v>
      </c>
      <c r="C30" s="71" t="s">
        <v>376</v>
      </c>
      <c r="D30" s="72"/>
      <c r="E30" s="649" t="s">
        <v>320</v>
      </c>
      <c r="F30" s="650"/>
      <c r="G30" s="651"/>
    </row>
    <row r="31" spans="1:7" ht="52.95" customHeight="1">
      <c r="A31" s="329"/>
      <c r="B31" s="40" t="str">
        <f>'Résultats Globaux'!$D$38</f>
        <v>…</v>
      </c>
      <c r="C31" s="40" t="str">
        <f>'Résultats Globaux'!$E$38</f>
        <v>En attente</v>
      </c>
      <c r="D31" s="62"/>
      <c r="E31" s="653" t="s">
        <v>321</v>
      </c>
      <c r="F31" s="654"/>
      <c r="G31" s="655"/>
    </row>
    <row r="32" spans="1:7">
      <c r="A32" s="329"/>
      <c r="B32" s="37"/>
      <c r="C32" s="37"/>
      <c r="D32" s="63"/>
      <c r="E32" s="652" t="s">
        <v>322</v>
      </c>
      <c r="F32" s="647"/>
      <c r="G32" s="648"/>
    </row>
    <row r="33" spans="1:7" ht="38.25" customHeight="1">
      <c r="A33" s="329"/>
      <c r="B33" s="37"/>
      <c r="C33" s="37"/>
      <c r="D33" s="63"/>
      <c r="E33" s="228" t="s">
        <v>441</v>
      </c>
      <c r="F33" s="227" t="s">
        <v>442</v>
      </c>
      <c r="G33" s="330" t="s">
        <v>443</v>
      </c>
    </row>
    <row r="34" spans="1:7" ht="52.95" customHeight="1">
      <c r="A34" s="329"/>
      <c r="B34" s="37"/>
      <c r="C34" s="37"/>
      <c r="D34" s="37"/>
      <c r="E34" s="252" t="s">
        <v>323</v>
      </c>
      <c r="F34" s="252"/>
      <c r="G34" s="252"/>
    </row>
    <row r="35" spans="1:7" ht="52.95" customHeight="1">
      <c r="A35" s="329"/>
      <c r="B35" s="37"/>
      <c r="C35" s="37"/>
      <c r="D35" s="63"/>
      <c r="E35" s="253" t="s">
        <v>324</v>
      </c>
      <c r="F35" s="253"/>
      <c r="G35" s="331"/>
    </row>
    <row r="36" spans="1:7" ht="52.95" customHeight="1">
      <c r="A36" s="643"/>
      <c r="B36" s="644"/>
      <c r="C36" s="644"/>
      <c r="D36" s="644"/>
      <c r="E36" s="332" t="s">
        <v>325</v>
      </c>
      <c r="F36" s="333"/>
      <c r="G36" s="334"/>
    </row>
    <row r="37" spans="1:7" s="6" customFormat="1" ht="7.05" customHeight="1">
      <c r="A37" s="185"/>
      <c r="B37" s="186"/>
      <c r="C37" s="186"/>
      <c r="D37" s="186"/>
      <c r="E37" s="187"/>
      <c r="F37" s="187"/>
      <c r="G37" s="50"/>
    </row>
    <row r="38" spans="1:7" ht="19.95" customHeight="1">
      <c r="A38" s="196"/>
      <c r="B38" s="197" t="str">
        <f>'Diagnostic Bénéfices_Risques'!A57</f>
        <v>Art 7.</v>
      </c>
      <c r="C38" s="198" t="str">
        <f>'Résultats Globaux'!$B$41</f>
        <v>Données clés pour l'évaluation du rapport bénéfice/risque</v>
      </c>
      <c r="D38" s="199"/>
      <c r="E38" s="199"/>
      <c r="F38" s="199"/>
      <c r="G38" s="200"/>
    </row>
    <row r="39" spans="1:7" ht="32.25" customHeight="1">
      <c r="A39" s="202"/>
      <c r="B39" s="193" t="s">
        <v>373</v>
      </c>
      <c r="C39" s="194" t="s">
        <v>376</v>
      </c>
      <c r="D39" s="195"/>
      <c r="E39" s="658" t="s">
        <v>320</v>
      </c>
      <c r="F39" s="658"/>
      <c r="G39" s="659"/>
    </row>
    <row r="40" spans="1:7" ht="52.95" customHeight="1">
      <c r="A40" s="192"/>
      <c r="B40" s="40" t="str">
        <f>'Résultats Globaux'!$D$41</f>
        <v>…</v>
      </c>
      <c r="C40" s="40" t="str">
        <f>'Résultats Globaux'!$E$41</f>
        <v>En attente</v>
      </c>
      <c r="D40" s="41"/>
      <c r="E40" s="641" t="s">
        <v>380</v>
      </c>
      <c r="F40" s="641"/>
      <c r="G40" s="660"/>
    </row>
    <row r="41" spans="1:7" ht="22.5" customHeight="1">
      <c r="A41" s="192"/>
      <c r="B41" s="37"/>
      <c r="C41" s="37"/>
      <c r="D41" s="37"/>
      <c r="E41" s="647" t="s">
        <v>322</v>
      </c>
      <c r="F41" s="647"/>
      <c r="G41" s="661"/>
    </row>
    <row r="42" spans="1:7" ht="36" customHeight="1">
      <c r="A42" s="192"/>
      <c r="B42" s="37"/>
      <c r="C42" s="37"/>
      <c r="D42" s="37"/>
      <c r="E42" s="227" t="s">
        <v>441</v>
      </c>
      <c r="F42" s="227" t="s">
        <v>442</v>
      </c>
      <c r="G42" s="241" t="s">
        <v>443</v>
      </c>
    </row>
    <row r="43" spans="1:7" ht="52.95" customHeight="1">
      <c r="A43" s="192"/>
      <c r="B43" s="37"/>
      <c r="C43" s="37"/>
      <c r="D43" s="37"/>
      <c r="E43" s="230" t="s">
        <v>323</v>
      </c>
      <c r="F43" s="230"/>
      <c r="G43" s="230"/>
    </row>
    <row r="44" spans="1:7" ht="52.95" customHeight="1">
      <c r="A44" s="192"/>
      <c r="B44" s="37"/>
      <c r="C44" s="37"/>
      <c r="D44" s="37"/>
      <c r="E44" s="230" t="s">
        <v>324</v>
      </c>
      <c r="F44" s="230"/>
      <c r="G44" s="230"/>
    </row>
    <row r="45" spans="1:7" ht="52.95" customHeight="1">
      <c r="A45" s="656"/>
      <c r="B45" s="657"/>
      <c r="C45" s="657"/>
      <c r="D45" s="657"/>
      <c r="E45" s="230" t="s">
        <v>325</v>
      </c>
      <c r="F45" s="230"/>
      <c r="G45" s="230"/>
    </row>
    <row r="46" spans="1:7" s="6" customFormat="1" ht="10.050000000000001" customHeight="1">
      <c r="A46" s="214"/>
      <c r="B46" s="214"/>
      <c r="C46" s="214"/>
      <c r="D46" s="214"/>
      <c r="E46" s="201"/>
      <c r="F46" s="201"/>
      <c r="G46" s="95"/>
    </row>
    <row r="47" spans="1:7" ht="18" customHeight="1">
      <c r="A47" s="203"/>
      <c r="B47" s="188" t="str">
        <f>'Diagnostic Bénéfices_Risques'!A66</f>
        <v>Art 8.</v>
      </c>
      <c r="C47" s="189" t="str">
        <f>'Résultats Globaux'!$B$46</f>
        <v>Estimation du rapport bénéfice/risque</v>
      </c>
      <c r="D47" s="204"/>
      <c r="E47" s="204"/>
      <c r="F47" s="204"/>
      <c r="G47" s="205"/>
    </row>
    <row r="48" spans="1:7" ht="30" customHeight="1">
      <c r="A48" s="206"/>
      <c r="B48" s="70" t="s">
        <v>373</v>
      </c>
      <c r="C48" s="71" t="s">
        <v>376</v>
      </c>
      <c r="D48" s="73"/>
      <c r="E48" s="662" t="s">
        <v>320</v>
      </c>
      <c r="F48" s="663"/>
      <c r="G48" s="664"/>
    </row>
    <row r="49" spans="1:7" ht="52.95" customHeight="1">
      <c r="A49" s="192"/>
      <c r="B49" s="40" t="str">
        <f>'Résultats Globaux'!$D$46</f>
        <v>…</v>
      </c>
      <c r="C49" s="40" t="str">
        <f>'Résultats Globaux'!$E$46</f>
        <v>En attente</v>
      </c>
      <c r="D49" s="41"/>
      <c r="E49" s="665" t="s">
        <v>380</v>
      </c>
      <c r="F49" s="666"/>
      <c r="G49" s="667"/>
    </row>
    <row r="50" spans="1:7">
      <c r="A50" s="192"/>
      <c r="B50" s="37"/>
      <c r="C50" s="37"/>
      <c r="D50" s="37"/>
      <c r="E50" s="668" t="s">
        <v>322</v>
      </c>
      <c r="F50" s="669"/>
      <c r="G50" s="670"/>
    </row>
    <row r="51" spans="1:7" ht="35.25" customHeight="1">
      <c r="A51" s="192"/>
      <c r="B51" s="37"/>
      <c r="C51" s="37"/>
      <c r="D51" s="37"/>
      <c r="E51" s="237" t="s">
        <v>441</v>
      </c>
      <c r="F51" s="235" t="s">
        <v>442</v>
      </c>
      <c r="G51" s="234" t="s">
        <v>443</v>
      </c>
    </row>
    <row r="52" spans="1:7" ht="52.95" customHeight="1">
      <c r="A52" s="192"/>
      <c r="B52" s="37"/>
      <c r="C52" s="37"/>
      <c r="D52" s="37"/>
      <c r="E52" s="239" t="s">
        <v>323</v>
      </c>
      <c r="F52" s="239"/>
      <c r="G52" s="240"/>
    </row>
    <row r="53" spans="1:7" ht="52.95" customHeight="1">
      <c r="A53" s="192"/>
      <c r="B53" s="37"/>
      <c r="C53" s="37"/>
      <c r="D53" s="37"/>
      <c r="E53" s="230" t="s">
        <v>324</v>
      </c>
      <c r="F53" s="230"/>
      <c r="G53" s="230"/>
    </row>
    <row r="54" spans="1:7" ht="52.95" customHeight="1">
      <c r="A54" s="656"/>
      <c r="B54" s="657"/>
      <c r="C54" s="657"/>
      <c r="D54" s="657"/>
      <c r="E54" s="230" t="s">
        <v>325</v>
      </c>
      <c r="F54" s="230"/>
      <c r="G54" s="230"/>
    </row>
    <row r="55" spans="1:7" s="6" customFormat="1" ht="7.95" customHeight="1">
      <c r="A55" s="214"/>
      <c r="B55" s="214"/>
      <c r="C55" s="214"/>
      <c r="D55" s="214"/>
      <c r="E55" s="187"/>
      <c r="F55" s="187"/>
      <c r="G55" s="95"/>
    </row>
    <row r="56" spans="1:7" ht="17.399999999999999">
      <c r="A56" s="207"/>
      <c r="B56" s="188" t="str">
        <f>'Diagnostic Bénéfices_Risques'!A77</f>
        <v>Art 9.</v>
      </c>
      <c r="C56" s="189" t="str">
        <f>'Résultats Globaux'!$B$51</f>
        <v>Evaluation de l'acceptabilité du rapport bénéfice/risque</v>
      </c>
      <c r="D56" s="190"/>
      <c r="E56" s="204"/>
      <c r="F56" s="204"/>
      <c r="G56" s="205"/>
    </row>
    <row r="57" spans="1:7" ht="28.5" customHeight="1">
      <c r="A57" s="208"/>
      <c r="B57" s="130" t="s">
        <v>373</v>
      </c>
      <c r="C57" s="131" t="s">
        <v>376</v>
      </c>
      <c r="D57" s="132"/>
      <c r="E57" s="671" t="s">
        <v>320</v>
      </c>
      <c r="F57" s="672"/>
      <c r="G57" s="673"/>
    </row>
    <row r="58" spans="1:7" ht="52.95" customHeight="1">
      <c r="A58" s="192"/>
      <c r="B58" s="64" t="str">
        <f>'Résultats Globaux'!$D$51</f>
        <v>…</v>
      </c>
      <c r="C58" s="64" t="str">
        <f>'Résultats Globaux'!$E$51</f>
        <v>En attente</v>
      </c>
      <c r="D58" s="41"/>
      <c r="E58" s="674" t="s">
        <v>380</v>
      </c>
      <c r="F58" s="675"/>
      <c r="G58" s="676"/>
    </row>
    <row r="59" spans="1:7">
      <c r="A59" s="192"/>
      <c r="B59" s="37"/>
      <c r="C59" s="37"/>
      <c r="D59" s="37"/>
      <c r="E59" s="677" t="s">
        <v>322</v>
      </c>
      <c r="F59" s="678"/>
      <c r="G59" s="679"/>
    </row>
    <row r="60" spans="1:7" ht="31.5" customHeight="1">
      <c r="A60" s="192"/>
      <c r="B60" s="37"/>
      <c r="C60" s="37"/>
      <c r="D60" s="37"/>
      <c r="E60" s="235" t="s">
        <v>441</v>
      </c>
      <c r="F60" s="236" t="s">
        <v>442</v>
      </c>
      <c r="G60" s="234" t="s">
        <v>443</v>
      </c>
    </row>
    <row r="61" spans="1:7" ht="52.95" customHeight="1">
      <c r="A61" s="192"/>
      <c r="B61" s="37"/>
      <c r="C61" s="37"/>
      <c r="D61" s="37"/>
      <c r="E61" s="230" t="s">
        <v>323</v>
      </c>
      <c r="F61" s="230"/>
      <c r="G61" s="230"/>
    </row>
    <row r="62" spans="1:7" ht="52.95" customHeight="1">
      <c r="A62" s="192"/>
      <c r="B62" s="37"/>
      <c r="C62" s="37"/>
      <c r="D62" s="37"/>
      <c r="E62" s="230" t="s">
        <v>324</v>
      </c>
      <c r="F62" s="230"/>
      <c r="G62" s="230"/>
    </row>
    <row r="63" spans="1:7" ht="52.95" customHeight="1">
      <c r="A63" s="656"/>
      <c r="B63" s="657"/>
      <c r="C63" s="657"/>
      <c r="D63" s="657"/>
      <c r="E63" s="230" t="s">
        <v>325</v>
      </c>
      <c r="F63" s="230"/>
      <c r="G63" s="230"/>
    </row>
    <row r="64" spans="1:7" s="6" customFormat="1" ht="7.05" customHeight="1">
      <c r="A64" s="214"/>
      <c r="B64" s="214"/>
      <c r="C64" s="214"/>
      <c r="D64" s="214"/>
      <c r="E64" s="187"/>
      <c r="F64" s="187"/>
      <c r="G64" s="95"/>
    </row>
    <row r="65" spans="1:8" ht="18">
      <c r="A65" s="209"/>
      <c r="B65" s="210" t="str">
        <f>'Diagnostic Bénéfices_Risques'!A98</f>
        <v>Art 10.</v>
      </c>
      <c r="C65" s="211" t="str">
        <f>'Résultats Globaux'!$B$58</f>
        <v>Informations fournies avec le dispositif</v>
      </c>
      <c r="D65" s="204"/>
      <c r="E65" s="204"/>
      <c r="F65" s="204"/>
      <c r="G65" s="205"/>
    </row>
    <row r="66" spans="1:8" ht="20.399999999999999">
      <c r="A66" s="212"/>
      <c r="B66" s="70" t="s">
        <v>373</v>
      </c>
      <c r="C66" s="71" t="s">
        <v>376</v>
      </c>
      <c r="D66" s="74"/>
      <c r="E66" s="680" t="s">
        <v>320</v>
      </c>
      <c r="F66" s="663"/>
      <c r="G66" s="664"/>
    </row>
    <row r="67" spans="1:8" ht="52.95" customHeight="1">
      <c r="A67" s="192"/>
      <c r="B67" s="64" t="str">
        <f>'Résultats Globaux'!$D$58</f>
        <v>…</v>
      </c>
      <c r="C67" s="64" t="str">
        <f>'Résultats Globaux'!$E$58</f>
        <v>En attente</v>
      </c>
      <c r="D67" s="62"/>
      <c r="E67" s="681" t="s">
        <v>380</v>
      </c>
      <c r="F67" s="666"/>
      <c r="G67" s="667"/>
    </row>
    <row r="68" spans="1:8">
      <c r="A68" s="192"/>
      <c r="B68" s="37"/>
      <c r="C68" s="37"/>
      <c r="D68" s="63"/>
      <c r="E68" s="682" t="s">
        <v>322</v>
      </c>
      <c r="F68" s="683"/>
      <c r="G68" s="670"/>
    </row>
    <row r="69" spans="1:8" ht="30.75" customHeight="1">
      <c r="A69" s="192"/>
      <c r="B69" s="37"/>
      <c r="C69" s="37"/>
      <c r="D69" s="63"/>
      <c r="E69" s="228" t="s">
        <v>441</v>
      </c>
      <c r="F69" s="228" t="s">
        <v>442</v>
      </c>
      <c r="G69" s="234" t="s">
        <v>443</v>
      </c>
    </row>
    <row r="70" spans="1:8" ht="52.95" customHeight="1">
      <c r="A70" s="192"/>
      <c r="B70" s="37"/>
      <c r="C70" s="37"/>
      <c r="D70" s="37"/>
      <c r="E70" s="230" t="s">
        <v>323</v>
      </c>
      <c r="F70" s="230"/>
      <c r="G70" s="230"/>
    </row>
    <row r="71" spans="1:8" ht="52.95" customHeight="1">
      <c r="A71" s="192"/>
      <c r="B71" s="37"/>
      <c r="C71" s="37"/>
      <c r="D71" s="37"/>
      <c r="E71" s="230" t="s">
        <v>324</v>
      </c>
      <c r="F71" s="230"/>
      <c r="G71" s="230"/>
    </row>
    <row r="72" spans="1:8" ht="52.95" customHeight="1">
      <c r="A72" s="656"/>
      <c r="B72" s="657"/>
      <c r="C72" s="657"/>
      <c r="D72" s="657"/>
      <c r="E72" s="230" t="s">
        <v>325</v>
      </c>
      <c r="F72" s="230"/>
      <c r="G72" s="230"/>
    </row>
    <row r="73" spans="1:8" ht="7.05" customHeight="1">
      <c r="A73" s="215"/>
      <c r="B73" s="214"/>
      <c r="C73" s="214"/>
      <c r="D73" s="214"/>
      <c r="E73" s="187"/>
      <c r="F73" s="187"/>
      <c r="G73" s="216"/>
      <c r="H73" s="140"/>
    </row>
    <row r="74" spans="1:8" ht="17.399999999999999">
      <c r="A74" s="207"/>
      <c r="B74" s="210" t="str">
        <f>'Diagnostic Bénéfices_Risques'!A111</f>
        <v>Art 11.</v>
      </c>
      <c r="C74" s="211" t="str">
        <f>'Résultats Globaux'!$B$63</f>
        <v>Surveillance après commercialisation</v>
      </c>
      <c r="D74" s="204"/>
      <c r="E74" s="204"/>
      <c r="F74" s="204"/>
      <c r="G74" s="205"/>
    </row>
    <row r="75" spans="1:8" ht="37.5" customHeight="1">
      <c r="A75" s="208"/>
      <c r="B75" s="130" t="s">
        <v>373</v>
      </c>
      <c r="C75" s="131" t="s">
        <v>376</v>
      </c>
      <c r="D75" s="133"/>
      <c r="E75" s="684" t="s">
        <v>320</v>
      </c>
      <c r="F75" s="685"/>
      <c r="G75" s="686"/>
    </row>
    <row r="76" spans="1:8" ht="52.95" customHeight="1">
      <c r="A76" s="192"/>
      <c r="B76" s="64" t="str">
        <f>'Résultats Globaux'!$D$63</f>
        <v>…</v>
      </c>
      <c r="C76" s="64" t="str">
        <f>'Résultats Globaux'!$E$63</f>
        <v>En attente</v>
      </c>
      <c r="D76" s="41"/>
      <c r="E76" s="687" t="s">
        <v>380</v>
      </c>
      <c r="F76" s="688"/>
      <c r="G76" s="689"/>
    </row>
    <row r="77" spans="1:8">
      <c r="A77" s="192"/>
      <c r="B77" s="37"/>
      <c r="C77" s="37"/>
      <c r="D77" s="37"/>
      <c r="E77" s="690" t="s">
        <v>322</v>
      </c>
      <c r="F77" s="691"/>
      <c r="G77" s="692"/>
    </row>
    <row r="78" spans="1:8" ht="35.25" customHeight="1">
      <c r="A78" s="192"/>
      <c r="B78" s="37"/>
      <c r="C78" s="37"/>
      <c r="D78" s="37"/>
      <c r="E78" s="227" t="s">
        <v>441</v>
      </c>
      <c r="F78" s="228" t="s">
        <v>442</v>
      </c>
      <c r="G78" s="229" t="s">
        <v>443</v>
      </c>
    </row>
    <row r="79" spans="1:8" ht="52.95" customHeight="1">
      <c r="A79" s="192"/>
      <c r="B79" s="37"/>
      <c r="C79" s="37"/>
      <c r="D79" s="37"/>
      <c r="E79" s="230" t="s">
        <v>323</v>
      </c>
      <c r="F79" s="230"/>
      <c r="G79" s="230"/>
    </row>
    <row r="80" spans="1:8" ht="52.95" customHeight="1">
      <c r="A80" s="192"/>
      <c r="B80" s="37"/>
      <c r="C80" s="37"/>
      <c r="D80" s="37"/>
      <c r="E80" s="230" t="s">
        <v>324</v>
      </c>
      <c r="F80" s="230"/>
      <c r="G80" s="230"/>
    </row>
    <row r="81" spans="1:8" ht="52.95" customHeight="1">
      <c r="A81" s="656"/>
      <c r="B81" s="657"/>
      <c r="C81" s="657"/>
      <c r="D81" s="657"/>
      <c r="E81" s="230" t="s">
        <v>325</v>
      </c>
      <c r="F81" s="230"/>
      <c r="G81" s="230"/>
    </row>
    <row r="82" spans="1:8" s="6" customFormat="1" ht="7.95" customHeight="1">
      <c r="A82" s="214"/>
      <c r="B82" s="214"/>
      <c r="C82" s="214"/>
      <c r="D82" s="214"/>
      <c r="E82" s="187"/>
      <c r="F82" s="187"/>
      <c r="G82" s="95"/>
      <c r="H82" s="50"/>
    </row>
    <row r="83" spans="1:8" ht="18">
      <c r="A83" s="207"/>
      <c r="B83" s="210" t="str">
        <f>'Diagnostic Bénéfices_Risques'!A128</f>
        <v>Art.12</v>
      </c>
      <c r="C83" s="211" t="str">
        <f>'Résultats Globaux'!$B$71</f>
        <v>Communications règlementaires</v>
      </c>
      <c r="D83" s="213"/>
      <c r="E83" s="204"/>
      <c r="F83" s="204"/>
      <c r="G83" s="205"/>
      <c r="H83" s="20"/>
    </row>
    <row r="84" spans="1:8" ht="20.399999999999999">
      <c r="A84" s="191"/>
      <c r="B84" s="70" t="s">
        <v>373</v>
      </c>
      <c r="C84" s="71" t="s">
        <v>376</v>
      </c>
      <c r="D84" s="73"/>
      <c r="E84" s="662" t="s">
        <v>320</v>
      </c>
      <c r="F84" s="663"/>
      <c r="G84" s="664"/>
    </row>
    <row r="85" spans="1:8" ht="52.95" customHeight="1">
      <c r="A85" s="192"/>
      <c r="B85" s="64" t="str">
        <f>'Résultats Globaux'!$D$71</f>
        <v>…</v>
      </c>
      <c r="C85" s="64" t="str">
        <f>'Résultats Globaux'!$E$71</f>
        <v>En attente</v>
      </c>
      <c r="D85" s="62"/>
      <c r="E85" s="681" t="s">
        <v>321</v>
      </c>
      <c r="F85" s="666"/>
      <c r="G85" s="667"/>
    </row>
    <row r="86" spans="1:8">
      <c r="A86" s="192"/>
      <c r="B86" s="37"/>
      <c r="C86" s="37"/>
      <c r="D86" s="63"/>
      <c r="E86" s="652" t="s">
        <v>322</v>
      </c>
      <c r="F86" s="647"/>
      <c r="G86" s="661"/>
    </row>
    <row r="87" spans="1:8" ht="20.399999999999999">
      <c r="A87" s="192"/>
      <c r="B87" s="37"/>
      <c r="C87" s="37"/>
      <c r="D87" s="63"/>
      <c r="E87" s="231" t="s">
        <v>377</v>
      </c>
      <c r="F87" s="232" t="s">
        <v>378</v>
      </c>
      <c r="G87" s="233" t="s">
        <v>379</v>
      </c>
    </row>
    <row r="88" spans="1:8" ht="52.95" customHeight="1">
      <c r="A88" s="192"/>
      <c r="B88" s="37"/>
      <c r="C88" s="37"/>
      <c r="D88" s="37"/>
      <c r="E88" s="230" t="s">
        <v>323</v>
      </c>
      <c r="F88" s="230"/>
      <c r="G88" s="230"/>
    </row>
    <row r="89" spans="1:8" ht="52.95" customHeight="1">
      <c r="A89" s="192"/>
      <c r="B89" s="37"/>
      <c r="C89" s="37"/>
      <c r="D89" s="37"/>
      <c r="E89" s="230" t="s">
        <v>324</v>
      </c>
      <c r="F89" s="230"/>
      <c r="G89" s="230"/>
    </row>
    <row r="90" spans="1:8" ht="52.95" customHeight="1">
      <c r="A90" s="656"/>
      <c r="B90" s="657"/>
      <c r="C90" s="657"/>
      <c r="D90" s="657"/>
      <c r="E90" s="230" t="s">
        <v>325</v>
      </c>
      <c r="F90" s="230"/>
      <c r="G90" s="230"/>
    </row>
  </sheetData>
  <sheetProtection sheet="1" objects="1" scenarios="1" formatCells="0" formatColumns="0" formatRows="0" selectLockedCells="1"/>
  <mergeCells count="48">
    <mergeCell ref="A90:D90"/>
    <mergeCell ref="E75:G75"/>
    <mergeCell ref="E76:G76"/>
    <mergeCell ref="E77:G77"/>
    <mergeCell ref="A81:D81"/>
    <mergeCell ref="E84:G84"/>
    <mergeCell ref="E85:G85"/>
    <mergeCell ref="E86:G86"/>
    <mergeCell ref="A72:D72"/>
    <mergeCell ref="E57:G57"/>
    <mergeCell ref="E58:G58"/>
    <mergeCell ref="E59:G59"/>
    <mergeCell ref="A63:D63"/>
    <mergeCell ref="E66:G66"/>
    <mergeCell ref="E67:G67"/>
    <mergeCell ref="E68:G68"/>
    <mergeCell ref="A54:D54"/>
    <mergeCell ref="E39:G39"/>
    <mergeCell ref="E40:G40"/>
    <mergeCell ref="E41:G41"/>
    <mergeCell ref="A45:D45"/>
    <mergeCell ref="E48:G48"/>
    <mergeCell ref="E49:G49"/>
    <mergeCell ref="E50:G50"/>
    <mergeCell ref="A36:D36"/>
    <mergeCell ref="E23:G23"/>
    <mergeCell ref="E24:G24"/>
    <mergeCell ref="E30:G30"/>
    <mergeCell ref="E32:G32"/>
    <mergeCell ref="E31:G31"/>
    <mergeCell ref="E22:G22"/>
    <mergeCell ref="A8:B8"/>
    <mergeCell ref="A9:B9"/>
    <mergeCell ref="E13:G13"/>
    <mergeCell ref="E15:G15"/>
    <mergeCell ref="E14:G14"/>
    <mergeCell ref="A10:B10"/>
    <mergeCell ref="C8:D8"/>
    <mergeCell ref="C9:E9"/>
    <mergeCell ref="C10:E10"/>
    <mergeCell ref="F7:G10"/>
    <mergeCell ref="C3:G3"/>
    <mergeCell ref="C4:G4"/>
    <mergeCell ref="A6:B6"/>
    <mergeCell ref="A7:B7"/>
    <mergeCell ref="C6:E6"/>
    <mergeCell ref="C7:E7"/>
    <mergeCell ref="F6:G6"/>
  </mergeCells>
  <phoneticPr fontId="4" type="noConversion"/>
  <dataValidations count="9">
    <dataValidation allowBlank="1" showInputMessage="1" showErrorMessage="1" prompt="Indiquez brièvement le plan d'action prioritaire : objectifs, pilotage et planning" sqref="E88:E90 E27:E28 E52:E55 E79:E82 E17:E20 E70:E73 E34:E36 E43:E46 E61:E64" xr:uid="{00000000-0002-0000-0300-000000000000}"/>
    <dataValidation allowBlank="1" showInputMessage="1" showErrorMessage="1" prompt="Indiquez tous les enseignements tirés des résultats de l'autodiagnostic" sqref="E85:G85 E23:G23 E14 E40:G40 E49:G49 E58:G58 E67:G67 E76:G76 E31" xr:uid="{00000000-0002-0000-0300-000001000000}"/>
    <dataValidation allowBlank="1" showInputMessage="1" showErrorMessage="1" prompt="Indiquez l'adresse Mail" sqref="C11 C8" xr:uid="{00000000-0002-0000-0300-000002000000}"/>
    <dataValidation allowBlank="1" showInputMessage="1" showErrorMessage="1" prompt="Indiquez votre numéro de téléphone" sqref="D11" xr:uid="{00000000-0002-0000-0300-000003000000}"/>
    <dataValidation allowBlank="1" showInputMessage="1" showErrorMessage="1" prompt="Indiquer la classe du Dispositif Médical" sqref="G11" xr:uid="{00000000-0002-0000-0300-000004000000}"/>
    <dataValidation allowBlank="1" showInputMessage="1" showErrorMessage="1" prompt="Indiquez le nom de l'établissement concerné par l'autodiagnostic" sqref="C6" xr:uid="{00000000-0002-0000-0300-000005000000}"/>
    <dataValidation allowBlank="1" showInputMessage="1" showErrorMessage="1" prompt="Indiquez le NOM et le Prénom du responsable de l'évaluation " sqref="C7" xr:uid="{00000000-0002-0000-0300-000006000000}"/>
    <dataValidation allowBlank="1" showInputMessage="1" showErrorMessage="1" prompt="Indiquer la date sous le format suivant : jj/mm/aaaa" sqref="C9:C10" xr:uid="{00000000-0002-0000-0300-000007000000}"/>
    <dataValidation allowBlank="1" showInputMessage="1" showErrorMessage="1" prompt="Signez ici" sqref="F7" xr:uid="{00000000-0002-0000-0300-000008000000}"/>
  </dataValidations>
  <hyperlinks>
    <hyperlink ref="A1" r:id="rId1" xr:uid="{00000000-0004-0000-0300-000000000000}"/>
  </hyperlinks>
  <printOptions horizontalCentered="1"/>
  <pageMargins left="0.32" right="0.32" top="0" bottom="0.55000000000000004" header="0" footer="0.31"/>
  <pageSetup paperSize="9" fitToWidth="0" fitToHeight="0" orientation="portrait" r:id="rId2"/>
  <headerFooter>
    <oddFooter>&amp;L&amp;"Calibri,Normal"&amp;8&amp;K000000Fichier : &amp;F&amp;C&amp;"Calibri,Normal"&amp;8&amp;K000000Onglet : &amp;A&amp;R&amp;"Calibri,Normal"&amp;8&amp;K000000Imprimé le &amp;D , Page n°&amp;P/&amp;N</oddFooter>
  </headerFooter>
  <rowBreaks count="4" manualBreakCount="4">
    <brk id="28" max="16383" man="1"/>
    <brk id="46" max="16383" man="1"/>
    <brk id="64" max="16383" man="1"/>
    <brk id="82"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8">
    <tabColor rgb="FFC6E0B4"/>
  </sheetPr>
  <dimension ref="A1:L37"/>
  <sheetViews>
    <sheetView showGridLines="0" topLeftCell="A2" zoomScalePageLayoutView="89" workbookViewId="0">
      <selection activeCell="G7" sqref="G7:J10"/>
    </sheetView>
  </sheetViews>
  <sheetFormatPr baseColWidth="10" defaultColWidth="8.6640625" defaultRowHeight="14.4"/>
  <cols>
    <col min="1" max="1" width="34.77734375" style="83" customWidth="1"/>
    <col min="2" max="2" width="13.77734375" style="83" customWidth="1"/>
    <col min="3" max="3" width="20.44140625" style="83" customWidth="1"/>
    <col min="4" max="4" width="9.77734375" style="83" customWidth="1"/>
    <col min="5" max="5" width="13.77734375" style="92" customWidth="1"/>
    <col min="6" max="6" width="14" style="83" customWidth="1"/>
    <col min="7" max="7" width="3.44140625" style="83" customWidth="1"/>
    <col min="8" max="8" width="4.33203125" style="83" customWidth="1"/>
    <col min="9" max="9" width="3.6640625" style="83" customWidth="1"/>
    <col min="10" max="10" width="11.109375" style="83" customWidth="1"/>
    <col min="11" max="16384" width="8.6640625" style="83"/>
  </cols>
  <sheetData>
    <row r="1" spans="1:10" s="439" customFormat="1" ht="9" customHeight="1">
      <c r="A1" s="405" t="s">
        <v>0</v>
      </c>
      <c r="B1" s="435"/>
      <c r="C1" s="435"/>
      <c r="D1" s="435"/>
      <c r="E1" s="436"/>
      <c r="F1" s="437"/>
      <c r="G1" s="437"/>
      <c r="H1" s="437"/>
      <c r="I1" s="437"/>
      <c r="J1" s="438" t="s">
        <v>1</v>
      </c>
    </row>
    <row r="2" spans="1:10" s="446" customFormat="1" ht="12" customHeight="1">
      <c r="A2" s="418" t="str">
        <f>'Mode d''emploi'!$A$2</f>
        <v xml:space="preserve"> Document d'appui à la déclaration ISO17050</v>
      </c>
      <c r="B2" s="169"/>
      <c r="C2" s="170"/>
      <c r="D2" s="170"/>
      <c r="E2" s="443"/>
      <c r="F2" s="444"/>
      <c r="G2" s="444"/>
      <c r="H2" s="444"/>
      <c r="I2" s="444"/>
      <c r="J2" s="445" t="s">
        <v>316</v>
      </c>
    </row>
    <row r="3" spans="1:10" ht="13.5" customHeight="1">
      <c r="A3" s="434"/>
      <c r="B3" s="695" t="s">
        <v>147</v>
      </c>
      <c r="C3" s="696"/>
      <c r="D3" s="696"/>
      <c r="E3" s="696"/>
      <c r="F3" s="696"/>
      <c r="G3" s="696"/>
      <c r="H3" s="696"/>
      <c r="I3" s="696"/>
      <c r="J3" s="697"/>
    </row>
    <row r="4" spans="1:10" ht="15" customHeight="1">
      <c r="A4" s="351"/>
      <c r="B4" s="693" t="s">
        <v>381</v>
      </c>
      <c r="C4" s="693"/>
      <c r="D4" s="693"/>
      <c r="E4" s="693"/>
      <c r="F4" s="693"/>
      <c r="G4" s="693"/>
      <c r="H4" s="693"/>
      <c r="I4" s="693"/>
      <c r="J4" s="694"/>
    </row>
    <row r="5" spans="1:10" s="93" customFormat="1" ht="5.7" customHeight="1">
      <c r="A5" s="98"/>
      <c r="B5" s="98"/>
      <c r="C5" s="98"/>
      <c r="D5" s="98"/>
      <c r="E5" s="98"/>
      <c r="F5" s="98"/>
      <c r="G5" s="98"/>
      <c r="H5" s="98"/>
      <c r="I5" s="98"/>
      <c r="J5" s="98"/>
    </row>
    <row r="6" spans="1:10" ht="13.95" customHeight="1">
      <c r="A6" s="537" t="s">
        <v>6</v>
      </c>
      <c r="B6" s="538"/>
      <c r="C6" s="571" t="str">
        <f>'Mode d''emploi'!C6</f>
        <v>NOM de l'organisme</v>
      </c>
      <c r="D6" s="571"/>
      <c r="E6" s="571"/>
      <c r="F6" s="571"/>
      <c r="G6" s="699" t="s">
        <v>457</v>
      </c>
      <c r="H6" s="699"/>
      <c r="I6" s="699"/>
      <c r="J6" s="700"/>
    </row>
    <row r="7" spans="1:10" ht="13.95" customHeight="1">
      <c r="A7" s="539" t="s">
        <v>8</v>
      </c>
      <c r="B7" s="540"/>
      <c r="C7" s="572" t="str">
        <f>'Mode d''emploi'!C7</f>
        <v>NOM Prénom</v>
      </c>
      <c r="D7" s="572"/>
      <c r="E7" s="572"/>
      <c r="F7" s="572"/>
      <c r="G7" s="530"/>
      <c r="H7" s="530"/>
      <c r="I7" s="530"/>
      <c r="J7" s="531"/>
    </row>
    <row r="8" spans="1:10" ht="13.95" customHeight="1">
      <c r="A8" s="541" t="s">
        <v>10</v>
      </c>
      <c r="B8" s="542"/>
      <c r="C8" s="572" t="str">
        <f>'Mode d''emploi'!C8</f>
        <v>Mail</v>
      </c>
      <c r="D8" s="572"/>
      <c r="E8" s="572" t="str">
        <f>'Mode d''emploi'!E8</f>
        <v xml:space="preserve">Téléphone </v>
      </c>
      <c r="F8" s="572"/>
      <c r="G8" s="530"/>
      <c r="H8" s="530"/>
      <c r="I8" s="530"/>
      <c r="J8" s="531"/>
    </row>
    <row r="9" spans="1:10" ht="13.95" customHeight="1">
      <c r="A9" s="535" t="s">
        <v>13</v>
      </c>
      <c r="B9" s="536"/>
      <c r="C9" s="573" t="str">
        <f>'Mode d''emploi'!C9</f>
        <v>jj/mm/aaaa</v>
      </c>
      <c r="D9" s="573"/>
      <c r="E9" s="573"/>
      <c r="F9" s="573"/>
      <c r="G9" s="530"/>
      <c r="H9" s="530"/>
      <c r="I9" s="530"/>
      <c r="J9" s="531"/>
    </row>
    <row r="10" spans="1:10" ht="13.95" customHeight="1">
      <c r="A10" s="497" t="s">
        <v>14</v>
      </c>
      <c r="B10" s="498"/>
      <c r="C10" s="698" t="str">
        <f>'Mode d''emploi'!C10</f>
        <v>Indiquer les commentaires ici</v>
      </c>
      <c r="D10" s="698"/>
      <c r="E10" s="698"/>
      <c r="F10" s="698"/>
      <c r="G10" s="532"/>
      <c r="H10" s="532"/>
      <c r="I10" s="532"/>
      <c r="J10" s="533"/>
    </row>
    <row r="11" spans="1:10" s="97" customFormat="1" ht="3" customHeight="1">
      <c r="A11" s="145"/>
      <c r="B11" s="99"/>
      <c r="C11" s="100"/>
      <c r="D11" s="100"/>
      <c r="E11" s="100"/>
      <c r="F11" s="100"/>
      <c r="G11" s="100"/>
      <c r="H11" s="100"/>
      <c r="I11" s="100"/>
      <c r="J11" s="100"/>
    </row>
    <row r="12" spans="1:10" ht="19.95" customHeight="1">
      <c r="A12" s="716" t="s">
        <v>382</v>
      </c>
      <c r="B12" s="717"/>
      <c r="C12" s="717"/>
      <c r="D12" s="717"/>
      <c r="E12" s="717"/>
      <c r="F12" s="717"/>
      <c r="G12" s="717"/>
      <c r="H12" s="717"/>
      <c r="I12" s="717"/>
      <c r="J12" s="718"/>
    </row>
    <row r="13" spans="1:10" ht="34.200000000000003" customHeight="1">
      <c r="A13" s="730" t="s">
        <v>383</v>
      </c>
      <c r="B13" s="731"/>
      <c r="C13" s="731"/>
      <c r="D13" s="731"/>
      <c r="E13" s="731"/>
      <c r="F13" s="731"/>
      <c r="G13" s="731"/>
      <c r="H13" s="731"/>
      <c r="I13" s="731"/>
      <c r="J13" s="732"/>
    </row>
    <row r="14" spans="1:10" ht="24" customHeight="1">
      <c r="A14" s="146"/>
      <c r="B14" s="147"/>
      <c r="C14" s="147"/>
      <c r="D14" s="719" t="s">
        <v>320</v>
      </c>
      <c r="E14" s="720"/>
      <c r="F14" s="720"/>
      <c r="G14" s="720"/>
      <c r="H14" s="720"/>
      <c r="I14" s="720"/>
      <c r="J14" s="721"/>
    </row>
    <row r="15" spans="1:10" ht="49.2" customHeight="1">
      <c r="A15" s="148"/>
      <c r="B15" s="101"/>
      <c r="C15" s="101"/>
      <c r="D15" s="722" t="s">
        <v>321</v>
      </c>
      <c r="E15" s="723"/>
      <c r="F15" s="723"/>
      <c r="G15" s="723"/>
      <c r="H15" s="723"/>
      <c r="I15" s="723"/>
      <c r="J15" s="724"/>
    </row>
    <row r="16" spans="1:10" ht="19.95" customHeight="1">
      <c r="A16" s="148"/>
      <c r="B16" s="101"/>
      <c r="C16" s="101"/>
      <c r="D16" s="725" t="s">
        <v>322</v>
      </c>
      <c r="E16" s="725"/>
      <c r="F16" s="725"/>
      <c r="G16" s="725"/>
      <c r="H16" s="725"/>
      <c r="I16" s="725"/>
      <c r="J16" s="726"/>
    </row>
    <row r="17" spans="1:12" ht="40.200000000000003" customHeight="1">
      <c r="A17" s="148"/>
      <c r="B17" s="101"/>
      <c r="C17" s="101"/>
      <c r="D17" s="727" t="s">
        <v>438</v>
      </c>
      <c r="E17" s="727"/>
      <c r="F17" s="727" t="s">
        <v>439</v>
      </c>
      <c r="G17" s="727"/>
      <c r="H17" s="728" t="s">
        <v>440</v>
      </c>
      <c r="I17" s="728"/>
      <c r="J17" s="729"/>
    </row>
    <row r="18" spans="1:12" ht="73.05" customHeight="1">
      <c r="A18" s="148"/>
      <c r="B18" s="101"/>
      <c r="C18" s="101"/>
      <c r="D18" s="737" t="s">
        <v>384</v>
      </c>
      <c r="E18" s="738"/>
      <c r="F18" s="733"/>
      <c r="G18" s="736"/>
      <c r="H18" s="733"/>
      <c r="I18" s="734"/>
      <c r="J18" s="735"/>
      <c r="L18" s="97"/>
    </row>
    <row r="19" spans="1:12" ht="73.05" customHeight="1">
      <c r="A19" s="148"/>
      <c r="B19" s="101"/>
      <c r="C19" s="101"/>
      <c r="D19" s="737" t="s">
        <v>324</v>
      </c>
      <c r="E19" s="738"/>
      <c r="F19" s="733"/>
      <c r="G19" s="736"/>
      <c r="H19" s="733"/>
      <c r="I19" s="734"/>
      <c r="J19" s="735"/>
    </row>
    <row r="20" spans="1:12" ht="73.05" customHeight="1">
      <c r="A20" s="149"/>
      <c r="B20" s="150"/>
      <c r="C20" s="150"/>
      <c r="D20" s="710" t="s">
        <v>325</v>
      </c>
      <c r="E20" s="711"/>
      <c r="F20" s="712"/>
      <c r="G20" s="713"/>
      <c r="H20" s="712"/>
      <c r="I20" s="714"/>
      <c r="J20" s="715"/>
    </row>
    <row r="21" spans="1:12" ht="17.7" customHeight="1">
      <c r="A21" s="705" t="s">
        <v>385</v>
      </c>
      <c r="B21" s="706"/>
      <c r="C21" s="706"/>
      <c r="D21" s="706"/>
      <c r="E21" s="706"/>
      <c r="F21" s="706"/>
      <c r="G21" s="706"/>
      <c r="H21" s="706"/>
      <c r="I21" s="706"/>
      <c r="J21" s="707"/>
    </row>
    <row r="22" spans="1:12" ht="28.05" customHeight="1">
      <c r="A22" s="151" t="s">
        <v>386</v>
      </c>
      <c r="B22" s="164" t="s">
        <v>387</v>
      </c>
      <c r="C22" s="164" t="s">
        <v>388</v>
      </c>
      <c r="D22" s="164" t="s">
        <v>389</v>
      </c>
      <c r="E22" s="164" t="s">
        <v>390</v>
      </c>
      <c r="F22" s="708" t="s">
        <v>391</v>
      </c>
      <c r="G22" s="708"/>
      <c r="H22" s="708"/>
      <c r="I22" s="708"/>
      <c r="J22" s="709"/>
    </row>
    <row r="23" spans="1:12" ht="30" customHeight="1">
      <c r="A23" s="440" t="s">
        <v>392</v>
      </c>
      <c r="B23" s="111"/>
      <c r="C23" s="153"/>
      <c r="D23" s="113" t="str">
        <f>'Résultats Globaux'!D24</f>
        <v>…</v>
      </c>
      <c r="E23" s="113" t="str">
        <f>IFERROR(VLOOKUP(D23,Listes!A$12:D$24,4),"")</f>
        <v>Documents</v>
      </c>
      <c r="F23" s="701" t="str">
        <f>IFERROR(VLOOKUP(D23,Listes!A$12:E$24,5),"")</f>
        <v>Libéllés correspondants</v>
      </c>
      <c r="G23" s="701"/>
      <c r="H23" s="701"/>
      <c r="I23" s="701"/>
      <c r="J23" s="702"/>
    </row>
    <row r="24" spans="1:12" ht="30" customHeight="1">
      <c r="A24" s="440" t="s">
        <v>393</v>
      </c>
      <c r="B24" s="163"/>
      <c r="C24" s="153"/>
      <c r="D24" s="113" t="str">
        <f>'Résultats Globaux'!D30</f>
        <v>…</v>
      </c>
      <c r="E24" s="113" t="str">
        <f>IFERROR(VLOOKUP(D24,Listes!A$12:D$24,4),"")</f>
        <v>Documents</v>
      </c>
      <c r="F24" s="701" t="str">
        <f>IFERROR(VLOOKUP(D24,Listes!A$12:E$24,5),"")</f>
        <v>Libéllés correspondants</v>
      </c>
      <c r="G24" s="701"/>
      <c r="H24" s="701"/>
      <c r="I24" s="701"/>
      <c r="J24" s="702"/>
    </row>
    <row r="25" spans="1:12" ht="30" customHeight="1">
      <c r="A25" s="440" t="s">
        <v>394</v>
      </c>
      <c r="B25" s="163"/>
      <c r="C25" s="153"/>
      <c r="D25" s="113" t="str">
        <f>'Diagnostic Bénéfices_Risques'!F34</f>
        <v>…</v>
      </c>
      <c r="E25" s="113" t="str">
        <f>IFERROR(VLOOKUP(D25,Listes!A$12:D$24,4),"")</f>
        <v>Documents</v>
      </c>
      <c r="F25" s="701" t="str">
        <f>IFERROR(VLOOKUP(D25,Listes!A$12:E$24,5),"")</f>
        <v>Libéllés correspondants</v>
      </c>
      <c r="G25" s="701"/>
      <c r="H25" s="701"/>
      <c r="I25" s="701"/>
      <c r="J25" s="702"/>
    </row>
    <row r="26" spans="1:12" ht="30" customHeight="1">
      <c r="A26" s="440" t="s">
        <v>395</v>
      </c>
      <c r="B26" s="163"/>
      <c r="C26" s="153"/>
      <c r="D26" s="113" t="str">
        <f>'Diagnostic Bénéfices_Risques'!F39</f>
        <v>…</v>
      </c>
      <c r="E26" s="113" t="str">
        <f>IFERROR(VLOOKUP(D26,Listes!A$12:D$24,4),"")</f>
        <v>Documents</v>
      </c>
      <c r="F26" s="701" t="str">
        <f>IFERROR(VLOOKUP(D26,Listes!A$12:E$24,5),"")</f>
        <v>Libéllés correspondants</v>
      </c>
      <c r="G26" s="701"/>
      <c r="H26" s="701"/>
      <c r="I26" s="701"/>
      <c r="J26" s="702"/>
    </row>
    <row r="27" spans="1:12" ht="30" customHeight="1">
      <c r="A27" s="441" t="s">
        <v>396</v>
      </c>
      <c r="B27" s="112"/>
      <c r="C27" s="153"/>
      <c r="D27" s="113" t="str">
        <f>'Résultats Globaux'!D52</f>
        <v>…</v>
      </c>
      <c r="E27" s="113" t="str">
        <f>IFERROR(VLOOKUP(D27,Listes!A$12:D$24,4),"")</f>
        <v>Documents</v>
      </c>
      <c r="F27" s="701" t="str">
        <f>IFERROR(VLOOKUP(D27,Listes!A$12:E$24,5),"")</f>
        <v>Libéllés correspondants</v>
      </c>
      <c r="G27" s="701"/>
      <c r="H27" s="701"/>
      <c r="I27" s="701"/>
      <c r="J27" s="702"/>
    </row>
    <row r="28" spans="1:12" ht="30" customHeight="1">
      <c r="A28" s="440" t="s">
        <v>397</v>
      </c>
      <c r="B28" s="163"/>
      <c r="C28" s="153"/>
      <c r="D28" s="113" t="str">
        <f>'Diagnostic Bénéfices_Risques'!F81</f>
        <v>…</v>
      </c>
      <c r="E28" s="113" t="str">
        <f>IFERROR(VLOOKUP(D28,Listes!A$12:D$24,4),"")</f>
        <v>Documents</v>
      </c>
      <c r="F28" s="701" t="str">
        <f>IFERROR(VLOOKUP(D28,Listes!A$12:E$24,5),"")</f>
        <v>Libéllés correspondants</v>
      </c>
      <c r="G28" s="701"/>
      <c r="H28" s="701"/>
      <c r="I28" s="701"/>
      <c r="J28" s="702"/>
    </row>
    <row r="29" spans="1:12" ht="30" customHeight="1">
      <c r="A29" s="440" t="s">
        <v>398</v>
      </c>
      <c r="B29" s="163"/>
      <c r="C29" s="153"/>
      <c r="D29" s="113" t="str">
        <f>'Diagnostic Bénéfices_Risques'!F83</f>
        <v>…</v>
      </c>
      <c r="E29" s="113" t="str">
        <f>IFERROR(VLOOKUP(D29,Listes!A$12:D$24,4),"")</f>
        <v>Documents</v>
      </c>
      <c r="F29" s="701" t="str">
        <f>IFERROR(VLOOKUP(D29,Listes!A$12:E$24,5),"")</f>
        <v>Libéllés correspondants</v>
      </c>
      <c r="G29" s="701"/>
      <c r="H29" s="701"/>
      <c r="I29" s="701"/>
      <c r="J29" s="702"/>
    </row>
    <row r="30" spans="1:12" ht="30" customHeight="1">
      <c r="A30" s="440" t="s">
        <v>399</v>
      </c>
      <c r="B30" s="163"/>
      <c r="C30" s="153"/>
      <c r="D30" s="113" t="str">
        <f>'Diagnostic Bénéfices_Risques'!F84</f>
        <v>…</v>
      </c>
      <c r="E30" s="113" t="str">
        <f>IFERROR(VLOOKUP(D30,Listes!A$12:D$24,4),"")</f>
        <v>Documents</v>
      </c>
      <c r="F30" s="701" t="str">
        <f>IFERROR(VLOOKUP(D30,Listes!A$12:E$24,5),"")</f>
        <v>Libéllés correspondants</v>
      </c>
      <c r="G30" s="701"/>
      <c r="H30" s="701"/>
      <c r="I30" s="701"/>
      <c r="J30" s="702"/>
    </row>
    <row r="31" spans="1:12" ht="30" customHeight="1">
      <c r="A31" s="440" t="s">
        <v>400</v>
      </c>
      <c r="B31" s="163"/>
      <c r="C31" s="153"/>
      <c r="D31" s="113" t="str">
        <f>'Diagnostic Bénéfices_Risques'!F88</f>
        <v>…</v>
      </c>
      <c r="E31" s="113" t="str">
        <f>IFERROR(VLOOKUP(D31,Listes!A$12:D$24,4),"")</f>
        <v>Documents</v>
      </c>
      <c r="F31" s="701" t="str">
        <f>IFERROR(VLOOKUP(D31,Listes!A$12:E$24,5),"")</f>
        <v>Libéllés correspondants</v>
      </c>
      <c r="G31" s="701"/>
      <c r="H31" s="701"/>
      <c r="I31" s="701"/>
      <c r="J31" s="702"/>
    </row>
    <row r="32" spans="1:12" ht="30" customHeight="1">
      <c r="A32" s="440" t="s">
        <v>401</v>
      </c>
      <c r="B32" s="163"/>
      <c r="C32" s="154"/>
      <c r="D32" s="114" t="str">
        <f>'Diagnostic Bénéfices_Risques'!F116</f>
        <v>…</v>
      </c>
      <c r="E32" s="113" t="str">
        <f>IFERROR(VLOOKUP(D32,Listes!A$12:D$24,4),"")</f>
        <v>Documents</v>
      </c>
      <c r="F32" s="701" t="str">
        <f>IFERROR(VLOOKUP(D32,Listes!A$12:E$24,5),"")</f>
        <v>Libéllés correspondants</v>
      </c>
      <c r="G32" s="701"/>
      <c r="H32" s="701"/>
      <c r="I32" s="701"/>
      <c r="J32" s="702"/>
    </row>
    <row r="33" spans="1:10" ht="30" customHeight="1">
      <c r="A33" s="442" t="s">
        <v>402</v>
      </c>
      <c r="B33" s="165"/>
      <c r="C33" s="155"/>
      <c r="D33" s="152" t="str">
        <f>'Diagnostic Bénéfices_Risques'!F123</f>
        <v>…</v>
      </c>
      <c r="E33" s="152" t="str">
        <f>IFERROR(VLOOKUP(D33,Listes!A$12:D$24,4),"")</f>
        <v>Documents</v>
      </c>
      <c r="F33" s="703" t="str">
        <f>IFERROR(VLOOKUP(D33,Listes!A$12:E$24,5),"")</f>
        <v>Libéllés correspondants</v>
      </c>
      <c r="G33" s="703"/>
      <c r="H33" s="703"/>
      <c r="I33" s="703"/>
      <c r="J33" s="704"/>
    </row>
    <row r="34" spans="1:10">
      <c r="A34" s="88"/>
      <c r="B34" s="88"/>
      <c r="C34" s="88"/>
      <c r="D34" s="88"/>
      <c r="E34" s="102"/>
      <c r="F34" s="88"/>
      <c r="G34" s="88"/>
      <c r="H34" s="88"/>
      <c r="I34" s="88"/>
      <c r="J34" s="88"/>
    </row>
    <row r="37" spans="1:10">
      <c r="F37" s="92"/>
    </row>
  </sheetData>
  <sheetProtection sheet="1" formatCells="0" formatColumns="0" formatRows="0" selectLockedCells="1"/>
  <mergeCells count="45">
    <mergeCell ref="H18:J18"/>
    <mergeCell ref="F18:G18"/>
    <mergeCell ref="D18:E18"/>
    <mergeCell ref="H19:J19"/>
    <mergeCell ref="F19:G19"/>
    <mergeCell ref="D19:E19"/>
    <mergeCell ref="A12:J12"/>
    <mergeCell ref="D14:J14"/>
    <mergeCell ref="D15:J15"/>
    <mergeCell ref="D16:J16"/>
    <mergeCell ref="D17:E17"/>
    <mergeCell ref="F17:G17"/>
    <mergeCell ref="H17:J17"/>
    <mergeCell ref="A13:J13"/>
    <mergeCell ref="A21:J21"/>
    <mergeCell ref="F22:J22"/>
    <mergeCell ref="D20:E20"/>
    <mergeCell ref="F20:G20"/>
    <mergeCell ref="H20:J20"/>
    <mergeCell ref="F27:J27"/>
    <mergeCell ref="F23:J23"/>
    <mergeCell ref="F24:J24"/>
    <mergeCell ref="F33:J33"/>
    <mergeCell ref="F28:J28"/>
    <mergeCell ref="F29:J29"/>
    <mergeCell ref="F30:J30"/>
    <mergeCell ref="F31:J31"/>
    <mergeCell ref="F32:J32"/>
    <mergeCell ref="F25:J25"/>
    <mergeCell ref="F26:J26"/>
    <mergeCell ref="B4:J4"/>
    <mergeCell ref="B3:J3"/>
    <mergeCell ref="A10:B10"/>
    <mergeCell ref="A8:B8"/>
    <mergeCell ref="A9:B9"/>
    <mergeCell ref="A6:B6"/>
    <mergeCell ref="A7:B7"/>
    <mergeCell ref="C6:F6"/>
    <mergeCell ref="C7:F7"/>
    <mergeCell ref="C8:D8"/>
    <mergeCell ref="E8:F8"/>
    <mergeCell ref="C10:F10"/>
    <mergeCell ref="C9:F9"/>
    <mergeCell ref="G6:J6"/>
    <mergeCell ref="G7:J10"/>
  </mergeCells>
  <phoneticPr fontId="4" type="noConversion"/>
  <dataValidations count="9">
    <dataValidation allowBlank="1" showInputMessage="1" showErrorMessage="1" prompt="Indiquez brièvement le plan d'action prioritaire : objectifs, pilotage et planning" sqref="D18:D20" xr:uid="{00000000-0002-0000-0400-000000000000}"/>
    <dataValidation allowBlank="1" showInputMessage="1" showErrorMessage="1" prompt="Indiquez tous les enseignements tirés des résultats de l'autodiagnostic" sqref="D15" xr:uid="{00000000-0002-0000-0400-000001000000}"/>
    <dataValidation allowBlank="1" showInputMessage="1" showErrorMessage="1" prompt="Indiquer la date sous le format suivant : XX/XX/XX" sqref="C11" xr:uid="{00000000-0002-0000-0400-000002000000}"/>
    <dataValidation allowBlank="1" showInputMessage="1" showErrorMessage="1" prompt="Indiquez le nom de l'établissement concerné par l'autodiagnostic" sqref="C6" xr:uid="{00000000-0002-0000-0400-000003000000}"/>
    <dataValidation allowBlank="1" showInputMessage="1" showErrorMessage="1" prompt="Indiquez le NOM et le Prénom du responsable de l'évaluation " sqref="C7" xr:uid="{00000000-0002-0000-0400-000004000000}"/>
    <dataValidation allowBlank="1" showInputMessage="1" showErrorMessage="1" prompt="Indiquez l'adresse Mail" sqref="C8" xr:uid="{00000000-0002-0000-0400-000005000000}"/>
    <dataValidation allowBlank="1" showInputMessage="1" showErrorMessage="1" prompt="Indiquez votre numéro de téléphone" sqref="E8" xr:uid="{00000000-0002-0000-0400-000006000000}"/>
    <dataValidation allowBlank="1" showInputMessage="1" showErrorMessage="1" prompt="Indiquer la date sous le format suivant : jj/mm/aaaa" sqref="C9:C10" xr:uid="{00000000-0002-0000-0400-000007000000}"/>
    <dataValidation allowBlank="1" showInputMessage="1" showErrorMessage="1" prompt="Signez ici" sqref="G7" xr:uid="{00000000-0002-0000-0400-000008000000}"/>
  </dataValidations>
  <hyperlinks>
    <hyperlink ref="A1" r:id="rId1" xr:uid="{00000000-0004-0000-0400-000000000000}"/>
  </hyperlinks>
  <printOptions horizontalCentered="1"/>
  <pageMargins left="0.31629921259842525" right="0.31629921259842525" top="0" bottom="0.51314960629921258" header="0" footer="0.31314960629921262"/>
  <pageSetup paperSize="9" fitToHeight="0" orientation="landscape" r:id="rId2"/>
  <headerFooter>
    <oddFooter xml:space="preserve">&amp;L&amp;"Calibri,Normal"&amp;8&amp;K000000Fichier : &amp;F&amp;C&amp;"Calibri,Normal"&amp;8&amp;K000000Onglet : &amp;A&amp;R&amp;"Calibri,Normal"&amp;8&amp;K000000Imprimé le &amp;D, Page°&amp;P/&amp;N </oddFooter>
  </headerFooter>
  <rowBreaks count="1" manualBreakCount="1">
    <brk id="20" max="16383" man="1"/>
  </rowBreaks>
  <drawing r:id="rId3"/>
  <extLst>
    <ext xmlns:x14="http://schemas.microsoft.com/office/spreadsheetml/2009/9/main" uri="{78C0D931-6437-407d-A8EE-F0AAD7539E65}">
      <x14:conditionalFormattings>
        <x14:conditionalFormatting xmlns:xm="http://schemas.microsoft.com/office/excel/2006/main">
          <x14:cfRule type="expression" priority="5" id="{CDE37CEE-1F37-4CB0-8017-405C4FB34885}">
            <xm:f>$D23=Listes!$D$21</xm:f>
            <x14:dxf>
              <fill>
                <patternFill>
                  <bgColor rgb="FF00B050"/>
                </patternFill>
              </fill>
            </x14:dxf>
          </x14:cfRule>
          <x14:cfRule type="expression" priority="6" id="{6F12EA0D-F67D-48C4-B2D3-942AAC96597A}">
            <xm:f>$D23=Listes!$D$18</xm:f>
            <x14:dxf>
              <fill>
                <patternFill>
                  <bgColor theme="4" tint="0.39994506668294322"/>
                </patternFill>
              </fill>
            </x14:dxf>
          </x14:cfRule>
          <x14:cfRule type="expression" priority="7" id="{81735216-83E2-4FE8-A977-B6B18D4A9898}">
            <xm:f>$D23=Listes!$D$16</xm:f>
            <x14:dxf>
              <font>
                <color theme="0"/>
              </font>
              <fill>
                <patternFill>
                  <bgColor theme="4" tint="-0.24994659260841701"/>
                </patternFill>
              </fill>
            </x14:dxf>
          </x14:cfRule>
          <x14:cfRule type="expression" priority="8" id="{637B92E9-F669-4FB3-A56E-09515355C2AB}">
            <xm:f>$D23=Listes!$D$13</xm:f>
            <x14:dxf>
              <font>
                <color theme="0"/>
              </font>
              <fill>
                <patternFill>
                  <bgColor theme="2" tint="-0.749961851863155"/>
                </patternFill>
              </fill>
            </x14:dxf>
          </x14:cfRule>
          <xm:sqref>D23</xm:sqref>
        </x14:conditionalFormatting>
        <x14:conditionalFormatting xmlns:xm="http://schemas.microsoft.com/office/excel/2006/main">
          <x14:cfRule type="expression" priority="1" id="{9F742F98-0A29-4FE7-A39B-31C3A9A5B42A}">
            <xm:f>$E23=Listes!$D$24</xm:f>
            <x14:dxf>
              <fill>
                <patternFill>
                  <bgColor rgb="FF00B050"/>
                </patternFill>
              </fill>
            </x14:dxf>
          </x14:cfRule>
          <x14:cfRule type="expression" priority="2" id="{426F2894-A53D-4E8E-B93B-E120B2A37588}">
            <xm:f>$E23=Listes!$D$21</xm:f>
            <x14:dxf>
              <fill>
                <patternFill>
                  <bgColor theme="4" tint="0.39994506668294322"/>
                </patternFill>
              </fill>
            </x14:dxf>
          </x14:cfRule>
          <x14:cfRule type="expression" priority="3" id="{FE892E9A-540B-47D0-8155-056C3682E973}">
            <xm:f>$E23=Listes!$D$16</xm:f>
            <x14:dxf>
              <font>
                <color theme="0"/>
              </font>
              <fill>
                <patternFill>
                  <bgColor theme="4" tint="-0.24994659260841701"/>
                </patternFill>
              </fill>
            </x14:dxf>
          </x14:cfRule>
          <x14:cfRule type="expression" priority="4" id="{C4A9494C-3733-4EB8-B8DF-4992AD39391B}">
            <xm:f>$E23=Listes!$D$13</xm:f>
            <x14:dxf>
              <font>
                <color theme="0"/>
              </font>
              <fill>
                <patternFill>
                  <bgColor theme="2" tint="-0.749961851863155"/>
                </patternFill>
              </fill>
            </x14:dxf>
          </x14:cfRule>
          <xm:sqref>E23:E33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tabColor rgb="FFC6E0B4"/>
  </sheetPr>
  <dimension ref="A1:F41"/>
  <sheetViews>
    <sheetView showGridLines="0" tabSelected="1" workbookViewId="0">
      <selection activeCell="D39" sqref="D39:F39"/>
    </sheetView>
  </sheetViews>
  <sheetFormatPr baseColWidth="10" defaultColWidth="8.6640625" defaultRowHeight="14.4"/>
  <cols>
    <col min="1" max="1" width="13.6640625" customWidth="1"/>
    <col min="2" max="2" width="23.33203125" customWidth="1"/>
    <col min="3" max="3" width="7.44140625" customWidth="1"/>
    <col min="4" max="4" width="7" customWidth="1"/>
    <col min="5" max="5" width="20.33203125" customWidth="1"/>
    <col min="6" max="6" width="10.109375" customWidth="1"/>
  </cols>
  <sheetData>
    <row r="1" spans="1:6" s="430" customFormat="1" ht="9" customHeight="1">
      <c r="A1" s="428" t="s">
        <v>0</v>
      </c>
      <c r="B1" s="429"/>
      <c r="C1" s="429"/>
      <c r="D1" s="751" t="s">
        <v>1</v>
      </c>
      <c r="E1" s="751"/>
      <c r="F1" s="751"/>
    </row>
    <row r="2" spans="1:6" s="318" customFormat="1" ht="9" customHeight="1">
      <c r="A2" s="319" t="s">
        <v>403</v>
      </c>
      <c r="B2" s="316"/>
      <c r="C2" s="317"/>
      <c r="D2" s="317"/>
      <c r="E2" s="756" t="s">
        <v>370</v>
      </c>
      <c r="F2" s="756"/>
    </row>
    <row r="3" spans="1:6" ht="16.05" customHeight="1">
      <c r="A3" s="320"/>
      <c r="B3" s="752" t="s">
        <v>404</v>
      </c>
      <c r="C3" s="752"/>
      <c r="D3" s="752"/>
      <c r="E3" s="752"/>
      <c r="F3" s="753"/>
    </row>
    <row r="4" spans="1:6" s="321" customFormat="1" ht="16.05" customHeight="1">
      <c r="A4" s="759" t="s">
        <v>405</v>
      </c>
      <c r="B4" s="760"/>
      <c r="C4" s="760"/>
      <c r="D4" s="760"/>
      <c r="E4" s="760"/>
      <c r="F4" s="761"/>
    </row>
    <row r="5" spans="1:6" ht="13.05" customHeight="1">
      <c r="A5" s="768" t="s">
        <v>406</v>
      </c>
      <c r="B5" s="769"/>
      <c r="C5" s="769"/>
      <c r="D5" s="762" t="s">
        <v>407</v>
      </c>
      <c r="E5" s="763"/>
      <c r="F5" s="764"/>
    </row>
    <row r="6" spans="1:6">
      <c r="A6" s="765" t="str">
        <f>IFERROR(A39+364,"Date de la déclaration + 1 an")</f>
        <v>Date de la déclaration + 1 an</v>
      </c>
      <c r="B6" s="766"/>
      <c r="C6" s="766"/>
      <c r="D6" s="765" t="str">
        <f>IF(A39="","remplir la cellule de date de la déclaration",IF(ISERROR(YEAR(A39)),"date de la déclaration invalide",CONCATENATE("ISO_17050_sur_la_XP_S99-223_du_",DAY(A39),"_",MONTH(A39),"_",YEAR(A39))))</f>
        <v>date de la déclaration invalide</v>
      </c>
      <c r="E6" s="766"/>
      <c r="F6" s="767"/>
    </row>
    <row r="7" spans="1:6" ht="6" customHeight="1">
      <c r="A7" s="757"/>
      <c r="B7" s="758"/>
      <c r="C7" s="758"/>
      <c r="D7" s="758"/>
      <c r="E7" s="758"/>
      <c r="F7" s="134"/>
    </row>
    <row r="8" spans="1:6" ht="21" customHeight="1">
      <c r="A8" s="770" t="s">
        <v>408</v>
      </c>
      <c r="B8" s="771"/>
      <c r="C8" s="771"/>
      <c r="D8" s="771"/>
      <c r="E8" s="771"/>
      <c r="F8" s="772"/>
    </row>
    <row r="9" spans="1:6" ht="28.5" customHeight="1">
      <c r="A9" s="773" t="s">
        <v>409</v>
      </c>
      <c r="B9" s="774"/>
      <c r="C9" s="774"/>
      <c r="D9" s="774"/>
      <c r="E9" s="774"/>
      <c r="F9" s="775"/>
    </row>
    <row r="10" spans="1:6" ht="33" customHeight="1">
      <c r="A10" s="773" t="s">
        <v>410</v>
      </c>
      <c r="B10" s="774"/>
      <c r="C10" s="774"/>
      <c r="D10" s="774"/>
      <c r="E10" s="774"/>
      <c r="F10" s="775"/>
    </row>
    <row r="11" spans="1:6" ht="20.25" customHeight="1">
      <c r="A11" s="776" t="s">
        <v>411</v>
      </c>
      <c r="B11" s="777"/>
      <c r="C11" s="777"/>
      <c r="D11" s="303" t="s">
        <v>127</v>
      </c>
      <c r="E11" s="303" t="s">
        <v>412</v>
      </c>
      <c r="F11" s="304"/>
    </row>
    <row r="12" spans="1:6" ht="15" customHeight="1">
      <c r="A12" s="782" t="s">
        <v>447</v>
      </c>
      <c r="B12" s="783"/>
      <c r="C12" s="783"/>
      <c r="D12" s="312">
        <v>0.7</v>
      </c>
      <c r="E12" s="784"/>
      <c r="F12" s="785"/>
    </row>
    <row r="13" spans="1:6" ht="14.7" customHeight="1">
      <c r="A13" s="778" t="s">
        <v>413</v>
      </c>
      <c r="B13" s="779"/>
      <c r="C13" s="779"/>
      <c r="D13" s="84" t="str">
        <f>'Résultats Globaux'!D22</f>
        <v>…</v>
      </c>
      <c r="E13" s="84" t="str">
        <f>IF(AND(D13&gt;D$12,D13&lt;&gt;Listes!$A$12), 'Résultats Globaux'!E22, "Non déclarable")</f>
        <v>Non déclarable</v>
      </c>
      <c r="F13" s="135"/>
    </row>
    <row r="14" spans="1:6">
      <c r="A14" s="136" t="s">
        <v>414</v>
      </c>
      <c r="B14" s="781" t="s">
        <v>129</v>
      </c>
      <c r="C14" s="781"/>
      <c r="D14" s="85" t="str">
        <f>'Résultats Globaux'!D23</f>
        <v>…</v>
      </c>
      <c r="E14" s="85" t="str">
        <f>IF(AND(D14&gt;D$12,D14&lt;&gt;Listes!$A$12), 'Résultats Globaux'!E23, "Non déclarable")</f>
        <v>Non déclarable</v>
      </c>
      <c r="F14" s="137"/>
    </row>
    <row r="15" spans="1:6">
      <c r="A15" s="138" t="s">
        <v>415</v>
      </c>
      <c r="B15" s="786" t="s">
        <v>131</v>
      </c>
      <c r="C15" s="786"/>
      <c r="D15" s="86" t="str">
        <f>'Résultats Globaux'!D34</f>
        <v>…</v>
      </c>
      <c r="E15" s="87" t="str">
        <f>IF(AND(D15&gt;D$12,D15&lt;&gt;Listes!$A$12), 'Résultats Globaux'!E34, "Non déclarable")</f>
        <v>Non déclarable</v>
      </c>
      <c r="F15" s="139"/>
    </row>
    <row r="16" spans="1:6">
      <c r="A16" s="136" t="s">
        <v>416</v>
      </c>
      <c r="B16" s="781" t="s">
        <v>133</v>
      </c>
      <c r="C16" s="781"/>
      <c r="D16" s="85" t="str">
        <f>'Résultats Globaux'!D38</f>
        <v>…</v>
      </c>
      <c r="E16" s="85" t="str">
        <f>IF(AND(D16&gt;D$12,D16&lt;&gt;Listes!$A$12), 'Résultats Globaux'!E38, "Non déclarable")</f>
        <v>Non déclarable</v>
      </c>
      <c r="F16" s="137"/>
    </row>
    <row r="17" spans="1:6">
      <c r="A17" s="138" t="s">
        <v>417</v>
      </c>
      <c r="B17" s="786" t="s">
        <v>135</v>
      </c>
      <c r="C17" s="786"/>
      <c r="D17" s="86" t="str">
        <f>'Résultats Globaux'!D42</f>
        <v>…</v>
      </c>
      <c r="E17" s="87" t="str">
        <f>IF(AND(D17&gt;D$12,D17&lt;&gt;Listes!$A$12),'Résultats Globaux'!E42, "Non déclarable")</f>
        <v>Non déclarable</v>
      </c>
      <c r="F17" s="139"/>
    </row>
    <row r="18" spans="1:6">
      <c r="A18" s="136" t="s">
        <v>418</v>
      </c>
      <c r="B18" s="781" t="s">
        <v>137</v>
      </c>
      <c r="C18" s="781"/>
      <c r="D18" s="85" t="str">
        <f>'Résultats Globaux'!D46</f>
        <v>…</v>
      </c>
      <c r="E18" s="85" t="str">
        <f>IF(AND(D18&gt;D$12,D18&lt;&gt;Listes!$A$12), 'Résultats Globaux'!E46, "Non déclarable")</f>
        <v>Non déclarable</v>
      </c>
      <c r="F18" s="137"/>
    </row>
    <row r="19" spans="1:6" ht="22.5" customHeight="1">
      <c r="A19" s="138" t="s">
        <v>419</v>
      </c>
      <c r="B19" s="780" t="s">
        <v>139</v>
      </c>
      <c r="C19" s="780"/>
      <c r="D19" s="86" t="str">
        <f>'Résultats Globaux'!D51</f>
        <v>…</v>
      </c>
      <c r="E19" s="87" t="str">
        <f>IF(AND(D19&gt;D$12,D19&lt;&gt;Listes!$A$12), 'Résultats Globaux'!E51, "Non déclarable")</f>
        <v>Non déclarable</v>
      </c>
      <c r="F19" s="139"/>
    </row>
    <row r="20" spans="1:6">
      <c r="A20" s="136" t="s">
        <v>420</v>
      </c>
      <c r="B20" s="781" t="s">
        <v>141</v>
      </c>
      <c r="C20" s="781"/>
      <c r="D20" s="85" t="str">
        <f>'Résultats Globaux'!D58</f>
        <v>…</v>
      </c>
      <c r="E20" s="85" t="str">
        <f>IF(AND(D20&gt;D$12,D20&lt;&gt;Listes!$A$12), 'Résultats Globaux'!E58, "Non déclarable")</f>
        <v>Non déclarable</v>
      </c>
      <c r="F20" s="137"/>
    </row>
    <row r="21" spans="1:6">
      <c r="A21" s="138" t="s">
        <v>421</v>
      </c>
      <c r="B21" s="786" t="s">
        <v>143</v>
      </c>
      <c r="C21" s="786"/>
      <c r="D21" s="86" t="str">
        <f>'Résultats Globaux'!D63</f>
        <v>…</v>
      </c>
      <c r="E21" s="87" t="str">
        <f>IF(AND(D21&gt;D$12,D21&lt;&gt;Listes!$A$12), 'Résultats Globaux'!E63, "Non déclarable")</f>
        <v>Non déclarable</v>
      </c>
      <c r="F21" s="139"/>
    </row>
    <row r="22" spans="1:6">
      <c r="A22" s="313" t="s">
        <v>422</v>
      </c>
      <c r="B22" s="787" t="s">
        <v>145</v>
      </c>
      <c r="C22" s="787"/>
      <c r="D22" s="314" t="str">
        <f>'Résultats Globaux'!D71</f>
        <v>…</v>
      </c>
      <c r="E22" s="314" t="str">
        <f>IF(AND(D22&gt;D$12,D22&lt;&gt;Listes!$A$12), 'Résultats Globaux'!E71, "Non déclarable")</f>
        <v>Non déclarable</v>
      </c>
      <c r="F22" s="315"/>
    </row>
    <row r="23" spans="1:6" ht="6" customHeight="1">
      <c r="A23" s="307"/>
      <c r="B23" s="307"/>
      <c r="C23" s="307"/>
      <c r="D23" s="307"/>
      <c r="E23" s="307"/>
      <c r="F23" s="97"/>
    </row>
    <row r="24" spans="1:6">
      <c r="A24" s="788" t="s">
        <v>423</v>
      </c>
      <c r="B24" s="789"/>
      <c r="C24" s="789"/>
      <c r="D24" s="789"/>
      <c r="E24" s="789"/>
      <c r="F24" s="790"/>
    </row>
    <row r="25" spans="1:6">
      <c r="A25" s="791" t="s">
        <v>424</v>
      </c>
      <c r="B25" s="792"/>
      <c r="C25" s="792"/>
      <c r="D25" s="792"/>
      <c r="E25" s="792"/>
      <c r="F25" s="793"/>
    </row>
    <row r="26" spans="1:6" ht="21" customHeight="1">
      <c r="A26" s="796" t="s">
        <v>425</v>
      </c>
      <c r="B26" s="794"/>
      <c r="C26" s="794"/>
      <c r="D26" s="794" t="s">
        <v>426</v>
      </c>
      <c r="E26" s="794"/>
      <c r="F26" s="795"/>
    </row>
    <row r="27" spans="1:6" ht="66.45" customHeight="1">
      <c r="A27" s="797" t="s">
        <v>449</v>
      </c>
      <c r="B27" s="798"/>
      <c r="C27" s="798"/>
      <c r="D27" s="801" t="s">
        <v>427</v>
      </c>
      <c r="E27" s="802"/>
      <c r="F27" s="803"/>
    </row>
    <row r="28" spans="1:6" ht="40.950000000000003" customHeight="1">
      <c r="A28" s="799" t="s">
        <v>428</v>
      </c>
      <c r="B28" s="800"/>
      <c r="C28" s="800"/>
      <c r="D28" s="804" t="s">
        <v>429</v>
      </c>
      <c r="E28" s="805"/>
      <c r="F28" s="806"/>
    </row>
    <row r="29" spans="1:6" ht="6" customHeight="1">
      <c r="A29" s="308"/>
      <c r="B29" s="308"/>
      <c r="C29" s="308"/>
      <c r="D29" s="308"/>
      <c r="E29" s="308"/>
      <c r="F29" s="309"/>
    </row>
    <row r="30" spans="1:6" ht="14.7" customHeight="1">
      <c r="A30" s="807" t="s">
        <v>430</v>
      </c>
      <c r="B30" s="808"/>
      <c r="C30" s="808"/>
      <c r="D30" s="808"/>
      <c r="E30" s="808"/>
      <c r="F30" s="809"/>
    </row>
    <row r="31" spans="1:6" ht="13.05" customHeight="1">
      <c r="A31" s="810" t="s">
        <v>431</v>
      </c>
      <c r="B31" s="811"/>
      <c r="C31" s="811"/>
      <c r="D31" s="810" t="s">
        <v>432</v>
      </c>
      <c r="E31" s="811"/>
      <c r="F31" s="812"/>
    </row>
    <row r="32" spans="1:6" ht="13.05" customHeight="1">
      <c r="A32" s="739" t="s">
        <v>444</v>
      </c>
      <c r="B32" s="740"/>
      <c r="C32" s="741"/>
      <c r="D32" s="739" t="s">
        <v>444</v>
      </c>
      <c r="E32" s="740"/>
      <c r="F32" s="741"/>
    </row>
    <row r="33" spans="1:6" ht="13.05" customHeight="1">
      <c r="A33" s="810" t="s">
        <v>433</v>
      </c>
      <c r="B33" s="811"/>
      <c r="C33" s="811"/>
      <c r="D33" s="810" t="s">
        <v>433</v>
      </c>
      <c r="E33" s="811"/>
      <c r="F33" s="812"/>
    </row>
    <row r="34" spans="1:6" ht="13.05" customHeight="1">
      <c r="A34" s="739" t="s">
        <v>444</v>
      </c>
      <c r="B34" s="740"/>
      <c r="C34" s="741"/>
      <c r="D34" s="739" t="s">
        <v>444</v>
      </c>
      <c r="E34" s="740"/>
      <c r="F34" s="741"/>
    </row>
    <row r="35" spans="1:6" ht="13.05" customHeight="1">
      <c r="A35" s="739" t="s">
        <v>444</v>
      </c>
      <c r="B35" s="740"/>
      <c r="C35" s="741"/>
      <c r="D35" s="739" t="s">
        <v>444</v>
      </c>
      <c r="E35" s="740"/>
      <c r="F35" s="741"/>
    </row>
    <row r="36" spans="1:6" ht="13.05" customHeight="1">
      <c r="A36" s="739" t="s">
        <v>444</v>
      </c>
      <c r="B36" s="740"/>
      <c r="C36" s="741"/>
      <c r="D36" s="739" t="s">
        <v>444</v>
      </c>
      <c r="E36" s="740"/>
      <c r="F36" s="741"/>
    </row>
    <row r="37" spans="1:6" ht="13.05" customHeight="1">
      <c r="A37" s="739" t="s">
        <v>444</v>
      </c>
      <c r="B37" s="740"/>
      <c r="C37" s="741"/>
      <c r="D37" s="739" t="s">
        <v>444</v>
      </c>
      <c r="E37" s="740"/>
      <c r="F37" s="741"/>
    </row>
    <row r="38" spans="1:6" ht="13.05" customHeight="1">
      <c r="A38" s="754" t="s">
        <v>434</v>
      </c>
      <c r="B38" s="755"/>
      <c r="C38" s="755"/>
      <c r="D38" s="431" t="s">
        <v>435</v>
      </c>
      <c r="E38" s="432"/>
      <c r="F38" s="433"/>
    </row>
    <row r="39" spans="1:6" ht="13.05" customHeight="1">
      <c r="A39" s="742" t="s">
        <v>448</v>
      </c>
      <c r="B39" s="743"/>
      <c r="C39" s="744"/>
      <c r="D39" s="742" t="s">
        <v>448</v>
      </c>
      <c r="E39" s="743"/>
      <c r="F39" s="744"/>
    </row>
    <row r="40" spans="1:6" ht="13.05" customHeight="1">
      <c r="A40" s="748" t="s">
        <v>436</v>
      </c>
      <c r="B40" s="749"/>
      <c r="C40" s="750"/>
      <c r="D40" s="748" t="s">
        <v>436</v>
      </c>
      <c r="E40" s="749"/>
      <c r="F40" s="750"/>
    </row>
    <row r="41" spans="1:6" ht="67.95" customHeight="1">
      <c r="A41" s="745"/>
      <c r="B41" s="746"/>
      <c r="C41" s="747"/>
      <c r="D41" s="745"/>
      <c r="E41" s="746"/>
      <c r="F41" s="747"/>
    </row>
  </sheetData>
  <sheetProtection sheet="1" formatCells="0" formatColumns="0" formatRows="0" selectLockedCells="1"/>
  <mergeCells count="55">
    <mergeCell ref="A33:C33"/>
    <mergeCell ref="A32:C32"/>
    <mergeCell ref="A34:C34"/>
    <mergeCell ref="D32:F32"/>
    <mergeCell ref="D34:F34"/>
    <mergeCell ref="D33:F33"/>
    <mergeCell ref="A28:C28"/>
    <mergeCell ref="D27:F27"/>
    <mergeCell ref="D28:F28"/>
    <mergeCell ref="A30:F30"/>
    <mergeCell ref="D31:F31"/>
    <mergeCell ref="A31:C31"/>
    <mergeCell ref="A24:F24"/>
    <mergeCell ref="A25:F25"/>
    <mergeCell ref="D26:F26"/>
    <mergeCell ref="A26:C26"/>
    <mergeCell ref="A27:C27"/>
    <mergeCell ref="B20:C20"/>
    <mergeCell ref="A12:C12"/>
    <mergeCell ref="E12:F12"/>
    <mergeCell ref="B21:C21"/>
    <mergeCell ref="B22:C22"/>
    <mergeCell ref="B14:C14"/>
    <mergeCell ref="B15:C15"/>
    <mergeCell ref="B16:C16"/>
    <mergeCell ref="B17:C17"/>
    <mergeCell ref="B18:C18"/>
    <mergeCell ref="D1:F1"/>
    <mergeCell ref="B3:F3"/>
    <mergeCell ref="A38:C38"/>
    <mergeCell ref="E2:F2"/>
    <mergeCell ref="A7:E7"/>
    <mergeCell ref="A4:F4"/>
    <mergeCell ref="D5:F5"/>
    <mergeCell ref="D6:F6"/>
    <mergeCell ref="A5:C5"/>
    <mergeCell ref="A6:C6"/>
    <mergeCell ref="A8:F8"/>
    <mergeCell ref="A9:F9"/>
    <mergeCell ref="A10:F10"/>
    <mergeCell ref="A11:C11"/>
    <mergeCell ref="A13:C13"/>
    <mergeCell ref="B19:C19"/>
    <mergeCell ref="A35:C35"/>
    <mergeCell ref="A36:C36"/>
    <mergeCell ref="A37:C37"/>
    <mergeCell ref="A39:C39"/>
    <mergeCell ref="A41:C41"/>
    <mergeCell ref="A40:C40"/>
    <mergeCell ref="D35:F35"/>
    <mergeCell ref="D36:F36"/>
    <mergeCell ref="D37:F37"/>
    <mergeCell ref="D39:F39"/>
    <mergeCell ref="D41:F41"/>
    <mergeCell ref="D40:F40"/>
  </mergeCells>
  <phoneticPr fontId="4" type="noConversion"/>
  <dataValidations count="2">
    <dataValidation allowBlank="1" showInputMessage="1" showErrorMessage="1" prompt="Autre document d'appui : Mettre ici, et en noir, tout autre document d'appui éventuel pour cette déclaration" sqref="D28" xr:uid="{00000000-0002-0000-0500-000000000000}"/>
    <dataValidation allowBlank="1" showInputMessage="1" showErrorMessage="1" prompt="Indiquez les documents que vous mettrez à disposition d'un auditeur. Il peut s'agir des onglets imprimés et signés de ce fichier d'autodiagnostic" sqref="D27" xr:uid="{00000000-0002-0000-0500-000001000000}"/>
  </dataValidations>
  <hyperlinks>
    <hyperlink ref="A1" r:id="rId1" xr:uid="{00000000-0004-0000-0500-000000000000}"/>
  </hyperlinks>
  <printOptions horizontalCentered="1"/>
  <pageMargins left="0.51" right="0.51" top="0.55314960629921262" bottom="0.55314960629921262" header="0.31" footer="0.31"/>
  <pageSetup paperSize="9" fitToHeight="0" orientation="portrait" r:id="rId2"/>
  <headerFooter>
    <oddFooter>&amp;L&amp;"Calibri,Normal"&amp;8&amp;K000000Fichier : &amp;F&amp;C&amp;"Calibri,Normal"&amp;8&amp;K000000Onglet : &amp;A&amp;R&amp;"Calibri,Normal"&amp;8&amp;K000000Imprimé le &amp;D, Page n°&amp;P/&amp;N</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Listes!$B$38:$B$42</xm:f>
          </x14:formula1>
          <xm:sqref>D12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2">
    <tabColor rgb="FFC6E0B4"/>
  </sheetPr>
  <dimension ref="A1:O53"/>
  <sheetViews>
    <sheetView topLeftCell="A16" zoomScale="90" zoomScaleNormal="90" workbookViewId="0">
      <selection activeCell="B33" sqref="B33:E33"/>
    </sheetView>
  </sheetViews>
  <sheetFormatPr baseColWidth="10" defaultColWidth="9.109375" defaultRowHeight="14.4"/>
  <cols>
    <col min="1" max="1" width="14" customWidth="1"/>
    <col min="2" max="2" width="16" customWidth="1"/>
    <col min="3" max="3" width="53" customWidth="1"/>
    <col min="4" max="4" width="19" customWidth="1"/>
    <col min="5" max="5" width="14" customWidth="1"/>
    <col min="7" max="7" width="9.109375" customWidth="1"/>
    <col min="8" max="8" width="10.33203125" customWidth="1"/>
    <col min="9" max="9" width="16.44140625" customWidth="1"/>
    <col min="13" max="13" width="19.6640625" customWidth="1"/>
  </cols>
  <sheetData>
    <row r="1" spans="1:13" ht="28.95" customHeight="1">
      <c r="A1" s="814" t="s">
        <v>72</v>
      </c>
      <c r="B1" s="815"/>
      <c r="C1" s="816"/>
      <c r="D1" s="24" t="s">
        <v>73</v>
      </c>
      <c r="E1" s="24" t="s">
        <v>74</v>
      </c>
      <c r="F1" s="24" t="s">
        <v>75</v>
      </c>
      <c r="G1" s="24" t="s">
        <v>76</v>
      </c>
      <c r="H1" s="24" t="s">
        <v>77</v>
      </c>
      <c r="I1" s="24" t="s">
        <v>78</v>
      </c>
      <c r="J1" s="24" t="s">
        <v>79</v>
      </c>
      <c r="K1" s="24" t="s">
        <v>80</v>
      </c>
      <c r="L1" s="24" t="s">
        <v>81</v>
      </c>
      <c r="M1" s="25" t="s">
        <v>82</v>
      </c>
    </row>
    <row r="2" spans="1:13" ht="28.5" customHeight="1">
      <c r="A2" s="26" t="s">
        <v>83</v>
      </c>
      <c r="B2" s="51" t="s">
        <v>84</v>
      </c>
      <c r="C2" s="28" t="s">
        <v>85</v>
      </c>
      <c r="D2" s="27">
        <f>IFERROR(COUNTIFS('Diagnostic Bénéfices_Risques'!E$17:E$42,$A2),0)</f>
        <v>17</v>
      </c>
      <c r="E2" s="27">
        <f>IFERROR(COUNTIFS('Diagnostic Bénéfices_Risques'!E$45:E$49,$A2),0)</f>
        <v>3</v>
      </c>
      <c r="F2" s="27">
        <f>IFERROR(COUNTIFS('Diagnostic Bénéfices_Risques'!E$52:E$56,$A2),0)</f>
        <v>3</v>
      </c>
      <c r="G2" s="27">
        <f>IFERROR(COUNTIFS('Diagnostic Bénéfices_Risques'!E$59:E$65,$A2),0)</f>
        <v>5</v>
      </c>
      <c r="H2" s="27">
        <f>IFERROR(COUNTIFS('Diagnostic Bénéfices_Risques'!E$68:E$76,$A2),0)</f>
        <v>6</v>
      </c>
      <c r="I2" s="27">
        <f>IFERROR(COUNTIFS('Diagnostic Bénéfices_Risques'!E$79:E$97,$A2),0)</f>
        <v>14</v>
      </c>
      <c r="J2" s="27">
        <f>IFERROR(COUNTIFS('Diagnostic Bénéfices_Risques'!E$100:E$110,$A2),0)</f>
        <v>8</v>
      </c>
      <c r="K2" s="27">
        <f>IFERROR(COUNTIFS('Diagnostic Bénéfices_Risques'!E$113:E$127,$A2),0)</f>
        <v>9</v>
      </c>
      <c r="L2" s="27">
        <f>IFERROR(COUNTIFS('Diagnostic Bénéfices_Risques'!E$130,$A2),0)</f>
        <v>1</v>
      </c>
      <c r="M2" s="27">
        <f>SUM(D2:L2)</f>
        <v>66</v>
      </c>
    </row>
    <row r="3" spans="1:13" ht="28.8">
      <c r="A3" s="29" t="s">
        <v>86</v>
      </c>
      <c r="B3" s="52">
        <v>1</v>
      </c>
      <c r="C3" s="31" t="s">
        <v>87</v>
      </c>
      <c r="D3" s="27">
        <f>IFERROR(COUNTIFS('Diagnostic Bénéfices_Risques'!E$17:E$42,$A3),0)</f>
        <v>0</v>
      </c>
      <c r="E3" s="27">
        <f>IFERROR(COUNTIFS('Diagnostic Bénéfices_Risques'!E$45:E$49,$A3),0)</f>
        <v>0</v>
      </c>
      <c r="F3" s="27">
        <f>IFERROR(COUNTIFS('Diagnostic Bénéfices_Risques'!E$52:E$56,$A3),0)</f>
        <v>0</v>
      </c>
      <c r="G3" s="27">
        <f>IFERROR(COUNTIFS('Diagnostic Bénéfices_Risques'!E$59:E$65,$A3),0)</f>
        <v>0</v>
      </c>
      <c r="H3" s="27">
        <f>IFERROR(COUNTIFS('Diagnostic Bénéfices_Risques'!E$68:E$76,$A3),0)</f>
        <v>0</v>
      </c>
      <c r="I3" s="27">
        <f>IFERROR(COUNTIFS('Diagnostic Bénéfices_Risques'!E$79:E$97,$A3),0)</f>
        <v>0</v>
      </c>
      <c r="J3" s="27">
        <f>IFERROR(COUNTIFS('Diagnostic Bénéfices_Risques'!E$100:E$110,$A3),0)</f>
        <v>0</v>
      </c>
      <c r="K3" s="27">
        <f>IFERROR(COUNTIFS('Diagnostic Bénéfices_Risques'!E$113:E$127,$A3),0)</f>
        <v>0</v>
      </c>
      <c r="L3" s="27">
        <f>IFERROR(COUNTIFS('Diagnostic Bénéfices_Risques'!E$130,$A3),0)</f>
        <v>0</v>
      </c>
      <c r="M3" s="27">
        <f t="shared" ref="M3:M7" si="0">SUM(D3:L3)</f>
        <v>0</v>
      </c>
    </row>
    <row r="4" spans="1:13" ht="28.8">
      <c r="A4" s="26" t="s">
        <v>88</v>
      </c>
      <c r="B4" s="52">
        <v>0.7</v>
      </c>
      <c r="C4" s="31" t="s">
        <v>58</v>
      </c>
      <c r="D4" s="27">
        <f>IFERROR(COUNTIFS('Diagnostic Bénéfices_Risques'!E$17:E$42,$A4),0)</f>
        <v>0</v>
      </c>
      <c r="E4" s="27">
        <f>IFERROR(COUNTIFS('Diagnostic Bénéfices_Risques'!E$45:E$49,$A4),0)</f>
        <v>0</v>
      </c>
      <c r="F4" s="27">
        <f>IFERROR(COUNTIFS('Diagnostic Bénéfices_Risques'!E$52:E$56,$A4),0)</f>
        <v>0</v>
      </c>
      <c r="G4" s="27">
        <f>IFERROR(COUNTIFS('Diagnostic Bénéfices_Risques'!E$59:E$65,$A4),0)</f>
        <v>0</v>
      </c>
      <c r="H4" s="27">
        <f>IFERROR(COUNTIFS('Diagnostic Bénéfices_Risques'!E$68:E$76,$A4),0)</f>
        <v>0</v>
      </c>
      <c r="I4" s="27">
        <f>IFERROR(COUNTIFS('Diagnostic Bénéfices_Risques'!E$79:E$97,$A4),0)</f>
        <v>0</v>
      </c>
      <c r="J4" s="27">
        <f>IFERROR(COUNTIFS('Diagnostic Bénéfices_Risques'!E$100:E$110,$A4),0)</f>
        <v>0</v>
      </c>
      <c r="K4" s="27">
        <f>IFERROR(COUNTIFS('Diagnostic Bénéfices_Risques'!E$113:E$127,$A4),0)</f>
        <v>0</v>
      </c>
      <c r="L4" s="27">
        <f>IFERROR(COUNTIFS('Diagnostic Bénéfices_Risques'!E$130,$A4),0)</f>
        <v>0</v>
      </c>
      <c r="M4" s="27">
        <f t="shared" si="0"/>
        <v>0</v>
      </c>
    </row>
    <row r="5" spans="1:13">
      <c r="A5" s="26" t="s">
        <v>89</v>
      </c>
      <c r="B5" s="52">
        <v>0.3</v>
      </c>
      <c r="C5" s="31" t="s">
        <v>54</v>
      </c>
      <c r="D5" s="27">
        <f>IFERROR(COUNTIFS('Diagnostic Bénéfices_Risques'!E$17:E$42,$A5),0)</f>
        <v>0</v>
      </c>
      <c r="E5" s="27">
        <f>IFERROR(COUNTIFS('Diagnostic Bénéfices_Risques'!E$45:E$49,$A5),0)</f>
        <v>0</v>
      </c>
      <c r="F5" s="27">
        <f>IFERROR(COUNTIFS('Diagnostic Bénéfices_Risques'!E$52:E$56,$A5),0)</f>
        <v>0</v>
      </c>
      <c r="G5" s="27">
        <f>IFERROR(COUNTIFS('Diagnostic Bénéfices_Risques'!E$59:E$65,$A5),0)</f>
        <v>0</v>
      </c>
      <c r="H5" s="27">
        <f>IFERROR(COUNTIFS('Diagnostic Bénéfices_Risques'!E$68:E$76,$A5),0)</f>
        <v>0</v>
      </c>
      <c r="I5" s="27">
        <f>IFERROR(COUNTIFS('Diagnostic Bénéfices_Risques'!E$79:E$97,$A5),0)</f>
        <v>0</v>
      </c>
      <c r="J5" s="27">
        <f>IFERROR(COUNTIFS('Diagnostic Bénéfices_Risques'!E$100:E$110,$A5),0)</f>
        <v>0</v>
      </c>
      <c r="K5" s="27">
        <f>IFERROR(COUNTIFS('Diagnostic Bénéfices_Risques'!E$113:E$127,$A5),0)</f>
        <v>0</v>
      </c>
      <c r="L5" s="27">
        <f>IFERROR(COUNTIFS('Diagnostic Bénéfices_Risques'!E$130,$A5),0)</f>
        <v>0</v>
      </c>
      <c r="M5" s="27">
        <f t="shared" si="0"/>
        <v>0</v>
      </c>
    </row>
    <row r="6" spans="1:13" ht="33.75" customHeight="1">
      <c r="A6" s="29" t="s">
        <v>90</v>
      </c>
      <c r="B6" s="52">
        <v>0</v>
      </c>
      <c r="C6" s="31" t="s">
        <v>50</v>
      </c>
      <c r="D6" s="27">
        <f>IFERROR(COUNTIFS('Diagnostic Bénéfices_Risques'!E$17:E$42,$A6),0)</f>
        <v>0</v>
      </c>
      <c r="E6" s="27">
        <f>IFERROR(COUNTIFS('Diagnostic Bénéfices_Risques'!E$45:E$49,$A6),0)</f>
        <v>0</v>
      </c>
      <c r="F6" s="27">
        <f>IFERROR(COUNTIFS('Diagnostic Bénéfices_Risques'!E$52:E$56,$A6),0)</f>
        <v>0</v>
      </c>
      <c r="G6" s="27">
        <f>IFERROR(COUNTIFS('Diagnostic Bénéfices_Risques'!E$59:E$65,$A6),0)</f>
        <v>0</v>
      </c>
      <c r="H6" s="27">
        <f>IFERROR(COUNTIFS('Diagnostic Bénéfices_Risques'!E$68:E$76,$A6),0)</f>
        <v>0</v>
      </c>
      <c r="I6" s="27">
        <f>IFERROR(COUNTIFS('Diagnostic Bénéfices_Risques'!E$79:E$97,$A6),0)</f>
        <v>0</v>
      </c>
      <c r="J6" s="27">
        <f>IFERROR(COUNTIFS('Diagnostic Bénéfices_Risques'!E$100:E$110,$A6),0)</f>
        <v>0</v>
      </c>
      <c r="K6" s="27">
        <f>IFERROR(COUNTIFS('Diagnostic Bénéfices_Risques'!E$113:E$127,$A6),0)</f>
        <v>0</v>
      </c>
      <c r="L6" s="27">
        <f>IFERROR(COUNTIFS('Diagnostic Bénéfices_Risques'!E$130,$A6),0)</f>
        <v>0</v>
      </c>
      <c r="M6" s="27">
        <f t="shared" si="0"/>
        <v>0</v>
      </c>
    </row>
    <row r="7" spans="1:13" ht="27" customHeight="1">
      <c r="A7" s="44" t="s">
        <v>91</v>
      </c>
      <c r="B7" s="53" t="s">
        <v>68</v>
      </c>
      <c r="C7" s="45" t="s">
        <v>92</v>
      </c>
      <c r="D7" s="27">
        <f>IFERROR(COUNTIFS('Diagnostic Bénéfices_Risques'!E$17:E$42,$A7),0)</f>
        <v>0</v>
      </c>
      <c r="E7" s="27">
        <f>IFERROR(COUNTIFS('Diagnostic Bénéfices_Risques'!E$45:E$49,$A7),0)</f>
        <v>0</v>
      </c>
      <c r="F7" s="27">
        <f>IFERROR(COUNTIFS('Diagnostic Bénéfices_Risques'!E$52:E$56,$A7),0)</f>
        <v>0</v>
      </c>
      <c r="G7" s="27">
        <f>IFERROR(COUNTIFS('Diagnostic Bénéfices_Risques'!E$59:E$65,$A7),0)</f>
        <v>0</v>
      </c>
      <c r="H7" s="27">
        <f>IFERROR(COUNTIFS('Diagnostic Bénéfices_Risques'!E$68:E$76,$A7),0)</f>
        <v>0</v>
      </c>
      <c r="I7" s="27">
        <f>IFERROR(COUNTIFS('Diagnostic Bénéfices_Risques'!E$79:E$97,$A7),0)</f>
        <v>0</v>
      </c>
      <c r="J7" s="27">
        <f>IFERROR(COUNTIFS('Diagnostic Bénéfices_Risques'!E$100:E$110,$A7),0)</f>
        <v>0</v>
      </c>
      <c r="K7" s="27">
        <f>IFERROR(COUNTIFS('Diagnostic Bénéfices_Risques'!E$113:E$127,$A7),0)</f>
        <v>0</v>
      </c>
      <c r="L7" s="27">
        <f>IFERROR(COUNTIFS('Diagnostic Bénéfices_Risques'!E$130,$A7),0)</f>
        <v>0</v>
      </c>
      <c r="M7" s="27">
        <f t="shared" si="0"/>
        <v>0</v>
      </c>
    </row>
    <row r="8" spans="1:13">
      <c r="A8" s="48"/>
      <c r="B8" s="13"/>
      <c r="C8" s="46" t="s">
        <v>93</v>
      </c>
      <c r="D8" s="13">
        <f>SUM(D3:D7)</f>
        <v>0</v>
      </c>
      <c r="E8" s="13">
        <f t="shared" ref="E8:L8" si="1">SUM(E3:E7)</f>
        <v>0</v>
      </c>
      <c r="F8" s="13">
        <f t="shared" si="1"/>
        <v>0</v>
      </c>
      <c r="G8" s="13">
        <f t="shared" si="1"/>
        <v>0</v>
      </c>
      <c r="H8" s="13">
        <f t="shared" si="1"/>
        <v>0</v>
      </c>
      <c r="I8" s="13">
        <f t="shared" si="1"/>
        <v>0</v>
      </c>
      <c r="J8" s="13">
        <f t="shared" si="1"/>
        <v>0</v>
      </c>
      <c r="K8" s="13">
        <f t="shared" si="1"/>
        <v>0</v>
      </c>
      <c r="L8" s="13">
        <f t="shared" si="1"/>
        <v>0</v>
      </c>
      <c r="M8" s="47">
        <f>SUM(M2:M7)</f>
        <v>66</v>
      </c>
    </row>
    <row r="9" spans="1:13">
      <c r="A9" s="42" t="s">
        <v>94</v>
      </c>
      <c r="B9" s="15">
        <f>M2-SUM(M3:M7)</f>
        <v>66</v>
      </c>
      <c r="C9" s="43"/>
      <c r="D9" s="15"/>
      <c r="E9" s="15"/>
      <c r="F9" s="15"/>
      <c r="G9" s="15"/>
      <c r="H9" s="15"/>
      <c r="I9" s="15"/>
      <c r="J9" s="15"/>
      <c r="K9" s="15"/>
      <c r="L9" s="15"/>
      <c r="M9" s="13" t="s">
        <v>95</v>
      </c>
    </row>
    <row r="10" spans="1:13">
      <c r="A10" t="s">
        <v>96</v>
      </c>
      <c r="B10">
        <f>SUM(M3:M6)</f>
        <v>0</v>
      </c>
      <c r="F10" s="2"/>
    </row>
    <row r="11" spans="1:13" ht="28.8">
      <c r="A11" s="36" t="s">
        <v>97</v>
      </c>
      <c r="B11" s="36" t="s">
        <v>98</v>
      </c>
      <c r="C11" s="35" t="s">
        <v>83</v>
      </c>
      <c r="D11" s="817" t="s">
        <v>99</v>
      </c>
      <c r="E11" s="818"/>
      <c r="F11" s="818"/>
      <c r="G11" s="818"/>
      <c r="H11" s="818"/>
      <c r="I11" s="819"/>
    </row>
    <row r="12" spans="1:13">
      <c r="A12" s="28" t="s">
        <v>84</v>
      </c>
      <c r="B12" s="28" t="s">
        <v>48</v>
      </c>
      <c r="C12" s="32"/>
      <c r="D12" s="160" t="s">
        <v>100</v>
      </c>
      <c r="E12" s="813" t="s">
        <v>101</v>
      </c>
      <c r="F12" s="813"/>
      <c r="G12" s="813"/>
      <c r="H12" s="813"/>
      <c r="I12" s="813"/>
    </row>
    <row r="13" spans="1:13">
      <c r="A13" s="27" t="s">
        <v>68</v>
      </c>
      <c r="B13" s="28" t="s">
        <v>67</v>
      </c>
      <c r="C13" s="27" t="s">
        <v>67</v>
      </c>
      <c r="D13" s="28" t="s">
        <v>102</v>
      </c>
      <c r="E13" s="825" t="s">
        <v>103</v>
      </c>
      <c r="F13" s="813"/>
      <c r="G13" s="813"/>
      <c r="H13" s="813"/>
      <c r="I13" s="813"/>
    </row>
    <row r="14" spans="1:13">
      <c r="A14" s="30">
        <v>0</v>
      </c>
      <c r="B14" s="27" t="str">
        <f>IF(AND(A14&gt;='Mode d''emploi'!$D$41,A14&lt;='Mode d''emploi'!$E$41),'Mode d''emploi'!$F$41,IF(AND(A14&gt;='Mode d''emploi'!$D$42,A14&lt;='Mode d''emploi'!$E$42),'Mode d''emploi'!$F$42,IF(AND(A14&gt;='Mode d''emploi'!$D$43,A14&lt;='Mode d''emploi'!$E$43),'Mode d''emploi'!$F$43,IF(AND(A14&gt;='Mode d''emploi'!$D$44,A14&lt;='Mode d''emploi'!$E$44),'Mode d''emploi'!$F$44,"Erreur !..."))))</f>
        <v>Insuffisant</v>
      </c>
      <c r="C14" s="33" t="s">
        <v>51</v>
      </c>
      <c r="D14" s="28" t="s">
        <v>102</v>
      </c>
      <c r="E14" s="813" t="s">
        <v>104</v>
      </c>
      <c r="F14" s="813"/>
      <c r="G14" s="813"/>
      <c r="H14" s="813"/>
      <c r="I14" s="813"/>
    </row>
    <row r="15" spans="1:13">
      <c r="A15" s="30">
        <v>0.1</v>
      </c>
      <c r="B15" s="27" t="str">
        <f>IF(AND(A15&gt;='Mode d''emploi'!$D$41,A15&lt;='Mode d''emploi'!$E$41),'Mode d''emploi'!$F$41,IF(AND(A15&gt;='Mode d''emploi'!$D$42,A15&lt;='Mode d''emploi'!$E$42),'Mode d''emploi'!$F$42,IF(AND(A15&gt;='Mode d''emploi'!$D$43,A15&lt;='Mode d''emploi'!$E$43),'Mode d''emploi'!$F$43,IF(AND(A15&gt;='Mode d''emploi'!$D$44,A15&lt;='Mode d''emploi'!$E$44),'Mode d''emploi'!$F$44,"Erreur !..."))))</f>
        <v>Insuffisant</v>
      </c>
      <c r="C15" s="33" t="s">
        <v>51</v>
      </c>
      <c r="D15" s="28" t="s">
        <v>102</v>
      </c>
      <c r="E15" s="813" t="s">
        <v>104</v>
      </c>
      <c r="F15" s="813"/>
      <c r="G15" s="813"/>
      <c r="H15" s="813"/>
      <c r="I15" s="813"/>
    </row>
    <row r="16" spans="1:13">
      <c r="A16" s="30">
        <v>0.2</v>
      </c>
      <c r="B16" s="27" t="str">
        <f>IF(AND(A16&gt;='Mode d''emploi'!$D$41,A16&lt;='Mode d''emploi'!$E$41),'Mode d''emploi'!$F$41,IF(AND(A16&gt;='Mode d''emploi'!$D$42,A16&lt;='Mode d''emploi'!$E$42),'Mode d''emploi'!$F$42,IF(AND(A16&gt;='Mode d''emploi'!$D$43,A16&lt;='Mode d''emploi'!$E$43),'Mode d''emploi'!$F$43,IF(AND(A16&gt;='Mode d''emploi'!$D$44,A16&lt;='Mode d''emploi'!$E$44),'Mode d''emploi'!$F$44,"Erreur !..."))))</f>
        <v>Insuffisant</v>
      </c>
      <c r="C16" s="33" t="s">
        <v>51</v>
      </c>
      <c r="D16" s="28" t="s">
        <v>105</v>
      </c>
      <c r="E16" s="813" t="s">
        <v>106</v>
      </c>
      <c r="F16" s="813"/>
      <c r="G16" s="813"/>
      <c r="H16" s="813"/>
      <c r="I16" s="813"/>
    </row>
    <row r="17" spans="1:15">
      <c r="A17" s="30">
        <v>0.3</v>
      </c>
      <c r="B17" s="27" t="str">
        <f>IF(AND(A17&gt;='Mode d''emploi'!$D$41,A17&lt;='Mode d''emploi'!$E$41),'Mode d''emploi'!$F$41,IF(AND(A17&gt;='Mode d''emploi'!$D$42,A17&lt;='Mode d''emploi'!$E$42),'Mode d''emploi'!$F$42,IF(AND(A17&gt;='Mode d''emploi'!$D$43,A17&lt;='Mode d''emploi'!$E$43),'Mode d''emploi'!$F$43,IF(AND(A17&gt;='Mode d''emploi'!$D$44,A17&lt;='Mode d''emploi'!$E$44),'Mode d''emploi'!$F$44,"Erreur !..."))))</f>
        <v>Informel</v>
      </c>
      <c r="C17" s="33" t="s">
        <v>51</v>
      </c>
      <c r="D17" s="28" t="s">
        <v>105</v>
      </c>
      <c r="E17" s="813" t="s">
        <v>106</v>
      </c>
      <c r="F17" s="813"/>
      <c r="G17" s="813"/>
      <c r="H17" s="813"/>
      <c r="I17" s="813"/>
    </row>
    <row r="18" spans="1:15">
      <c r="A18" s="30">
        <v>0.4</v>
      </c>
      <c r="B18" s="27" t="str">
        <f>IF(AND(A18&gt;='Mode d''emploi'!$D$41,A18&lt;='Mode d''emploi'!$E$41),'Mode d''emploi'!$F$41,IF(AND(A18&gt;='Mode d''emploi'!$D$42,A18&lt;='Mode d''emploi'!$E$42),'Mode d''emploi'!$F$42,IF(AND(A18&gt;='Mode d''emploi'!$D$43,A18&lt;='Mode d''emploi'!$E$43),'Mode d''emploi'!$F$43,IF(AND(A18&gt;='Mode d''emploi'!$D$44,A18&lt;='Mode d''emploi'!$E$44),'Mode d''emploi'!$F$44,"Erreur !..."))))</f>
        <v>Informel</v>
      </c>
      <c r="C18" s="33" t="s">
        <v>107</v>
      </c>
      <c r="D18" s="28" t="s">
        <v>105</v>
      </c>
      <c r="E18" s="813" t="s">
        <v>108</v>
      </c>
      <c r="F18" s="813"/>
      <c r="G18" s="813"/>
      <c r="H18" s="813"/>
      <c r="I18" s="813"/>
    </row>
    <row r="19" spans="1:15">
      <c r="A19" s="30">
        <v>0.5</v>
      </c>
      <c r="B19" s="27" t="str">
        <f>IF(AND(A19&gt;='Mode d''emploi'!$D$41,A19&lt;='Mode d''emploi'!$E$41),'Mode d''emploi'!$F$41,IF(AND(A19&gt;='Mode d''emploi'!$D$42,A19&lt;='Mode d''emploi'!$E$42),'Mode d''emploi'!$F$42,IF(AND(A19&gt;='Mode d''emploi'!$D$43,A19&lt;='Mode d''emploi'!$E$43),'Mode d''emploi'!$F$43,IF(AND(A19&gt;='Mode d''emploi'!$D$44,A19&lt;='Mode d''emploi'!$E$44),'Mode d''emploi'!$F$44,"Erreur !..."))))</f>
        <v>Informel</v>
      </c>
      <c r="C19" s="33" t="s">
        <v>107</v>
      </c>
      <c r="D19" s="28" t="s">
        <v>105</v>
      </c>
      <c r="E19" s="813" t="s">
        <v>108</v>
      </c>
      <c r="F19" s="813"/>
      <c r="G19" s="813"/>
      <c r="H19" s="813"/>
      <c r="I19" s="813"/>
    </row>
    <row r="20" spans="1:15">
      <c r="A20" s="30">
        <v>0.6</v>
      </c>
      <c r="B20" s="27" t="str">
        <f>IF(AND(A20&gt;='Mode d''emploi'!$D$41,A20&lt;='Mode d''emploi'!$E$41),'Mode d''emploi'!$F$41,IF(AND(A20&gt;='Mode d''emploi'!$D$42,A20&lt;='Mode d''emploi'!$E$42),'Mode d''emploi'!$F$42,IF(AND(A20&gt;='Mode d''emploi'!$D$43,A20&lt;='Mode d''emploi'!$E$43),'Mode d''emploi'!$F$43,IF(AND(A20&gt;='Mode d''emploi'!$D$44,A20&lt;='Mode d''emploi'!$E$44),'Mode d''emploi'!$F$44,"Erreur !..."))))</f>
        <v>Convaincant</v>
      </c>
      <c r="C20" s="33" t="s">
        <v>107</v>
      </c>
      <c r="D20" s="28" t="s">
        <v>109</v>
      </c>
      <c r="E20" s="813" t="s">
        <v>108</v>
      </c>
      <c r="F20" s="813"/>
      <c r="G20" s="813"/>
      <c r="H20" s="813"/>
      <c r="I20" s="813"/>
    </row>
    <row r="21" spans="1:15" ht="27" customHeight="1">
      <c r="A21" s="30">
        <v>0.7</v>
      </c>
      <c r="B21" s="27" t="str">
        <f>IF(AND(A21&gt;='Mode d''emploi'!$D$41,A21&lt;='Mode d''emploi'!$E$41),'Mode d''emploi'!$F$41,IF(AND(A21&gt;='Mode d''emploi'!$D$42,A21&lt;='Mode d''emploi'!$E$42),'Mode d''emploi'!$F$42,IF(AND(A21&gt;='Mode d''emploi'!$D$43,A21&lt;='Mode d''emploi'!$E$43),'Mode d''emploi'!$F$43,IF(AND(A21&gt;='Mode d''emploi'!$D$44,A21&lt;='Mode d''emploi'!$E$44),'Mode d''emploi'!$F$44,"Erreur !..."))))</f>
        <v>Convaincant</v>
      </c>
      <c r="C21" s="33" t="s">
        <v>110</v>
      </c>
      <c r="D21" s="28" t="s">
        <v>109</v>
      </c>
      <c r="E21" s="825" t="s">
        <v>111</v>
      </c>
      <c r="F21" s="825"/>
      <c r="G21" s="825"/>
      <c r="H21" s="825"/>
      <c r="I21" s="825"/>
    </row>
    <row r="22" spans="1:15" ht="30" customHeight="1">
      <c r="A22" s="30">
        <v>0.8</v>
      </c>
      <c r="B22" s="27" t="str">
        <f>IF(AND(A22&gt;='Mode d''emploi'!$D$41,A22&lt;='Mode d''emploi'!$E$41),'Mode d''emploi'!$F$41,IF(AND(A22&gt;='Mode d''emploi'!$D$42,A22&lt;='Mode d''emploi'!$E$42),'Mode d''emploi'!$F$42,IF(AND(A22&gt;='Mode d''emploi'!$D$43,A22&lt;='Mode d''emploi'!$E$43),'Mode d''emploi'!$F$43,IF(AND(A22&gt;='Mode d''emploi'!$D$44,A22&lt;='Mode d''emploi'!$E$44),'Mode d''emploi'!$F$44,"Erreur !..."))))</f>
        <v>Convaincant</v>
      </c>
      <c r="C22" s="33" t="s">
        <v>110</v>
      </c>
      <c r="D22" s="28" t="s">
        <v>109</v>
      </c>
      <c r="E22" s="825" t="s">
        <v>111</v>
      </c>
      <c r="F22" s="813"/>
      <c r="G22" s="813"/>
      <c r="H22" s="813"/>
      <c r="I22" s="813"/>
    </row>
    <row r="23" spans="1:15" ht="37.5" customHeight="1">
      <c r="A23" s="30">
        <v>0.9</v>
      </c>
      <c r="B23" s="27" t="str">
        <f>IF(AND(A23&gt;='Mode d''emploi'!$D$41,A23&lt;='Mode d''emploi'!$E$41),'Mode d''emploi'!$F$41,IF(AND(A23&gt;='Mode d''emploi'!$D$42,A23&lt;='Mode d''emploi'!$E$42),'Mode d''emploi'!$F$42,IF(AND(A23&gt;='Mode d''emploi'!$D$43,A23&lt;='Mode d''emploi'!$E$43),'Mode d''emploi'!$F$43,IF(AND(A23&gt;='Mode d''emploi'!$D$44,A23&lt;='Mode d''emploi'!$E$44),'Mode d''emploi'!$F$44,"Erreur !..."))))</f>
        <v>Conforme</v>
      </c>
      <c r="C23" s="33" t="s">
        <v>110</v>
      </c>
      <c r="D23" s="28" t="s">
        <v>112</v>
      </c>
      <c r="E23" s="825" t="s">
        <v>111</v>
      </c>
      <c r="F23" s="813"/>
      <c r="G23" s="813"/>
      <c r="H23" s="813"/>
      <c r="I23" s="813"/>
    </row>
    <row r="24" spans="1:15">
      <c r="A24" s="30">
        <v>1</v>
      </c>
      <c r="B24" s="27" t="str">
        <f>IF(AND(A24&gt;='Mode d''emploi'!$D$41,A24&lt;='Mode d''emploi'!$E$41),'Mode d''emploi'!$F$41,IF(AND(A24&gt;='Mode d''emploi'!$D$42,A24&lt;='Mode d''emploi'!$E$42),'Mode d''emploi'!$F$42,IF(AND(A24&gt;='Mode d''emploi'!$D$43,A24&lt;='Mode d''emploi'!$E$43),'Mode d''emploi'!$F$43,IF(AND(A24&gt;='Mode d''emploi'!$D$44,A24&lt;='Mode d''emploi'!$E$44),'Mode d''emploi'!$F$44,"Erreur !..."))))</f>
        <v>Conforme</v>
      </c>
      <c r="C24" s="33" t="s">
        <v>63</v>
      </c>
      <c r="D24" s="28" t="s">
        <v>112</v>
      </c>
      <c r="E24" s="813" t="s">
        <v>113</v>
      </c>
      <c r="F24" s="813"/>
      <c r="G24" s="813"/>
      <c r="H24" s="813"/>
      <c r="I24" s="813"/>
      <c r="J24" s="10"/>
    </row>
    <row r="25" spans="1:15">
      <c r="A25" s="14"/>
      <c r="B25" s="14"/>
      <c r="C25" s="14"/>
      <c r="D25" s="14"/>
      <c r="E25" s="14"/>
      <c r="F25" s="14"/>
      <c r="G25" s="14"/>
      <c r="H25" s="14"/>
      <c r="I25" s="14"/>
    </row>
    <row r="26" spans="1:15" ht="56.25" customHeight="1">
      <c r="A26" s="14"/>
      <c r="B26" s="25" t="s">
        <v>114</v>
      </c>
      <c r="C26" s="24" t="s">
        <v>115</v>
      </c>
      <c r="D26" s="25" t="s">
        <v>116</v>
      </c>
      <c r="E26" s="25" t="s">
        <v>117</v>
      </c>
      <c r="F26" s="4"/>
      <c r="G26" s="4"/>
      <c r="H26" s="14"/>
      <c r="I26" s="14"/>
    </row>
    <row r="27" spans="1:15" ht="38.25" customHeight="1">
      <c r="A27" s="14"/>
      <c r="B27" s="161" t="s">
        <v>64</v>
      </c>
      <c r="C27" s="45" t="s">
        <v>446</v>
      </c>
      <c r="D27" s="27">
        <f>IFERROR(COUNTIFS('Diagnostic Bénéfices_Risques'!$G$15:$I$130,$B27),0)</f>
        <v>0</v>
      </c>
      <c r="E27" s="27">
        <f>IFERROR(COUNTIFS('Diagnostic Bénéfices_Risques'!$E$15:$E$130,$B27),0)</f>
        <v>0</v>
      </c>
      <c r="F27" s="14"/>
      <c r="G27" s="14"/>
      <c r="H27" s="14"/>
      <c r="I27" s="14"/>
    </row>
    <row r="28" spans="1:15" ht="28.8">
      <c r="A28" s="14"/>
      <c r="B28" s="27" t="s">
        <v>60</v>
      </c>
      <c r="C28" s="31" t="s">
        <v>118</v>
      </c>
      <c r="D28" s="115">
        <f>IFERROR(COUNTIFS('Diagnostic Bénéfices_Risques'!$G$15:$I$130,$B28),0)</f>
        <v>0</v>
      </c>
      <c r="E28" s="27">
        <f>IFERROR(COUNTIFS('Diagnostic Bénéfices_Risques'!$E$15:$E$130,$B28),0)</f>
        <v>0</v>
      </c>
      <c r="F28" s="14"/>
      <c r="G28" s="14"/>
      <c r="H28" s="34"/>
      <c r="I28" s="14"/>
    </row>
    <row r="29" spans="1:15">
      <c r="A29" s="14"/>
      <c r="B29" s="160" t="s">
        <v>119</v>
      </c>
      <c r="C29" s="31" t="s">
        <v>120</v>
      </c>
      <c r="D29" s="115">
        <f>IFERROR(COUNTIFS('Diagnostic Bénéfices_Risques'!$G$15:$I$130,$B29),0)</f>
        <v>9</v>
      </c>
      <c r="E29" s="27">
        <f>IFERROR(COUNTIFS('Diagnostic Bénéfices_Risques'!$E$15:$E$130,$B29),0)</f>
        <v>41</v>
      </c>
      <c r="F29" s="14"/>
      <c r="G29" s="14"/>
      <c r="H29" s="34"/>
      <c r="I29" s="14"/>
    </row>
    <row r="30" spans="1:15">
      <c r="A30" s="14"/>
      <c r="B30" s="162" t="s">
        <v>56</v>
      </c>
      <c r="C30" s="116" t="s">
        <v>121</v>
      </c>
      <c r="D30" s="27">
        <f>IFERROR(COUNTIFS('Diagnostic Bénéfices_Risques'!$G$15:$I$130,$B30),0)</f>
        <v>0</v>
      </c>
      <c r="E30" s="27">
        <f>IFERROR(COUNTIFS('Diagnostic Bénéfices_Risques'!$E$15:$E$130,$B30),0)</f>
        <v>0</v>
      </c>
      <c r="F30" s="14"/>
      <c r="G30" s="14"/>
      <c r="H30" s="34"/>
      <c r="I30" s="14"/>
    </row>
    <row r="31" spans="1:15">
      <c r="A31" s="14"/>
      <c r="B31" s="27" t="s">
        <v>52</v>
      </c>
      <c r="C31" s="31" t="s">
        <v>445</v>
      </c>
      <c r="D31" s="27">
        <f>IFERROR(COUNTIFS('Diagnostic Bénéfices_Risques'!$G$15:$I$130,$B31),0)</f>
        <v>0</v>
      </c>
      <c r="E31" s="27">
        <f>IFERROR(COUNTIFS('Diagnostic Bénéfices_Risques'!$E$15:$E$130,$B31),0)</f>
        <v>0</v>
      </c>
      <c r="F31" s="14"/>
      <c r="G31" s="14"/>
      <c r="H31" s="34"/>
      <c r="I31" s="14"/>
      <c r="J31" s="12"/>
      <c r="K31" s="11"/>
      <c r="L31" s="11"/>
      <c r="M31" s="11"/>
      <c r="N31" s="10"/>
      <c r="O31" s="10"/>
    </row>
    <row r="32" spans="1:15">
      <c r="A32" s="14"/>
      <c r="B32" s="28" t="s">
        <v>67</v>
      </c>
      <c r="C32" s="31" t="s">
        <v>458</v>
      </c>
      <c r="D32" s="27">
        <f>IFERROR(COUNTIFS('Diagnostic Bénéfices_Risques'!$G$15:$I$130,$B32),0)</f>
        <v>0</v>
      </c>
      <c r="E32" s="27">
        <f>IFERROR(COUNTIFS('Diagnostic Bénéfices_Risques'!$E$15:$E$130,$B32),0)</f>
        <v>0</v>
      </c>
      <c r="F32" s="14"/>
      <c r="G32" s="14"/>
      <c r="H32" s="34"/>
      <c r="I32" s="14"/>
    </row>
    <row r="33" spans="1:9">
      <c r="A33" s="14"/>
      <c r="B33" s="822" t="s">
        <v>122</v>
      </c>
      <c r="C33" s="823"/>
      <c r="D33" s="823"/>
      <c r="E33" s="824"/>
      <c r="F33" s="14"/>
      <c r="G33" s="14"/>
      <c r="H33" s="34"/>
      <c r="I33" s="14"/>
    </row>
    <row r="34" spans="1:9" ht="14.7" customHeight="1">
      <c r="A34" s="14"/>
      <c r="B34" s="820"/>
      <c r="C34" s="27" t="s">
        <v>123</v>
      </c>
      <c r="D34" s="27">
        <f>SUM(D27:D28,D30:D32)</f>
        <v>0</v>
      </c>
      <c r="E34" s="27">
        <f>SUM(E27:E28,E30:E32)</f>
        <v>0</v>
      </c>
      <c r="F34" s="14"/>
      <c r="G34" s="14"/>
      <c r="H34" s="34"/>
      <c r="I34" s="14"/>
    </row>
    <row r="35" spans="1:9" ht="14.7" customHeight="1">
      <c r="A35" s="14"/>
      <c r="B35" s="821"/>
      <c r="C35" s="28" t="s">
        <v>124</v>
      </c>
      <c r="D35" s="27">
        <f>SUM(D27:D32)</f>
        <v>9</v>
      </c>
      <c r="E35" s="27">
        <f>SUM(E27:E32)</f>
        <v>41</v>
      </c>
      <c r="F35" s="14"/>
      <c r="G35" s="14"/>
      <c r="H35" s="34"/>
      <c r="I35" s="14"/>
    </row>
    <row r="36" spans="1:9">
      <c r="H36" s="9"/>
    </row>
    <row r="37" spans="1:9">
      <c r="B37" s="1" t="s">
        <v>125</v>
      </c>
      <c r="H37" s="9"/>
    </row>
    <row r="38" spans="1:9">
      <c r="B38" s="2">
        <v>0.5</v>
      </c>
      <c r="C38" s="1"/>
      <c r="H38" s="9"/>
    </row>
    <row r="39" spans="1:9">
      <c r="B39" s="2">
        <v>0.6</v>
      </c>
      <c r="C39" s="3"/>
    </row>
    <row r="40" spans="1:9">
      <c r="B40" s="54">
        <v>0.7</v>
      </c>
      <c r="C40" s="3"/>
    </row>
    <row r="41" spans="1:9">
      <c r="B41" s="55">
        <v>0.8</v>
      </c>
      <c r="C41" s="3"/>
    </row>
    <row r="42" spans="1:9">
      <c r="B42" s="2">
        <v>0.9</v>
      </c>
      <c r="C42" s="3"/>
    </row>
    <row r="43" spans="1:9">
      <c r="B43" s="1"/>
      <c r="C43" s="3"/>
    </row>
    <row r="44" spans="1:9">
      <c r="B44" s="158" t="s">
        <v>126</v>
      </c>
      <c r="C44" s="159"/>
      <c r="D44" s="362" t="s">
        <v>127</v>
      </c>
    </row>
    <row r="45" spans="1:9">
      <c r="B45" s="157" t="s">
        <v>128</v>
      </c>
      <c r="C45" s="157" t="s">
        <v>129</v>
      </c>
      <c r="D45" s="363" t="str">
        <f>'Résultats Globaux'!D23</f>
        <v>…</v>
      </c>
    </row>
    <row r="46" spans="1:9">
      <c r="B46" s="157" t="s">
        <v>130</v>
      </c>
      <c r="C46" s="157" t="s">
        <v>131</v>
      </c>
      <c r="D46" s="363" t="str">
        <f>'Résultats Globaux'!D34</f>
        <v>…</v>
      </c>
    </row>
    <row r="47" spans="1:9">
      <c r="B47" s="157" t="s">
        <v>132</v>
      </c>
      <c r="C47" s="157" t="s">
        <v>133</v>
      </c>
      <c r="D47" s="363" t="str">
        <f>'Résultats Globaux'!D38</f>
        <v>…</v>
      </c>
    </row>
    <row r="48" spans="1:9">
      <c r="B48" s="157" t="s">
        <v>134</v>
      </c>
      <c r="C48" s="157" t="s">
        <v>135</v>
      </c>
      <c r="D48" s="363" t="str">
        <f>'Résultats Globaux'!D42</f>
        <v>…</v>
      </c>
    </row>
    <row r="49" spans="2:4">
      <c r="B49" s="157" t="s">
        <v>136</v>
      </c>
      <c r="C49" s="157" t="s">
        <v>137</v>
      </c>
      <c r="D49" s="363" t="str">
        <f>'Résultats Globaux'!D46</f>
        <v>…</v>
      </c>
    </row>
    <row r="50" spans="2:4">
      <c r="B50" s="157" t="s">
        <v>138</v>
      </c>
      <c r="C50" s="157" t="s">
        <v>139</v>
      </c>
      <c r="D50" s="363" t="str">
        <f>'Résultats Globaux'!D51</f>
        <v>…</v>
      </c>
    </row>
    <row r="51" spans="2:4">
      <c r="B51" s="157" t="s">
        <v>140</v>
      </c>
      <c r="C51" s="157" t="s">
        <v>141</v>
      </c>
      <c r="D51" s="363" t="str">
        <f>'Résultats Globaux'!D58</f>
        <v>…</v>
      </c>
    </row>
    <row r="52" spans="2:4">
      <c r="B52" s="157" t="s">
        <v>142</v>
      </c>
      <c r="C52" s="157" t="s">
        <v>143</v>
      </c>
      <c r="D52" s="363" t="str">
        <f>'Résultats Globaux'!D63</f>
        <v>…</v>
      </c>
    </row>
    <row r="53" spans="2:4">
      <c r="B53" s="157" t="s">
        <v>144</v>
      </c>
      <c r="C53" s="157" t="s">
        <v>145</v>
      </c>
      <c r="D53" s="363" t="str">
        <f>'Résultats Globaux'!D71</f>
        <v>…</v>
      </c>
    </row>
  </sheetData>
  <sheetProtection sheet="1" objects="1" scenarios="1" selectLockedCells="1" selectUnlockedCells="1"/>
  <mergeCells count="17">
    <mergeCell ref="B34:B35"/>
    <mergeCell ref="B33:E33"/>
    <mergeCell ref="E12:I12"/>
    <mergeCell ref="E13:I13"/>
    <mergeCell ref="E14:I14"/>
    <mergeCell ref="E24:I24"/>
    <mergeCell ref="E23:I23"/>
    <mergeCell ref="E22:I22"/>
    <mergeCell ref="E21:I21"/>
    <mergeCell ref="E20:I20"/>
    <mergeCell ref="E19:I19"/>
    <mergeCell ref="E18:I18"/>
    <mergeCell ref="E17:I17"/>
    <mergeCell ref="E16:I16"/>
    <mergeCell ref="E15:I15"/>
    <mergeCell ref="A1:C1"/>
    <mergeCell ref="D11:I11"/>
  </mergeCells>
  <phoneticPr fontId="4"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Mode d'emploi</vt:lpstr>
      <vt:lpstr>Diagnostic Bénéfices_Risques</vt:lpstr>
      <vt:lpstr>Résultats Globaux</vt:lpstr>
      <vt:lpstr>Résultats par Article</vt:lpstr>
      <vt:lpstr>Maîtrise documentaire</vt:lpstr>
      <vt:lpstr>Déclaration 17050</vt:lpstr>
      <vt:lpstr>Listes</vt:lpstr>
      <vt:lpstr>'Diagnostic Bénéfices_Risques'!Impression_des_titres</vt:lpstr>
      <vt:lpstr>'Maîtrise documentaire'!Impression_des_titres</vt:lpstr>
      <vt:lpstr>'Mode d''emploi'!Impression_des_titres</vt:lpstr>
      <vt:lpstr>'Résultats Globaux'!Impression_des_titres</vt:lpstr>
      <vt:lpstr>'Résultats par Article'!Impression_des_titres</vt:lpstr>
      <vt:lpstr>'Déclaration 17050'!Zone_d_impression</vt:lpstr>
      <vt:lpstr>'Diagnostic Bénéfices_Risques'!Zone_d_impression</vt:lpstr>
      <vt:lpstr>'Maîtrise documentaire'!Zone_d_impression</vt:lpstr>
      <vt:lpstr>'Mode d''emploi'!Zone_d_impression</vt:lpstr>
      <vt:lpstr>'Résultats Globaux'!Zone_d_impression</vt:lpstr>
      <vt:lpstr>'Résultats par Article'!Zone_d_impression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Valériane Rossin</dc:creator>
  <cp:keywords/>
  <dc:description/>
  <cp:lastModifiedBy>Alexandre Lemoine</cp:lastModifiedBy>
  <cp:revision/>
  <cp:lastPrinted>2020-12-20T20:22:41Z</cp:lastPrinted>
  <dcterms:created xsi:type="dcterms:W3CDTF">2020-10-18T12:04:11Z</dcterms:created>
  <dcterms:modified xsi:type="dcterms:W3CDTF">2020-12-21T09:53:14Z</dcterms:modified>
  <cp:category/>
  <cp:contentStatus/>
</cp:coreProperties>
</file>