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595FE40E-525C-43DB-A1F7-25FA44EA6A05}" xr6:coauthVersionLast="45" xr6:coauthVersionMax="45" xr10:uidLastSave="{00000000-0000-0000-0000-000000000000}"/>
  <bookViews>
    <workbookView xWindow="-120" yWindow="-120" windowWidth="20730" windowHeight="11160" tabRatio="811" xr2:uid="{00000000-000D-0000-FFFF-FFFF00000000}"/>
  </bookViews>
  <sheets>
    <sheet name="Mode d'emploi" sheetId="8" r:id="rId1"/>
    <sheet name="Evaluation" sheetId="3" r:id="rId2"/>
    <sheet name="Résultats Globaux" sheetId="2" r:id="rId3"/>
    <sheet name="Résultats par Axe" sheetId="1" r:id="rId4"/>
    <sheet name="Déclaration ISO 17050" sheetId="6" r:id="rId5"/>
    <sheet name="Utilitaires" sheetId="7" state="hidden" r:id="rId6"/>
  </sheets>
  <definedNames>
    <definedName name="Choix_de__VÉRACITÉ">Utilitaires!$A$4:$A$8</definedName>
    <definedName name="_xlnm.Print_Titles" localSheetId="1">Evaluation!$11:$11</definedName>
    <definedName name="_xlnm.Print_Titles" localSheetId="2">'Résultats Globaux'!$1:$10</definedName>
    <definedName name="_xlnm.Print_Titles" localSheetId="3">'Résultats par Axe'!$1:$10</definedName>
    <definedName name="liste">Utilitaires!$A$3:$A$8</definedName>
    <definedName name="liste1">Utilitaires!$A$3:$A$8</definedName>
    <definedName name="_xlnm.Print_Area" localSheetId="4">'Déclaration ISO 17050'!$A$1:$F$42</definedName>
    <definedName name="_xlnm.Print_Area" localSheetId="1">Evaluation!$A$1:$G$79</definedName>
    <definedName name="_xlnm.Print_Area" localSheetId="0">'Mode d''emploi'!$A$1:$I$29</definedName>
    <definedName name="_xlnm.Print_Area" localSheetId="2">'Résultats Globaux'!$A$1:$H$40</definedName>
    <definedName name="_xlnm.Print_Area" localSheetId="3">'Résultats par Axe'!$A$1:$H$28</definedName>
  </definedNames>
  <calcPr calcId="18102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6" i="2" l="1"/>
  <c r="A3" i="7"/>
  <c r="E48" i="3"/>
  <c r="E49" i="3"/>
  <c r="E50" i="3"/>
  <c r="E51" i="3"/>
  <c r="E52" i="3"/>
  <c r="E53" i="3"/>
  <c r="E54" i="3"/>
  <c r="E55" i="3"/>
  <c r="E56" i="3"/>
  <c r="E47" i="3"/>
  <c r="E58" i="3"/>
  <c r="E59" i="3"/>
  <c r="E60" i="3"/>
  <c r="E61" i="3"/>
  <c r="E62" i="3"/>
  <c r="E63" i="3"/>
  <c r="E64" i="3"/>
  <c r="E65" i="3"/>
  <c r="E66" i="3"/>
  <c r="E67" i="3"/>
  <c r="E57" i="3"/>
  <c r="E69" i="3"/>
  <c r="E70" i="3"/>
  <c r="E71" i="3"/>
  <c r="E72" i="3"/>
  <c r="E73" i="3"/>
  <c r="E74" i="3"/>
  <c r="E75" i="3"/>
  <c r="E76" i="3"/>
  <c r="E77" i="3"/>
  <c r="E78" i="3"/>
  <c r="E79" i="3"/>
  <c r="E68" i="3"/>
  <c r="E46" i="3"/>
  <c r="F37" i="2"/>
  <c r="A24" i="7"/>
  <c r="A22" i="7"/>
  <c r="C5" i="7"/>
  <c r="A23" i="7"/>
  <c r="B22" i="7"/>
  <c r="G46" i="3"/>
  <c r="E37" i="2"/>
  <c r="A15" i="7"/>
  <c r="F46" i="3"/>
  <c r="H37" i="2"/>
  <c r="A2" i="2"/>
  <c r="D40" i="6"/>
  <c r="E38" i="6"/>
  <c r="D38" i="6"/>
  <c r="E15" i="3"/>
  <c r="E16" i="3"/>
  <c r="E17" i="3"/>
  <c r="E18" i="3"/>
  <c r="E14" i="3"/>
  <c r="A4" i="7"/>
  <c r="E20" i="3"/>
  <c r="E21" i="3"/>
  <c r="E22" i="3"/>
  <c r="E19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A6" i="7"/>
  <c r="A7" i="7"/>
  <c r="F25" i="8"/>
  <c r="D25" i="8"/>
  <c r="C7" i="7"/>
  <c r="E37" i="3"/>
  <c r="E38" i="3"/>
  <c r="E39" i="3"/>
  <c r="E40" i="3"/>
  <c r="E41" i="3"/>
  <c r="E42" i="3"/>
  <c r="E43" i="3"/>
  <c r="E44" i="3"/>
  <c r="E45" i="3"/>
  <c r="E36" i="3"/>
  <c r="E13" i="3"/>
  <c r="F33" i="2"/>
  <c r="E15" i="6"/>
  <c r="F23" i="8"/>
  <c r="F24" i="8"/>
  <c r="B31" i="7"/>
  <c r="G13" i="3"/>
  <c r="E33" i="2"/>
  <c r="F15" i="6"/>
  <c r="F34" i="2"/>
  <c r="E16" i="6"/>
  <c r="G14" i="3"/>
  <c r="E34" i="2"/>
  <c r="F16" i="6"/>
  <c r="F35" i="2"/>
  <c r="E17" i="6"/>
  <c r="B23" i="7"/>
  <c r="G19" i="3"/>
  <c r="E35" i="2"/>
  <c r="F17" i="6"/>
  <c r="F36" i="2"/>
  <c r="E18" i="6"/>
  <c r="G36" i="3"/>
  <c r="E36" i="2"/>
  <c r="F18" i="6"/>
  <c r="E19" i="6"/>
  <c r="F19" i="6"/>
  <c r="F38" i="2"/>
  <c r="E20" i="6"/>
  <c r="G47" i="3"/>
  <c r="E38" i="2"/>
  <c r="F20" i="6"/>
  <c r="F39" i="2"/>
  <c r="E21" i="6"/>
  <c r="G57" i="3"/>
  <c r="E39" i="2"/>
  <c r="F21" i="6"/>
  <c r="F40" i="2"/>
  <c r="E22" i="6"/>
  <c r="G68" i="3"/>
  <c r="E40" i="2"/>
  <c r="F22" i="6"/>
  <c r="F14" i="6"/>
  <c r="D6" i="6"/>
  <c r="E12" i="3"/>
  <c r="F32" i="2"/>
  <c r="E14" i="6"/>
  <c r="B40" i="2"/>
  <c r="A22" i="6"/>
  <c r="B39" i="2"/>
  <c r="A21" i="6"/>
  <c r="B38" i="2"/>
  <c r="A20" i="6"/>
  <c r="B36" i="2"/>
  <c r="A18" i="6"/>
  <c r="B35" i="2"/>
  <c r="A17" i="6"/>
  <c r="B34" i="2"/>
  <c r="A16" i="6"/>
  <c r="A9" i="6"/>
  <c r="A17" i="7"/>
  <c r="F17" i="7"/>
  <c r="A18" i="1"/>
  <c r="F12" i="7"/>
  <c r="F13" i="7"/>
  <c r="F15" i="7"/>
  <c r="A16" i="7"/>
  <c r="F16" i="7"/>
  <c r="F18" i="7"/>
  <c r="G12" i="7"/>
  <c r="G13" i="7"/>
  <c r="G15" i="7"/>
  <c r="G16" i="7"/>
  <c r="G18" i="7"/>
  <c r="E12" i="7"/>
  <c r="E13" i="7"/>
  <c r="E15" i="7"/>
  <c r="E16" i="7"/>
  <c r="E18" i="7"/>
  <c r="F14" i="7"/>
  <c r="D18" i="1"/>
  <c r="G11" i="1"/>
  <c r="G20" i="1"/>
  <c r="G17" i="7"/>
  <c r="A27" i="1"/>
  <c r="G14" i="7"/>
  <c r="D27" i="1"/>
  <c r="B37" i="2"/>
  <c r="E2" i="7"/>
  <c r="B33" i="2"/>
  <c r="D2" i="7"/>
  <c r="G11" i="7"/>
  <c r="F11" i="7"/>
  <c r="D3" i="7"/>
  <c r="A2" i="1"/>
  <c r="C9" i="1"/>
  <c r="A9" i="1"/>
  <c r="F8" i="1"/>
  <c r="C8" i="1"/>
  <c r="A8" i="1"/>
  <c r="C7" i="1"/>
  <c r="A7" i="1"/>
  <c r="F6" i="1"/>
  <c r="C6" i="1"/>
  <c r="A6" i="1"/>
  <c r="E5" i="1"/>
  <c r="A5" i="1"/>
  <c r="C12" i="7"/>
  <c r="C13" i="7"/>
  <c r="C15" i="7"/>
  <c r="C16" i="7"/>
  <c r="C18" i="7"/>
  <c r="A19" i="2"/>
  <c r="E19" i="2"/>
  <c r="E14" i="7"/>
  <c r="E23" i="2"/>
  <c r="E17" i="7"/>
  <c r="E20" i="2"/>
  <c r="C17" i="7"/>
  <c r="E13" i="2"/>
  <c r="F36" i="3"/>
  <c r="H36" i="2"/>
  <c r="F19" i="3"/>
  <c r="H35" i="2"/>
  <c r="F14" i="3"/>
  <c r="H34" i="2"/>
  <c r="F13" i="3"/>
  <c r="H33" i="2"/>
  <c r="B24" i="7"/>
  <c r="B25" i="7"/>
  <c r="B26" i="7"/>
  <c r="B27" i="7"/>
  <c r="B28" i="7"/>
  <c r="B29" i="7"/>
  <c r="B30" i="7"/>
  <c r="B32" i="7"/>
  <c r="B33" i="7"/>
  <c r="B34" i="7"/>
  <c r="C14" i="7"/>
  <c r="E16" i="2"/>
  <c r="A37" i="7"/>
  <c r="E5" i="2"/>
  <c r="A5" i="2"/>
  <c r="A2" i="3"/>
  <c r="F8" i="2"/>
  <c r="C9" i="2"/>
  <c r="A9" i="2"/>
  <c r="C8" i="2"/>
  <c r="A8" i="2"/>
  <c r="C7" i="2"/>
  <c r="A7" i="2"/>
  <c r="C6" i="2"/>
  <c r="A6" i="2"/>
  <c r="C57" i="3"/>
  <c r="C68" i="3"/>
  <c r="G12" i="3"/>
  <c r="F12" i="3"/>
  <c r="C8" i="3"/>
  <c r="C9" i="3"/>
  <c r="A7" i="3"/>
  <c r="C7" i="3"/>
  <c r="B4" i="7"/>
  <c r="C4" i="7"/>
  <c r="B5" i="7"/>
  <c r="B6" i="7"/>
  <c r="D24" i="8"/>
  <c r="C6" i="7"/>
  <c r="B7" i="7"/>
  <c r="A8" i="7"/>
  <c r="B8" i="7"/>
  <c r="C8" i="7"/>
  <c r="A9" i="3"/>
  <c r="A8" i="3"/>
  <c r="A3" i="1"/>
  <c r="A6" i="3"/>
  <c r="A16" i="3"/>
  <c r="A17" i="3"/>
  <c r="A18" i="3"/>
  <c r="C6" i="3"/>
  <c r="B42" i="7"/>
  <c r="B41" i="7"/>
  <c r="B39" i="7"/>
  <c r="B40" i="7"/>
  <c r="B38" i="7"/>
  <c r="A3" i="3"/>
  <c r="A6" i="6"/>
  <c r="D33" i="6"/>
  <c r="D35" i="6"/>
  <c r="E4" i="7"/>
  <c r="E6" i="7"/>
  <c r="D7" i="7"/>
  <c r="E8" i="7"/>
  <c r="D5" i="7"/>
  <c r="E5" i="7"/>
  <c r="A21" i="1"/>
  <c r="F1" i="6"/>
  <c r="H1" i="1"/>
  <c r="H1" i="2"/>
  <c r="G1" i="3"/>
  <c r="F20" i="1"/>
  <c r="B15" i="7"/>
  <c r="B16" i="7"/>
  <c r="A3" i="2"/>
  <c r="A19" i="6"/>
  <c r="B20" i="1"/>
  <c r="B11" i="1"/>
  <c r="F20" i="3"/>
  <c r="F21" i="3"/>
  <c r="F66" i="3"/>
  <c r="F61" i="3"/>
  <c r="F55" i="3"/>
  <c r="F51" i="3"/>
  <c r="F44" i="3"/>
  <c r="F40" i="3"/>
  <c r="F34" i="3"/>
  <c r="F30" i="3"/>
  <c r="F26" i="3"/>
  <c r="F18" i="3"/>
  <c r="F64" i="3"/>
  <c r="F65" i="3"/>
  <c r="F60" i="3"/>
  <c r="F54" i="3"/>
  <c r="F50" i="3"/>
  <c r="F43" i="3"/>
  <c r="F39" i="3"/>
  <c r="F33" i="3"/>
  <c r="F29" i="3"/>
  <c r="F25" i="3"/>
  <c r="F16" i="3"/>
  <c r="F63" i="3"/>
  <c r="F59" i="3"/>
  <c r="F53" i="3"/>
  <c r="F49" i="3"/>
  <c r="F42" i="3"/>
  <c r="F38" i="3"/>
  <c r="F32" i="3"/>
  <c r="F28" i="3"/>
  <c r="F24" i="3"/>
  <c r="F67" i="3"/>
  <c r="F62" i="3"/>
  <c r="F56" i="3"/>
  <c r="F52" i="3"/>
  <c r="F45" i="3"/>
  <c r="F41" i="3"/>
  <c r="F35" i="3"/>
  <c r="F31" i="3"/>
  <c r="F27" i="3"/>
  <c r="F23" i="3"/>
  <c r="A38" i="7"/>
  <c r="A43" i="7"/>
  <c r="A40" i="7"/>
  <c r="A42" i="7"/>
  <c r="A39" i="7"/>
  <c r="A41" i="7"/>
  <c r="F58" i="3"/>
  <c r="A15" i="6"/>
  <c r="F77" i="3"/>
  <c r="D8" i="7"/>
  <c r="F8" i="7"/>
  <c r="D6" i="7"/>
  <c r="F6" i="7"/>
  <c r="F79" i="3"/>
  <c r="F69" i="3"/>
  <c r="D4" i="7"/>
  <c r="F4" i="7"/>
  <c r="F17" i="3"/>
  <c r="F75" i="3"/>
  <c r="F37" i="3"/>
  <c r="D12" i="1"/>
  <c r="F48" i="3"/>
  <c r="F74" i="3"/>
  <c r="F70" i="3"/>
  <c r="E3" i="7"/>
  <c r="F22" i="3"/>
  <c r="F76" i="3"/>
  <c r="E7" i="7"/>
  <c r="E9" i="7"/>
  <c r="F72" i="3"/>
  <c r="F78" i="3"/>
  <c r="F71" i="3"/>
  <c r="F73" i="3"/>
  <c r="C24" i="7"/>
  <c r="C29" i="7"/>
  <c r="C30" i="7"/>
  <c r="C27" i="7"/>
  <c r="C32" i="7"/>
  <c r="C28" i="7"/>
  <c r="C33" i="7"/>
  <c r="C26" i="7"/>
  <c r="C25" i="7"/>
  <c r="C23" i="7"/>
  <c r="C31" i="7"/>
  <c r="C34" i="7"/>
  <c r="F5" i="7"/>
  <c r="A13" i="2"/>
  <c r="F15" i="3"/>
  <c r="A12" i="1"/>
  <c r="F7" i="7"/>
  <c r="H31" i="2"/>
  <c r="D9" i="7"/>
  <c r="F9" i="7"/>
  <c r="A12" i="2"/>
  <c r="F3" i="7"/>
  <c r="D21" i="1"/>
  <c r="A16" i="2"/>
  <c r="A10" i="3"/>
  <c r="F47" i="3"/>
  <c r="H38" i="2"/>
  <c r="F68" i="3"/>
  <c r="H40" i="2"/>
  <c r="F57" i="3"/>
  <c r="A31" i="2"/>
  <c r="H39" i="2"/>
  <c r="H20" i="1"/>
  <c r="E32" i="2"/>
  <c r="E31" i="2"/>
  <c r="D16" i="7"/>
  <c r="H11" i="1"/>
  <c r="D15" i="7"/>
  <c r="H32" i="2"/>
  <c r="D12" i="7"/>
  <c r="E12" i="2"/>
  <c r="D13" i="7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7" i="3"/>
  <c r="A38" i="3"/>
  <c r="A39" i="3"/>
  <c r="A40" i="3"/>
  <c r="A41" i="3"/>
  <c r="A42" i="3"/>
  <c r="A43" i="3"/>
  <c r="A44" i="3"/>
  <c r="A45" i="3"/>
  <c r="A48" i="3"/>
  <c r="A49" i="3"/>
  <c r="A50" i="3"/>
  <c r="A51" i="3"/>
  <c r="A52" i="3"/>
  <c r="A53" i="3"/>
  <c r="A54" i="3"/>
  <c r="A55" i="3"/>
  <c r="A56" i="3"/>
  <c r="A58" i="3"/>
  <c r="A59" i="3"/>
  <c r="A60" i="3"/>
  <c r="A61" i="3"/>
  <c r="A62" i="3"/>
  <c r="A63" i="3"/>
  <c r="A64" i="3"/>
  <c r="A65" i="3"/>
  <c r="A66" i="3"/>
  <c r="A67" i="3"/>
  <c r="A69" i="3"/>
  <c r="B43" i="7"/>
  <c r="A70" i="3"/>
  <c r="A71" i="3"/>
  <c r="A72" i="3"/>
  <c r="A73" i="3"/>
  <c r="A74" i="3"/>
  <c r="A75" i="3"/>
  <c r="A76" i="3"/>
  <c r="A77" i="3"/>
  <c r="A78" i="3"/>
  <c r="A7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imane essaaid</author>
  </authors>
  <commentList>
    <comment ref="I29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imane essaaid: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<sst xmlns="http://schemas.openxmlformats.org/spreadsheetml/2006/main" count="419" uniqueCount="274">
  <si>
    <t>Enregistrement qualité :  A4 100% vertical</t>
    <phoneticPr fontId="0" type="noConversion"/>
  </si>
  <si>
    <t>tél:</t>
  </si>
  <si>
    <t xml:space="preserve">email: </t>
  </si>
  <si>
    <t>Mode d'emploi</t>
  </si>
  <si>
    <t>Echelles d'évaluation utilisées</t>
  </si>
  <si>
    <t>Niveaux de Rescpect</t>
  </si>
  <si>
    <r>
      <rPr>
        <b/>
        <sz val="7"/>
        <color theme="1"/>
        <rFont val="Arial"/>
        <family val="2"/>
      </rPr>
      <t xml:space="preserve">Niveau 1 </t>
    </r>
    <r>
      <rPr>
        <sz val="7"/>
        <color theme="1"/>
        <rFont val="Arial"/>
        <family val="2"/>
      </rPr>
      <t>: Le critère n'est pas respecté.</t>
    </r>
  </si>
  <si>
    <t>Faux </t>
  </si>
  <si>
    <t>Insuffisant</t>
  </si>
  <si>
    <r>
      <rPr>
        <b/>
        <sz val="7"/>
        <rFont val="Arial"/>
        <family val="2"/>
      </rPr>
      <t>Respect   de niveau 1</t>
    </r>
    <r>
      <rPr>
        <sz val="7"/>
        <rFont val="Arial"/>
        <family val="2"/>
      </rPr>
      <t xml:space="preserve"> :  Revoyez le fonctionnement de vos activités.</t>
    </r>
  </si>
  <si>
    <r>
      <rPr>
        <b/>
        <sz val="7"/>
        <color theme="1"/>
        <rFont val="Arial"/>
        <family val="2"/>
      </rPr>
      <t xml:space="preserve">Niveau 2 </t>
    </r>
    <r>
      <rPr>
        <sz val="7"/>
        <color theme="1"/>
        <rFont val="Arial"/>
        <family val="2"/>
      </rPr>
      <t>: Le critère est aléatoirement appliqué</t>
    </r>
    <r>
      <rPr>
        <b/>
        <sz val="7"/>
        <color theme="1"/>
        <rFont val="Arial"/>
        <family val="2"/>
      </rPr>
      <t>.</t>
    </r>
  </si>
  <si>
    <t>Plutôt Faux</t>
  </si>
  <si>
    <t>Informel</t>
  </si>
  <si>
    <r>
      <rPr>
        <b/>
        <sz val="7"/>
        <rFont val="Arial"/>
        <family val="2"/>
      </rPr>
      <t>Respect   de niveau 2</t>
    </r>
    <r>
      <rPr>
        <sz val="7"/>
        <rFont val="Arial"/>
        <family val="2"/>
      </rPr>
      <t xml:space="preserve"> : Pérenisez et améliorez la maîtrise de vos activités.</t>
    </r>
  </si>
  <si>
    <r>
      <rPr>
        <b/>
        <sz val="7"/>
        <color theme="1"/>
        <rFont val="Arial"/>
        <family val="2"/>
      </rPr>
      <t>Niveau 3</t>
    </r>
    <r>
      <rPr>
        <sz val="7"/>
        <color theme="1"/>
        <rFont val="Arial"/>
        <family val="2"/>
      </rPr>
      <t xml:space="preserve"> : Le critère est respecté et  formalisé.</t>
    </r>
  </si>
  <si>
    <t>Plutôt vrai</t>
  </si>
  <si>
    <t>Convaincant</t>
  </si>
  <si>
    <r>
      <rPr>
        <b/>
        <sz val="7"/>
        <rFont val="Arial"/>
        <family val="2"/>
      </rPr>
      <t>Respect   de niveau 3</t>
    </r>
    <r>
      <rPr>
        <sz val="7"/>
        <rFont val="Arial"/>
        <family val="2"/>
      </rPr>
      <t xml:space="preserve"> : Des améliorations peuvent encore être apportées par une meilleure traçabilité.</t>
    </r>
  </si>
  <si>
    <r>
      <rPr>
        <b/>
        <sz val="7"/>
        <color theme="1"/>
        <rFont val="Arial"/>
        <family val="2"/>
      </rPr>
      <t>Niveau 4</t>
    </r>
    <r>
      <rPr>
        <sz val="7"/>
        <color theme="1"/>
        <rFont val="Arial"/>
        <family val="2"/>
      </rPr>
      <t xml:space="preserve"> : Le critère est respecté, appliqué et prouvé par un document si nécessaire.</t>
    </r>
  </si>
  <si>
    <t xml:space="preserve">Vrai </t>
  </si>
  <si>
    <t>Conforme</t>
  </si>
  <si>
    <r>
      <rPr>
        <b/>
        <sz val="7"/>
        <rFont val="Arial"/>
        <family val="2"/>
      </rPr>
      <t>Respect   de niveau 4</t>
    </r>
    <r>
      <rPr>
        <sz val="7"/>
        <rFont val="Arial"/>
        <family val="2"/>
      </rPr>
      <t xml:space="preserve"> : Félicitations, communiquez vos résultats.</t>
    </r>
  </si>
  <si>
    <t>Non concerné</t>
  </si>
  <si>
    <t>NC</t>
  </si>
  <si>
    <t>Impression sur pages A4 100% en format horizontal</t>
  </si>
  <si>
    <t>Réf.</t>
    <phoneticPr fontId="0" type="noConversion"/>
  </si>
  <si>
    <t>Critères d'exigence des articles de la norme</t>
  </si>
  <si>
    <t>Evaluations</t>
    <phoneticPr fontId="0" type="noConversion"/>
  </si>
  <si>
    <t>%</t>
  </si>
  <si>
    <t>Libellés des évaluations</t>
  </si>
  <si>
    <t>Modes de preuve et commentaires</t>
  </si>
  <si>
    <t xml:space="preserve">Rég 2017/745    Art 15.1.a </t>
  </si>
  <si>
    <t>Avoir un  diplôme, certification et un an d'expérience dans le domaine de la médecine, la pharmacie ou de l'ingénierie</t>
  </si>
  <si>
    <t xml:space="preserve">Rég2017/745    Art 15    </t>
  </si>
  <si>
    <t xml:space="preserve">Avoir quatre ans d'expérience profesionnelle dans le domaine de la réglementation ou des systèmes de gestion de la qualité </t>
  </si>
  <si>
    <t>NF X50-110    Art 4.2.1</t>
  </si>
  <si>
    <t>NF X50-046   Arct 6,1</t>
  </si>
  <si>
    <t>S'appuyer sur des preuves tangibles, des éléments vérifiables, démontrables ou reproductibles</t>
  </si>
  <si>
    <t>NF X50-046   Arct 5,2</t>
  </si>
  <si>
    <t>Statuer sur la faisabilité technique et réglementaire de la mission d'expertise</t>
  </si>
  <si>
    <t>NF X50-110   Art 6.2.2.</t>
  </si>
  <si>
    <t>Mettre en œuvre les dispositions de communication avec le client et les parties interessées</t>
  </si>
  <si>
    <t>NF X50-046    Art  5.1.1</t>
  </si>
  <si>
    <t>Préciser la nature de la mission d'expertise, le champ du projet et  ses exigences réglementaires</t>
  </si>
  <si>
    <t>NF X50-110   Art 0.2</t>
  </si>
  <si>
    <t xml:space="preserve">Faire une analyse critique des données fournies et des actions menées </t>
  </si>
  <si>
    <t>NF X50-046    Art  5.2.4</t>
  </si>
  <si>
    <t>Déterminer les modalités les plus appropriées pour répondre à la demande du client</t>
  </si>
  <si>
    <t>NF X50-110    Art 6.2.3</t>
  </si>
  <si>
    <t>Simplifier des situations complexes sous forme écrite ou verbale</t>
  </si>
  <si>
    <t xml:space="preserve">Etablir un raisonnement et une analyse logique </t>
  </si>
  <si>
    <t xml:space="preserve">Faire la vérification correcte de la conformité par rapport au système de gestion de la qualité </t>
  </si>
  <si>
    <t>Vérifier la conformité du dispositif médical avec  le système de management de la qualité de fabrication, avant la libération</t>
  </si>
  <si>
    <t>Rég 2017/745    Art 15</t>
  </si>
  <si>
    <t>Etablir ou superviser la documentation technique</t>
  </si>
  <si>
    <t>Etablir la déclaration de conformité UE et la tenir à jour</t>
  </si>
  <si>
    <t>Rég 2017/745    Art 15.1.b</t>
  </si>
  <si>
    <t>Remplir les obligations de notifications et de surveillance après commercialisation</t>
  </si>
  <si>
    <t>Surveiller les dispositifs médicaux après commercialisation</t>
  </si>
  <si>
    <t>NF X50-110    Art 4.2.2</t>
  </si>
  <si>
    <t>NF X50-110    Art 8.4.1</t>
  </si>
  <si>
    <t>Vérifier  l'efficacité  des actions correctives et préventives réalisées et conserver la trace de ces actions</t>
  </si>
  <si>
    <t>NF X50-046     Art  6.4.3.1</t>
  </si>
  <si>
    <t>Aider le demandeur à exprimer son besoin sous la forme d’une question</t>
  </si>
  <si>
    <t>Préciser le résultat final souhaité et sa forme de présentation</t>
  </si>
  <si>
    <t>NF X50-110    Art 7.3.8</t>
  </si>
  <si>
    <t>Évaluer la satisfaction des résultats aux exigences réglementaires</t>
  </si>
  <si>
    <t>NF X50-110    Art 5.2</t>
  </si>
  <si>
    <t>Faire des revues ou bilans tout au long de l'expertise</t>
  </si>
  <si>
    <t>NF X50-110    Art 7.3.2</t>
  </si>
  <si>
    <t>Définir des interfaces entre les experts impliqués dans la même mission</t>
  </si>
  <si>
    <t>NF X50-110    Art 6.2.2</t>
  </si>
  <si>
    <t>Présenter les résultats d'une manière lisible au client et aux parties prenantes</t>
  </si>
  <si>
    <t>NF X50-046    Art  5.1.3</t>
  </si>
  <si>
    <t>Reformuler la problématique du client en identifiant le champ d'intervention de l'expert selon ses compétences</t>
  </si>
  <si>
    <t>NF X50-046    Art  5.1</t>
  </si>
  <si>
    <t>Attirer l'attention du demandeur sur des éléments du problème posé ou sur les conséquences de certaines investigations qu’il faut approfondir</t>
  </si>
  <si>
    <t>NF X50-046    Art  5.2</t>
  </si>
  <si>
    <t>Faire une analyse initiale avant de conclure le contrat d'expertise, afin de comprendre l'étendue de l'expertise</t>
  </si>
  <si>
    <t>NF X50-046    Art  5.1.2</t>
  </si>
  <si>
    <t>NF X50-046    Art  6.4.3.2</t>
  </si>
  <si>
    <t>NF X50-110    Art 7.3.4</t>
  </si>
  <si>
    <t>NF X50-046    Art  5.2.1.3</t>
  </si>
  <si>
    <t>Effectuer un premier examen, avant de faire une analyse approfondie</t>
  </si>
  <si>
    <t>Se référer aux méthodes existantes adaptées au type de l’expertise demandée</t>
  </si>
  <si>
    <t>NF X50-110    Art 7.3.3</t>
  </si>
  <si>
    <t>NF X50-110    Art 6.2.4</t>
  </si>
  <si>
    <t xml:space="preserve">NF X50-110    Art 7.3.7   </t>
  </si>
  <si>
    <t>NF X50-046    Art  3.2.6</t>
  </si>
  <si>
    <t>Faire le bilan des éléments de preuves tangibles acquis et des éléments non étayés</t>
  </si>
  <si>
    <t>NF X50-110    Art 7.5.3</t>
  </si>
  <si>
    <t xml:space="preserve">Identifier les résultats intermédiaires et finaux tout au long de la réalisation de l’expertise </t>
  </si>
  <si>
    <t>NF X50-110    Art 7.3.6</t>
  </si>
  <si>
    <t>Justifier et maîtriser les évolutions éventuelles du contrat d'expertise en accord avec le client</t>
  </si>
  <si>
    <t>NF X 50-045    Art 4.1.2</t>
  </si>
  <si>
    <t xml:space="preserve">S’accompagner d’une auto-déclaration ISO 17050 démontrant la maîtrise d'un référentiel qualité en expertise </t>
  </si>
  <si>
    <t>NF X50-046    Art 6.4.3.1</t>
  </si>
  <si>
    <t>NF X50-110    Art 7.5.1</t>
  </si>
  <si>
    <t xml:space="preserve">Rédiger un rapport d’expertise </t>
  </si>
  <si>
    <t>NF X50-110    Art 7.2.3</t>
  </si>
  <si>
    <t>Mettre en œuvre les dispositions relatives à la compréhensibilié des destinataires</t>
  </si>
  <si>
    <t xml:space="preserve">Identifier les critères d’acceptation du produit de l’expertise </t>
  </si>
  <si>
    <t>NF X50-110    Art 7.2.2</t>
  </si>
  <si>
    <t>Identifier et justifier les écarts entre les exigences du contrat et le résultat de l'expertise</t>
  </si>
  <si>
    <t>NF X50-110    Art 7.5.2</t>
  </si>
  <si>
    <t>NF X50-110    Art 7.3.7</t>
  </si>
  <si>
    <t>NF X50-110    Art 7.3.9</t>
  </si>
  <si>
    <t>Respecter les règles de confidentialité lors de la transmission du produit de l’expertise</t>
  </si>
  <si>
    <t>NF X50-110    Art 8.3</t>
  </si>
  <si>
    <t>Identifier le produit qui n’est pas conforme aux exigences et empêcher son utilisation</t>
  </si>
  <si>
    <t>NF X50-110   Art 7.5.3</t>
  </si>
  <si>
    <t xml:space="preserve">Archiver les éléments ayant une incidence sur le résultat de l’expertise (sources de données, les enregistrements, les procédures..) </t>
  </si>
  <si>
    <t>Informations sur l'évaluation</t>
  </si>
  <si>
    <t>COMMENTAIRES sur les RÉSULTATS obtenus</t>
  </si>
  <si>
    <t>Commentaires :</t>
  </si>
  <si>
    <t>DÉCISIONS : Plans d'action PRIORITAIRES</t>
  </si>
  <si>
    <t>Plan n°1 :</t>
  </si>
  <si>
    <t>Plan n°2 :</t>
  </si>
  <si>
    <t>Plan n°3 :</t>
  </si>
  <si>
    <t>TABLEAU de SYNTHÈSE des RÉSULTATS  de l'évaluation sur la norme</t>
  </si>
  <si>
    <t>Evaluations</t>
  </si>
  <si>
    <t>Taux %</t>
  </si>
  <si>
    <t>Niveaux de Respect</t>
  </si>
  <si>
    <t>Conformité moyenne :</t>
  </si>
  <si>
    <r>
      <rPr>
        <b/>
        <sz val="7"/>
        <color theme="5" tint="-0.499984740745262"/>
        <rFont val="Arial"/>
        <family val="2"/>
      </rPr>
      <t>QUAND</t>
    </r>
    <r>
      <rPr>
        <sz val="7"/>
        <color theme="5" tint="-0.499984740745262"/>
        <rFont val="Arial"/>
        <family val="2"/>
      </rPr>
      <t xml:space="preserve">
Date début et fin</t>
    </r>
  </si>
  <si>
    <r>
      <t xml:space="preserve">QUOI
</t>
    </r>
    <r>
      <rPr>
        <sz val="7"/>
        <color theme="9" tint="-0.499984740745262"/>
        <rFont val="Arial"/>
        <family val="2"/>
      </rPr>
      <t>Objectifs à atteindre</t>
    </r>
  </si>
  <si>
    <r>
      <rPr>
        <b/>
        <sz val="7"/>
        <color theme="9" tint="-0.499984740745262"/>
        <rFont val="Arial"/>
        <family val="2"/>
      </rPr>
      <t>QUAND ET OÙ</t>
    </r>
    <r>
      <rPr>
        <sz val="7"/>
        <color theme="9" tint="-0.499984740745262"/>
        <rFont val="Arial"/>
        <family val="2"/>
      </rPr>
      <t xml:space="preserve">
Date et Application</t>
    </r>
  </si>
  <si>
    <r>
      <t xml:space="preserve">SUIVIS = RÉSULTATS OBTENUS
</t>
    </r>
    <r>
      <rPr>
        <sz val="7"/>
        <color theme="9" tint="-0.499984740745262"/>
        <rFont val="Arial"/>
        <family val="2"/>
      </rPr>
      <t>bilan</t>
    </r>
  </si>
  <si>
    <t>Enregistrement qualité : impression sur 1 page A4 100% en vertical</t>
  </si>
  <si>
    <t>Déclaration de conformité selon la norme NF EN ISO 17050 Partie 1 : Exigences générales</t>
  </si>
  <si>
    <t>Évaluation de la conformité - Déclaration de conformité du fournisseur (NF EN ISO/CEI 17050-1)</t>
  </si>
  <si>
    <t>Date limite de validité de la déclaration :</t>
  </si>
  <si>
    <t>Référence unique de la déclaration ISO 17050 :</t>
  </si>
  <si>
    <t>Documents d'appui consultables associés à la déclaration ISO 17050</t>
  </si>
  <si>
    <t>Déclaration de conformité selon l'ISO 17050 Partie 2 : Documentation d'appui  (NF EN ISO/CEI 17050-2)</t>
  </si>
  <si>
    <t>Documents génériques</t>
  </si>
  <si>
    <t>Documents spécifiques</t>
  </si>
  <si>
    <t>Signataires</t>
  </si>
  <si>
    <r>
      <t xml:space="preserve">Personne </t>
    </r>
    <r>
      <rPr>
        <b/>
        <i/>
        <sz val="7"/>
        <rFont val="Arial"/>
        <family val="2"/>
      </rPr>
      <t>indépendante</t>
    </r>
    <r>
      <rPr>
        <i/>
        <sz val="7"/>
        <rFont val="Arial"/>
        <family val="2"/>
      </rPr>
      <t xml:space="preserve"> à l'organisme : </t>
    </r>
  </si>
  <si>
    <t xml:space="preserve">Coordonnées professionnelles : </t>
  </si>
  <si>
    <t>Date de la déclaration (jj/mm/aaaa) :</t>
  </si>
  <si>
    <t>Date de l'autodiagnostic (jj/mm/aaaa) :</t>
  </si>
  <si>
    <t>Signature :</t>
  </si>
  <si>
    <r>
      <t xml:space="preserve">Utilisé pour  {EVALUATION} : </t>
    </r>
    <r>
      <rPr>
        <b/>
        <sz val="8"/>
        <color rgb="FFFF0000"/>
        <rFont val="Arial"/>
        <family val="2"/>
      </rPr>
      <t>classé par orde alphabétique</t>
    </r>
    <r>
      <rPr>
        <sz val="8"/>
        <rFont val="Arial"/>
        <family val="2"/>
      </rPr>
      <t xml:space="preserve"> pour calcul via liste "validation"</t>
    </r>
  </si>
  <si>
    <t>Nb total de critères d'exigences</t>
  </si>
  <si>
    <t>Libellé du critère quand il sera choisi</t>
  </si>
  <si>
    <t xml:space="preserve">  …</t>
  </si>
  <si>
    <r>
      <t xml:space="preserve">Total </t>
    </r>
    <r>
      <rPr>
        <b/>
        <sz val="8"/>
        <rFont val="Arial"/>
        <family val="2"/>
      </rPr>
      <t>évalués</t>
    </r>
    <r>
      <rPr>
        <sz val="8"/>
        <rFont val="Arial"/>
        <family val="2"/>
      </rPr>
      <t xml:space="preserve"> :</t>
    </r>
  </si>
  <si>
    <r>
      <t>Utilisé pour  {EVALUATION} : classé</t>
    </r>
    <r>
      <rPr>
        <b/>
        <sz val="8"/>
        <color rgb="FFFF0000"/>
        <rFont val="Arial"/>
        <family val="2"/>
      </rPr>
      <t xml:space="preserve"> par orde alphabétique </t>
    </r>
    <r>
      <rPr>
        <sz val="8"/>
        <rFont val="Arial"/>
        <family val="2"/>
      </rPr>
      <t>de la colonne A pour les calculs</t>
    </r>
  </si>
  <si>
    <t>Tracer la moyenne : total ou 0</t>
  </si>
  <si>
    <t>Respect   de niveau 4 : Félicitations, communiquez vos résultats.</t>
  </si>
  <si>
    <t>Respect   de niveau 3 : Des améliorations peuvent encore être apportées par une meilleure traçabilité.</t>
  </si>
  <si>
    <t>en attente</t>
  </si>
  <si>
    <t>Il reste des critères à évaluer</t>
  </si>
  <si>
    <t>&lt; = Non évalués =&gt;</t>
  </si>
  <si>
    <t>Attention : il faut prouver le côté "Non applicable" des exigences…</t>
  </si>
  <si>
    <t>&lt;= Total évalués =&gt;</t>
  </si>
  <si>
    <r>
      <t xml:space="preserve">Utilisé pour  {EVALUATION} : </t>
    </r>
    <r>
      <rPr>
        <b/>
        <sz val="8"/>
        <color rgb="FFFF0000"/>
        <rFont val="Arial"/>
        <family val="2"/>
      </rPr>
      <t xml:space="preserve">calcul automatique </t>
    </r>
    <r>
      <rPr>
        <sz val="8"/>
        <rFont val="Arial"/>
        <family val="2"/>
      </rPr>
      <t>selon les choix faits dans {Mode d'emploi}</t>
    </r>
  </si>
  <si>
    <t>Utilisé pour {MATRISE DOCUMENTATION}</t>
  </si>
  <si>
    <t>Taux par déciles de %</t>
  </si>
  <si>
    <t>Libéllés correspondants en "CONFORMITÉ"</t>
  </si>
  <si>
    <t>Libéllés de "VÉRACITÉ"</t>
  </si>
  <si>
    <t>Documents</t>
  </si>
  <si>
    <t>Libellés correspondants en "COMFORMITÉ"</t>
  </si>
  <si>
    <t>&lt;= laissez les "blancs" nécéssaires au calcul dans {Evaluation}</t>
  </si>
  <si>
    <t>Absent</t>
  </si>
  <si>
    <t>Commencer la rédaction</t>
  </si>
  <si>
    <t>Très incomplet</t>
  </si>
  <si>
    <t>Améliorer la rédaction : revoyez le contenu du document</t>
  </si>
  <si>
    <t>Incomplet</t>
  </si>
  <si>
    <t>Consolider la rédaction : des éléments sont manquants</t>
  </si>
  <si>
    <t>Presque Complet</t>
  </si>
  <si>
    <t>Finaliser la rédaction : des améliorations peuvent être apportées</t>
  </si>
  <si>
    <t>Complet et diffusé</t>
  </si>
  <si>
    <t>Pereniser le document : maintenir à jour le document</t>
  </si>
  <si>
    <t>Tracage de la limite de CONFORMITÉ</t>
  </si>
  <si>
    <t>Radar {Résultats Globaux}</t>
  </si>
  <si>
    <t>Couleur capacité</t>
  </si>
  <si>
    <t>Couleur confiance</t>
  </si>
  <si>
    <t>Document d'appui à la déclaration ISO 17050</t>
  </si>
  <si>
    <r>
      <rPr>
        <b/>
        <sz val="6"/>
        <color rgb="FF0000FF"/>
        <rFont val="Arial"/>
        <family val="2"/>
      </rPr>
      <t xml:space="preserve">Attention : </t>
    </r>
    <r>
      <rPr>
        <sz val="6"/>
        <color rgb="FF0000FF"/>
        <rFont val="Arial"/>
        <family val="2"/>
      </rPr>
      <t>Seules les cases blanches écrites en bleu peuvent être modifiées par l’utilisateur. Cela concerne toutes les parties de l’outil</t>
    </r>
  </si>
  <si>
    <r>
      <rPr>
        <i/>
        <sz val="6"/>
        <rFont val="Arial"/>
        <family val="2"/>
      </rPr>
      <t>Auteurs : IDIHYA Kawtar - idihyakawtar@gmail.com ; ESSAAID Imane - imaneessaaid@hotmail.com ; ELHARTI Houda - houda.elharti@hotmail.com ; BOUSHABA Salma - salmaboushaba@hotmail.com - Professeur référent : FARGES Gilbert  -  gilbert.farges@utc.fr</t>
    </r>
    <r>
      <rPr>
        <b/>
        <i/>
        <sz val="6"/>
        <rFont val="Arial"/>
        <family val="2"/>
      </rPr>
      <t xml:space="preserve">
</t>
    </r>
  </si>
  <si>
    <t>L'expert n'est pas concerné par ce critère et peut le justifier</t>
  </si>
  <si>
    <r>
      <rPr>
        <b/>
        <sz val="8"/>
        <rFont val="Arial"/>
        <family val="2"/>
      </rPr>
      <t xml:space="preserve">OBJECTIF :   </t>
    </r>
    <r>
      <rPr>
        <sz val="8"/>
        <rFont val="Arial"/>
        <family val="2"/>
      </rPr>
      <t xml:space="preserve">
Cet outil permet à chaque </t>
    </r>
    <r>
      <rPr>
        <b/>
        <sz val="8"/>
        <rFont val="Arial"/>
        <family val="2"/>
      </rPr>
      <t>expert</t>
    </r>
    <r>
      <rPr>
        <sz val="8"/>
        <rFont val="Arial"/>
        <family val="2"/>
      </rPr>
      <t xml:space="preserve"> travaillant dans le domaine des </t>
    </r>
    <r>
      <rPr>
        <b/>
        <sz val="8"/>
        <rFont val="Arial"/>
        <family val="2"/>
      </rPr>
      <t>affaires réglementaires des dispositifs médicaux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</rPr>
      <t>d’évaluer ses pratiques</t>
    </r>
    <r>
      <rPr>
        <sz val="8"/>
        <rFont val="Arial"/>
        <family val="2"/>
      </rPr>
      <t xml:space="preserve"> en moins d'une heure à partir des meilleures références de l'état de l'art. Ainsi il peut identifier rapidement et facilement ses points forts et ses pistes de progression afin de mieux satisfaire les parties intéressées à </t>
    </r>
    <r>
      <rPr>
        <b/>
        <sz val="8"/>
        <rFont val="Arial"/>
        <family val="2"/>
      </rPr>
      <t xml:space="preserve">la qualité de son expertise. </t>
    </r>
  </si>
  <si>
    <r>
      <rPr>
        <b/>
        <sz val="8"/>
        <rFont val="Arial"/>
        <family val="2"/>
      </rPr>
      <t>RÉFÉRENTIEL des BONNES PRATIQUES :</t>
    </r>
    <r>
      <rPr>
        <sz val="8"/>
        <rFont val="Arial"/>
        <family val="2"/>
      </rPr>
      <t xml:space="preserve">
Les "bonnes pratiques" explicitées dans cet outil sont proposées à partir de synthèses des</t>
    </r>
    <r>
      <rPr>
        <b/>
        <sz val="8"/>
        <rFont val="Arial"/>
        <family val="2"/>
      </rPr>
      <t xml:space="preserve"> normes ou règlementations suivantes :</t>
    </r>
    <r>
      <rPr>
        <sz val="8"/>
        <rFont val="Arial"/>
        <family val="2"/>
      </rPr>
      <t xml:space="preserve">   
     *La norme NF X50-110 : « la qualité en expertise, Prescriptions générales de compétence pour une expertise ». 
     *La norme FD X50-046 : « Recommandations pour l'application de la norme NF X 50-110 ». 
     *La norme FD X50-045 : « Utilisations possibles de la norme NF X 50-110 » 
     *Le règlement européen 2017/745 sur les dispositifs médicaux / Article 15 
     *Le règlement européen 2017/746 sur les dispositifs médicaux / Article 15     </t>
    </r>
  </si>
  <si>
    <r>
      <t>Objet de la déclaration :</t>
    </r>
    <r>
      <rPr>
        <b/>
        <sz val="11"/>
        <rFont val="Arial"/>
        <family val="2"/>
      </rPr>
      <t xml:space="preserve">  Niveau de respect au Guide des Bonnes Pratiques de l'Expert en Affaires Réglementaires des Dispositifs Médicaux</t>
    </r>
  </si>
  <si>
    <r>
      <t xml:space="preserve">Nous avons appliqué la </t>
    </r>
    <r>
      <rPr>
        <b/>
        <sz val="9"/>
        <rFont val="Arial"/>
        <family val="2"/>
      </rPr>
      <t>meilleure rigueur d'élaboration et d'analyse</t>
    </r>
    <r>
      <rPr>
        <sz val="9"/>
        <rFont val="Arial"/>
        <family val="2"/>
      </rPr>
      <t xml:space="preserve"> (évaluation par plusieurs personnes compétentes) et nous avons respecté les </t>
    </r>
    <r>
      <rPr>
        <b/>
        <sz val="9"/>
        <rFont val="Arial"/>
        <family val="2"/>
      </rPr>
      <t>règles d'éthique professionnelle</t>
    </r>
    <r>
      <rPr>
        <sz val="9"/>
        <rFont val="Arial"/>
        <family val="2"/>
      </rPr>
      <t xml:space="preserve"> (absence de conflits d'intérêt, respect des opinions, liberté des choix) pour parvenir aux résultats ci-dessous.</t>
    </r>
  </si>
  <si>
    <t>Guide des bonnes pratiques de l'expert en affaires réglementaires des dispositifs médicaux</t>
  </si>
  <si>
    <r>
      <rPr>
        <b/>
        <sz val="7"/>
        <rFont val="Arial"/>
        <family val="2"/>
      </rPr>
      <t>Lien vers les documents :</t>
    </r>
    <r>
      <rPr>
        <sz val="7"/>
        <rFont val="Arial"/>
        <family val="2"/>
      </rPr>
      <t xml:space="preserve"> https://travaux.master.utc.fr/formations-master/ingenierie-de-la-sante/ids078/</t>
    </r>
  </si>
  <si>
    <r>
      <t xml:space="preserve">Autre document d'appui : Mettre ici, et en </t>
    </r>
    <r>
      <rPr>
        <b/>
        <sz val="7"/>
        <color theme="1"/>
        <rFont val="Arial"/>
        <family val="2"/>
      </rPr>
      <t>noir</t>
    </r>
    <r>
      <rPr>
        <sz val="7"/>
        <color indexed="12"/>
        <rFont val="Arial"/>
        <family val="2"/>
      </rPr>
      <t>, tout autre document d'appui éventuel pour cette déclaration</t>
    </r>
  </si>
  <si>
    <r>
      <t xml:space="preserve">Outil d'autodiagnostic </t>
    </r>
    <r>
      <rPr>
        <sz val="7"/>
        <rFont val="Arial"/>
        <family val="2"/>
      </rPr>
      <t>: Fichier Excel® automatisé mis au point à l'Université de Technologie de Compiègne, France (www.utc.fr) - voir sa dénomination au bas de la feuille</t>
    </r>
  </si>
  <si>
    <r>
      <rPr>
        <b/>
        <sz val="7"/>
        <color indexed="39"/>
        <rFont val="Arial"/>
        <family val="2"/>
      </rPr>
      <t>Modifier les contenus bleus et mettre ensuite en</t>
    </r>
    <r>
      <rPr>
        <b/>
        <sz val="7"/>
        <color indexed="10"/>
        <rFont val="Arial"/>
        <family val="2"/>
      </rPr>
      <t xml:space="preserve"> </t>
    </r>
    <r>
      <rPr>
        <b/>
        <sz val="7"/>
        <rFont val="Arial"/>
        <family val="2"/>
      </rPr>
      <t>noir</t>
    </r>
    <r>
      <rPr>
        <b/>
        <sz val="7"/>
        <color indexed="10"/>
        <rFont val="Arial"/>
        <family val="2"/>
      </rPr>
      <t xml:space="preserve"> </t>
    </r>
    <r>
      <rPr>
        <sz val="7"/>
        <color indexed="10"/>
        <rFont val="Arial"/>
        <family val="2"/>
      </rPr>
      <t xml:space="preserve">: </t>
    </r>
    <r>
      <rPr>
        <sz val="7"/>
        <color indexed="39"/>
        <rFont val="Arial"/>
        <family val="2"/>
      </rPr>
      <t>Enregistrements qualité :</t>
    </r>
    <r>
      <rPr>
        <b/>
        <sz val="7"/>
        <color indexed="39"/>
        <rFont val="Arial"/>
        <family val="2"/>
      </rPr>
      <t xml:space="preserve"> </t>
    </r>
    <r>
      <rPr>
        <sz val="7"/>
        <color indexed="39"/>
        <rFont val="Arial"/>
        <family val="2"/>
      </rPr>
      <t>indiquez ceux que vous mettrez à disposition d'un auditeur. Il peut s'agir des onglets imprimés et signés de ce fichier d'autodiagnostic</t>
    </r>
  </si>
  <si>
    <t>Coordonnées de l'Expert :</t>
  </si>
  <si>
    <t xml:space="preserve">Organisme de l'Expert : </t>
  </si>
  <si>
    <t>Organisme de l'Expert</t>
  </si>
  <si>
    <t>Adresse de l'organisme, tél, site web…</t>
  </si>
  <si>
    <t xml:space="preserve"> Coordonnées de l'organisme :</t>
  </si>
  <si>
    <r>
      <rPr>
        <sz val="8"/>
        <color theme="1"/>
        <rFont val="Arial"/>
        <family val="2"/>
      </rPr>
      <t xml:space="preserve">Niveaux de </t>
    </r>
    <r>
      <rPr>
        <b/>
        <sz val="8"/>
        <color theme="1"/>
        <rFont val="Arial"/>
        <family val="2"/>
      </rPr>
      <t>VÉRACITÉ</t>
    </r>
    <r>
      <rPr>
        <sz val="8"/>
        <color theme="1"/>
        <rFont val="Arial"/>
        <family val="2"/>
      </rPr>
      <t xml:space="preserve"> de réalisation des critères
associés aux bonnes pratiques </t>
    </r>
  </si>
  <si>
    <r>
      <rPr>
        <sz val="8"/>
        <rFont val="Arial"/>
        <family val="2"/>
      </rPr>
      <t xml:space="preserve">Niveaux de </t>
    </r>
    <r>
      <rPr>
        <b/>
        <sz val="8"/>
        <rFont val="Arial"/>
        <family val="2"/>
      </rPr>
      <t xml:space="preserve">RESPECT </t>
    </r>
    <r>
      <rPr>
        <sz val="8"/>
        <rFont val="Arial"/>
        <family val="2"/>
      </rPr>
      <t>des bonnes pratiques</t>
    </r>
  </si>
  <si>
    <r>
      <rPr>
        <sz val="7"/>
        <color theme="1"/>
        <rFont val="Arial"/>
        <family val="2"/>
      </rPr>
      <t xml:space="preserve">Libellés explicites </t>
    </r>
    <r>
      <rPr>
        <b/>
        <sz val="7"/>
        <color theme="1"/>
        <rFont val="Arial"/>
        <family val="2"/>
      </rPr>
      <t xml:space="preserve">
des niveaux de VÉRACITÉ</t>
    </r>
  </si>
  <si>
    <r>
      <rPr>
        <sz val="7"/>
        <color theme="1"/>
        <rFont val="Arial"/>
        <family val="2"/>
      </rPr>
      <t xml:space="preserve">Choix de </t>
    </r>
    <r>
      <rPr>
        <b/>
        <sz val="7"/>
        <color theme="1"/>
        <rFont val="Arial"/>
        <family val="2"/>
      </rPr>
      <t>VÉRACITÉ</t>
    </r>
  </si>
  <si>
    <r>
      <t xml:space="preserve">Taux de </t>
    </r>
    <r>
      <rPr>
        <b/>
        <sz val="7"/>
        <color theme="1"/>
        <rFont val="Arial"/>
        <family val="2"/>
      </rPr>
      <t>VÉRACITÉ</t>
    </r>
  </si>
  <si>
    <r>
      <rPr>
        <sz val="7"/>
        <rFont val="Arial"/>
        <family val="2"/>
      </rPr>
      <t xml:space="preserve">Taux moyen </t>
    </r>
    <r>
      <rPr>
        <b/>
        <sz val="7"/>
        <rFont val="Arial"/>
        <family val="2"/>
      </rPr>
      <t>Minimal</t>
    </r>
  </si>
  <si>
    <r>
      <t xml:space="preserve">Taux moyen </t>
    </r>
    <r>
      <rPr>
        <b/>
        <sz val="7"/>
        <rFont val="Arial"/>
        <family val="2"/>
      </rPr>
      <t>Maximal</t>
    </r>
  </si>
  <si>
    <r>
      <t xml:space="preserve">Libellés explicites 
</t>
    </r>
    <r>
      <rPr>
        <b/>
        <sz val="7"/>
        <rFont val="Arial"/>
        <family val="2"/>
      </rPr>
      <t>des niveaux de respect</t>
    </r>
  </si>
  <si>
    <r>
      <t xml:space="preserve">NB : les seuils limites de "Respect" sont modifiables selon les besoins
</t>
    </r>
    <r>
      <rPr>
        <sz val="7"/>
        <color rgb="FF0432FF"/>
        <rFont val="Arial"/>
        <family val="2"/>
      </rPr>
      <t>(et en toute cohérence…)</t>
    </r>
  </si>
  <si>
    <t xml:space="preserve">Les Bonnes Pratiques de l'Expert en Affaires Réglementaires des Dispositifs Médicaux </t>
  </si>
  <si>
    <t>Informations sur l'Expert</t>
  </si>
  <si>
    <t>Observations :</t>
  </si>
  <si>
    <t>…</t>
  </si>
  <si>
    <t>Date de l'évaluation (jj/mm/aaaa): </t>
  </si>
  <si>
    <t>Norme ou Réglement/Art</t>
  </si>
  <si>
    <t>Bilan de l'évaluation sur tous les critères :</t>
  </si>
  <si>
    <t>Les activités suivantes sont menées :</t>
  </si>
  <si>
    <t>Préciser les informations du produit de l’expertise (intitulé, date d’émission, identité du client et du bureau de conseil, informations sur la propriété)</t>
  </si>
  <si>
    <t xml:space="preserve"> Niveaux de VÉRACITÉ des 59 CRITÈRES évalués</t>
  </si>
  <si>
    <t>En pointillés verts : seuil choisi pour la déclaration ISO 17050</t>
  </si>
  <si>
    <t>Nb TOTAL des AXES</t>
  </si>
  <si>
    <t>Niveau moyen sur les bonnes pratiques :</t>
  </si>
  <si>
    <t>Nb des Parties</t>
  </si>
  <si>
    <t>Partie II : Confiance dans le résultat de l’expertise</t>
  </si>
  <si>
    <t>Partie I : Capacités de l’expert</t>
  </si>
  <si>
    <r>
      <rPr>
        <b/>
        <sz val="7"/>
        <color theme="1"/>
        <rFont val="Arial"/>
        <family val="2"/>
      </rPr>
      <t>QUOI</t>
    </r>
    <r>
      <rPr>
        <sz val="7"/>
        <color theme="1"/>
        <rFont val="Arial"/>
        <family val="2"/>
      </rPr>
      <t xml:space="preserve">
Objectifs à atteindre</t>
    </r>
  </si>
  <si>
    <r>
      <rPr>
        <b/>
        <sz val="7"/>
        <color theme="1"/>
        <rFont val="Arial"/>
        <family val="2"/>
      </rPr>
      <t>QUAND</t>
    </r>
    <r>
      <rPr>
        <sz val="7"/>
        <color theme="1"/>
        <rFont val="Arial"/>
        <family val="2"/>
      </rPr>
      <t xml:space="preserve">
Date</t>
    </r>
  </si>
  <si>
    <r>
      <rPr>
        <b/>
        <sz val="7"/>
        <color theme="1"/>
        <rFont val="Arial"/>
        <family val="2"/>
      </rPr>
      <t>RÉSULTATS OBTENUS</t>
    </r>
    <r>
      <rPr>
        <sz val="7"/>
        <color theme="1"/>
        <rFont val="Arial"/>
        <family val="2"/>
      </rPr>
      <t xml:space="preserve">
Bilan</t>
    </r>
  </si>
  <si>
    <t>QUI
Responsable, pilote…</t>
  </si>
  <si>
    <t>GRAPHES de l'évaluation GLOBALE - PLANS D'AMÉLIORATION</t>
  </si>
  <si>
    <r>
      <rPr>
        <b/>
        <sz val="7"/>
        <color theme="5" tint="-0.499984740745262"/>
        <rFont val="Arial"/>
        <family val="2"/>
      </rPr>
      <t>RÉSULTATS OBTENUS</t>
    </r>
    <r>
      <rPr>
        <sz val="7"/>
        <color theme="5" tint="-0.499984740745262"/>
        <rFont val="Arial"/>
        <family val="2"/>
      </rPr>
      <t xml:space="preserve">
Bilan</t>
    </r>
  </si>
  <si>
    <r>
      <rPr>
        <b/>
        <sz val="7"/>
        <color theme="5" tint="-0.499984740745262"/>
        <rFont val="Arial"/>
        <family val="2"/>
      </rPr>
      <t>QUI</t>
    </r>
    <r>
      <rPr>
        <sz val="7"/>
        <color theme="5" tint="-0.499984740745262"/>
        <rFont val="Arial"/>
        <family val="2"/>
      </rPr>
      <t xml:space="preserve">
Objectifs à atteindre</t>
    </r>
  </si>
  <si>
    <t>Axe : I.A - Connaissances de l'expert</t>
  </si>
  <si>
    <t>Axe : I.B - Compétences  de l'expert</t>
  </si>
  <si>
    <t>Axe : I.C - Aptitudes de l'expert</t>
  </si>
  <si>
    <t xml:space="preserve">Axe : II.A - Avant la signature du contrat  </t>
  </si>
  <si>
    <t>Axe : II.B - Dans la conduite de l’expertise</t>
  </si>
  <si>
    <t>Axe : II.C - Après l’obtention du résultat d'expertise</t>
  </si>
  <si>
    <t>Nb de critères</t>
  </si>
  <si>
    <r>
      <t xml:space="preserve">QUI
</t>
    </r>
    <r>
      <rPr>
        <sz val="7"/>
        <color theme="5" tint="-0.499984740745262"/>
        <rFont val="Arial"/>
        <family val="2"/>
      </rPr>
      <t>Responsable, pilote…</t>
    </r>
  </si>
  <si>
    <t>Date de l'évaluation : </t>
  </si>
  <si>
    <t>Date de   
l'évaluation : </t>
  </si>
  <si>
    <r>
      <t xml:space="preserve">QUI
</t>
    </r>
    <r>
      <rPr>
        <sz val="7"/>
        <color theme="9" tint="-0.499984740745262"/>
        <rFont val="Arial"/>
        <family val="2"/>
      </rPr>
      <t>Responsable, pilote…</t>
    </r>
  </si>
  <si>
    <t>Déclaration de conformité selon la norme NF EN ISO 17050</t>
  </si>
  <si>
    <t>Expert concerné :</t>
  </si>
  <si>
    <t>Signature de l'Expert</t>
  </si>
  <si>
    <r>
      <t xml:space="preserve">Nous soussignés, déclarons sous notre propre responsabilité que les niveaux de </t>
    </r>
    <r>
      <rPr>
        <b/>
        <sz val="9"/>
        <rFont val="Arial"/>
        <family val="2"/>
      </rPr>
      <t>respect de nos pratiques professionnelles</t>
    </r>
    <r>
      <rPr>
        <sz val="9"/>
        <rFont val="Arial"/>
        <family val="2"/>
      </rPr>
      <t xml:space="preserve"> ont été mesurés d'après le </t>
    </r>
    <r>
      <rPr>
        <b/>
        <sz val="9"/>
        <rFont val="Arial"/>
        <family val="2"/>
      </rPr>
      <t>"Guide des Bonnes Pratiques de l'Expert en Affaires Réglementaires des Dispositifs Médicaux".</t>
    </r>
  </si>
  <si>
    <t>Niveau moyen sur l'ensemble des Bonnes Pratiques :</t>
  </si>
  <si>
    <t>Seuil de déclarabilité choisi =&gt;</t>
  </si>
  <si>
    <t>RÉSULTATS DE L'ÉVALUATION</t>
  </si>
  <si>
    <t>©UTC Etude complète : https://travaux.master.utc.fr/formations-master/ingenierie-de-la-sante/ids078/</t>
  </si>
  <si>
    <t xml:space="preserve">© IDIHYA Kawtar, ESSAAID Imane, BOUSHABA Salma et ELHARTI Houda
</t>
  </si>
  <si>
    <r>
      <t xml:space="preserve">    PRÉSENTATION DES ONGLETS :
     {Mode d'emploi} :
        </t>
    </r>
    <r>
      <rPr>
        <sz val="8"/>
        <color theme="1"/>
        <rFont val="Arial"/>
        <family val="2"/>
      </rPr>
      <t xml:space="preserve"> * Explication sur le fonctionnement de l'outil
         * Echelles d'évaluation utilisées avec leurs seuils</t>
    </r>
    <r>
      <rPr>
        <b/>
        <sz val="8"/>
        <color theme="1"/>
        <rFont val="Arial"/>
        <family val="2"/>
      </rPr>
      <t xml:space="preserve">
     {Evaluation} : 
      </t>
    </r>
    <r>
      <rPr>
        <sz val="8"/>
        <color theme="1"/>
        <rFont val="Arial"/>
        <family val="2"/>
      </rPr>
      <t xml:space="preserve">   * Des critères d'évaluation par des axes sont définis
         * Des modes de preuve et des commentaires explicitent les évaluations faites    </t>
    </r>
    <r>
      <rPr>
        <b/>
        <sz val="8"/>
        <color theme="1"/>
        <rFont val="Arial"/>
        <family val="2"/>
      </rPr>
      <t xml:space="preserve">                                                                     
      {Résultats Globaux} :
      </t>
    </r>
    <r>
      <rPr>
        <sz val="8"/>
        <color theme="1"/>
        <rFont val="Arial"/>
        <family val="2"/>
      </rPr>
      <t xml:space="preserve">   * Graphiques des évaluations sur les critères des la norme
         * Tableau de synthèse et zones d'élaboration des plans d'amélioration</t>
    </r>
    <r>
      <rPr>
        <b/>
        <sz val="8"/>
        <color theme="1"/>
        <rFont val="Arial"/>
        <family val="2"/>
      </rPr>
      <t xml:space="preserve">
      {Résultats par Axe} :
       </t>
    </r>
    <r>
      <rPr>
        <sz val="8"/>
        <color theme="1"/>
        <rFont val="Arial"/>
        <family val="2"/>
      </rPr>
      <t xml:space="preserve">  * Graphiques des évaluations sur les deux axes principaux 
         * Zones d'élaboration des plans d'amélioration</t>
    </r>
    <r>
      <rPr>
        <b/>
        <sz val="8"/>
        <color theme="1"/>
        <rFont val="Arial"/>
        <family val="2"/>
      </rPr>
      <t xml:space="preserve">
      {Déclaration ISO 17050} :
       </t>
    </r>
    <r>
      <rPr>
        <sz val="8"/>
        <color theme="1"/>
        <rFont val="Arial"/>
        <family val="2"/>
      </rPr>
      <t xml:space="preserve">  * Pour communiquer librement ses résultats s'ils sont considérés supérieurs à un seuil paramétrable
         * Pour valoriser les résultats obtenus auprès des clients, fournisseurs ou autres parties intéressées</t>
    </r>
  </si>
  <si>
    <t>Veiller à la mise à niveau des connaissances : formations continues</t>
  </si>
  <si>
    <t>Avoir au moins deux ans d'expérience dans un domaine de fabrication : le cas des dispositifs médicaux sur mesure</t>
  </si>
  <si>
    <t>NF X50-046     Art  5.1</t>
  </si>
  <si>
    <t xml:space="preserve">Considérer les différents avis avec un esprit critique </t>
  </si>
  <si>
    <t>Réaliser une revue de la demande de l’expertise pour parvenir à une compréhension identique entre l’expert et le client de l'expertise</t>
  </si>
  <si>
    <t>Intégrer dans le contrat les résultats intermédiaires attendus, les indicateurs et les critères à contrôler</t>
  </si>
  <si>
    <t>Identifier les responsabilités et les autorités des participants à la mission</t>
  </si>
  <si>
    <t>Classer les données du client en fonction de leur importance et de leur impact sur le résultat de l'expertise</t>
  </si>
  <si>
    <t>Si le conrat l'exige, associer la documentation relative au système de management de la qualité au contrat de l'expertise</t>
  </si>
  <si>
    <t xml:space="preserve">Faire un état des lieux et décrire les étapes planifiées pour la réalisation de l'expertise  </t>
  </si>
  <si>
    <t>Assurer la compréhension et l’implication des personnes qui participent à la réalisation de l’expertise</t>
  </si>
  <si>
    <t>Utiliser des méthodes et des modes opératoires capables d’assurer la traçabilité des actions menant aux résultats de l'expertise</t>
  </si>
  <si>
    <t>Élaborer progressivement les résultats de l'expertise dans les conditions prévues au contrat</t>
  </si>
  <si>
    <t>Assurer la validité et la représentativité des résultats, des essais, des observations, des analyses et des inspections</t>
  </si>
  <si>
    <t>Donner au client un compte rendu lui permettant de vérifier la pertinence et la validité de la méthode ayant conduit aux résultats de l'expertise</t>
  </si>
  <si>
    <t>date</t>
  </si>
  <si>
    <r>
      <t xml:space="preserve">Expert </t>
    </r>
    <r>
      <rPr>
        <b/>
        <i/>
        <sz val="7"/>
        <rFont val="Arial"/>
        <family val="2"/>
      </rPr>
      <t xml:space="preserve">Concerné </t>
    </r>
    <r>
      <rPr>
        <i/>
        <sz val="7"/>
        <rFont val="Arial"/>
        <family val="2"/>
      </rPr>
      <t xml:space="preserve"> : </t>
    </r>
  </si>
  <si>
    <r>
      <t>Intégrer dans le contrat les jalons et les rendez-vous</t>
    </r>
    <r>
      <rPr>
        <sz val="7"/>
        <rFont val="Arial"/>
        <family val="2"/>
      </rPr>
      <t xml:space="preserve"> nécessaires au suivi de la mission d'expertise</t>
    </r>
  </si>
  <si>
    <r>
      <rPr>
        <sz val="7"/>
        <rFont val="Arial"/>
        <family val="2"/>
      </rPr>
      <t>Identifier les act</t>
    </r>
    <r>
      <rPr>
        <sz val="7"/>
        <color theme="9" tint="-0.499984740745262"/>
        <rFont val="Arial"/>
        <family val="2"/>
      </rPr>
      <t xml:space="preserve">ivités d’expertise similaires </t>
    </r>
  </si>
  <si>
    <t>Choix de VÉRACITÉ</t>
  </si>
  <si>
    <t xml:space="preserve"> </t>
  </si>
  <si>
    <t>Maintenir un environnement professionnel caractérisé par de bonnes relations de travail entre les parties prenantes de l'expertise</t>
  </si>
  <si>
    <t xml:space="preserve">Etablir une procédure réglementaire documentée pour l'obtention du marquage CE </t>
  </si>
  <si>
    <t>Avoir une communication fluide avec le client tout au long de la procédure d'expertise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</si>
</sst>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C]d\ mmmm\ yyyy;@"/>
    <numFmt numFmtId="165" formatCode="d\ mmmm\ yyyy"/>
    <numFmt numFmtId="166" formatCode="\c\r\ #"/>
    <numFmt numFmtId="167" formatCode="[$-40C]d\-mmm\-yy;@"/>
  </numFmts>
  <fonts count="107">
    <font>
      <sz val="12"/>
      <color theme="1"/>
      <name val="ArialMT"/>
      <family val="2"/>
    </font>
    <font>
      <i/>
      <sz val="8"/>
      <color indexed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7"/>
      <name val="Arial"/>
      <family val="2"/>
    </font>
    <font>
      <sz val="7"/>
      <name val="Arial"/>
      <family val="2"/>
    </font>
    <font>
      <sz val="7"/>
      <color indexed="12"/>
      <name val="Arial"/>
      <family val="2"/>
    </font>
    <font>
      <sz val="7"/>
      <color indexed="8"/>
      <name val="Arial"/>
      <family val="2"/>
    </font>
    <font>
      <b/>
      <sz val="9"/>
      <name val="Arial"/>
      <family val="2"/>
    </font>
    <font>
      <sz val="7"/>
      <color theme="1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8"/>
      <name val="Arial Narrow"/>
      <family val="2"/>
    </font>
    <font>
      <b/>
      <sz val="11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MT"/>
      <family val="2"/>
    </font>
    <font>
      <sz val="8"/>
      <color rgb="FF0432FF"/>
      <name val="Arial"/>
      <family val="2"/>
    </font>
    <font>
      <sz val="8"/>
      <color theme="1"/>
      <name val="Arial"/>
      <family val="2"/>
    </font>
    <font>
      <b/>
      <sz val="7"/>
      <color theme="1"/>
      <name val="Arial"/>
      <family val="2"/>
    </font>
    <font>
      <sz val="7"/>
      <color rgb="FFFF0000"/>
      <name val="Arial"/>
      <family val="2"/>
    </font>
    <font>
      <u/>
      <sz val="12"/>
      <color theme="11"/>
      <name val="ArialMT"/>
      <family val="2"/>
    </font>
    <font>
      <sz val="8"/>
      <color theme="0"/>
      <name val="Arial"/>
      <family val="2"/>
    </font>
    <font>
      <sz val="7"/>
      <color theme="1"/>
      <name val="ArialMT"/>
    </font>
    <font>
      <sz val="9"/>
      <color indexed="8"/>
      <name val="Arial"/>
      <family val="2"/>
    </font>
    <font>
      <i/>
      <sz val="6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sz val="11"/>
      <color theme="0"/>
      <name val="Arial"/>
      <family val="2"/>
    </font>
    <font>
      <sz val="12"/>
      <color theme="1"/>
      <name val="Arial"/>
      <family val="2"/>
    </font>
    <font>
      <sz val="10"/>
      <color theme="1"/>
      <name val="ArialMT"/>
      <family val="2"/>
    </font>
    <font>
      <sz val="8"/>
      <color rgb="FF0432FF"/>
      <name val="ArialMT"/>
      <family val="2"/>
    </font>
    <font>
      <sz val="7"/>
      <color rgb="FF0432FF"/>
      <name val="Arial"/>
      <family val="2"/>
    </font>
    <font>
      <b/>
      <sz val="10"/>
      <color theme="1"/>
      <name val="Arial"/>
      <family val="2"/>
    </font>
    <font>
      <sz val="9"/>
      <color theme="1"/>
      <name val="ArialMT"/>
      <family val="2"/>
    </font>
    <font>
      <sz val="8"/>
      <color theme="1"/>
      <name val="ArialMT"/>
      <family val="2"/>
    </font>
    <font>
      <sz val="11"/>
      <name val="Arial"/>
      <family val="2"/>
    </font>
    <font>
      <i/>
      <sz val="7"/>
      <name val="Arial"/>
      <family val="2"/>
    </font>
    <font>
      <b/>
      <i/>
      <sz val="7"/>
      <name val="Arial"/>
      <family val="2"/>
    </font>
    <font>
      <b/>
      <sz val="9"/>
      <color theme="1"/>
      <name val="Arial"/>
      <family val="2"/>
    </font>
    <font>
      <i/>
      <sz val="6"/>
      <color theme="1"/>
      <name val="Arial"/>
      <family val="2"/>
    </font>
    <font>
      <i/>
      <sz val="6"/>
      <color theme="1"/>
      <name val="ArialMT"/>
    </font>
    <font>
      <b/>
      <sz val="8"/>
      <color theme="1"/>
      <name val="ArialMT"/>
    </font>
    <font>
      <b/>
      <sz val="7"/>
      <color rgb="FF900000"/>
      <name val="Arial"/>
      <family val="2"/>
    </font>
    <font>
      <sz val="7"/>
      <color rgb="FF002060"/>
      <name val="Arial"/>
      <family val="2"/>
    </font>
    <font>
      <sz val="7"/>
      <color indexed="17"/>
      <name val="Arial"/>
      <family val="2"/>
    </font>
    <font>
      <sz val="9"/>
      <color theme="1"/>
      <name val="Arial"/>
      <family val="2"/>
    </font>
    <font>
      <i/>
      <sz val="12"/>
      <color theme="1"/>
      <name val="ArialMT"/>
      <family val="2"/>
    </font>
    <font>
      <i/>
      <sz val="6"/>
      <color indexed="8"/>
      <name val="Arial"/>
      <family val="2"/>
    </font>
    <font>
      <sz val="10"/>
      <color theme="1"/>
      <name val="Arial"/>
      <family val="2"/>
    </font>
    <font>
      <b/>
      <sz val="7"/>
      <color theme="9" tint="-0.499984740745262"/>
      <name val="Arial"/>
      <family val="2"/>
    </font>
    <font>
      <sz val="7"/>
      <color theme="9" tint="-0.499984740745262"/>
      <name val="Arial"/>
      <family val="2"/>
    </font>
    <font>
      <b/>
      <sz val="8"/>
      <color theme="9" tint="-0.499984740745262"/>
      <name val="Arial"/>
      <family val="2"/>
    </font>
    <font>
      <b/>
      <sz val="8"/>
      <color theme="5" tint="-0.499984740745262"/>
      <name val="Arial"/>
      <family val="2"/>
    </font>
    <font>
      <sz val="7"/>
      <color theme="5" tint="-0.499984740745262"/>
      <name val="Arial"/>
      <family val="2"/>
    </font>
    <font>
      <b/>
      <sz val="7"/>
      <color theme="5" tint="-0.499984740745262"/>
      <name val="Arial"/>
      <family val="2"/>
    </font>
    <font>
      <sz val="12"/>
      <color theme="5" tint="-0.499984740745262"/>
      <name val="ArialMT"/>
      <family val="2"/>
    </font>
    <font>
      <sz val="12"/>
      <color theme="9" tint="-0.499984740745262"/>
      <name val="ArialMT"/>
      <family val="2"/>
    </font>
    <font>
      <b/>
      <sz val="8"/>
      <color theme="1"/>
      <name val="Calibri"/>
      <family val="2"/>
      <scheme val="minor"/>
    </font>
    <font>
      <b/>
      <sz val="9"/>
      <name val="Times New Roman"/>
      <family val="1"/>
    </font>
    <font>
      <sz val="14"/>
      <color theme="1"/>
      <name val="ArialMT"/>
      <family val="2"/>
    </font>
    <font>
      <sz val="14"/>
      <color theme="5" tint="-0.499984740745262"/>
      <name val="ArialMT"/>
      <family val="2"/>
    </font>
    <font>
      <b/>
      <sz val="14"/>
      <color theme="1"/>
      <name val="ArialMT"/>
      <family val="2"/>
    </font>
    <font>
      <sz val="14"/>
      <color theme="9" tint="-0.499984740745262"/>
      <name val="ArialMT"/>
      <family val="2"/>
    </font>
    <font>
      <sz val="12"/>
      <name val="ArialMT"/>
      <family val="2"/>
    </font>
    <font>
      <sz val="12"/>
      <name val="Times New Roman"/>
      <family val="1"/>
    </font>
    <font>
      <sz val="9"/>
      <name val="ArialMT"/>
      <family val="2"/>
    </font>
    <font>
      <b/>
      <sz val="9"/>
      <color theme="9" tint="-0.499984740745262"/>
      <name val="Arial"/>
      <family val="2"/>
    </font>
    <font>
      <sz val="9"/>
      <color theme="9" tint="-0.499984740745262"/>
      <name val="Arial"/>
      <family val="2"/>
    </font>
    <font>
      <b/>
      <sz val="9"/>
      <color theme="5" tint="-0.49998474074526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02060"/>
      <name val="Arial"/>
      <family val="2"/>
    </font>
    <font>
      <i/>
      <sz val="9"/>
      <color theme="4" tint="-0.249977111117893"/>
      <name val="Arial"/>
      <family val="2"/>
    </font>
    <font>
      <u/>
      <sz val="12"/>
      <color theme="10"/>
      <name val="ArialMT"/>
      <family val="2"/>
    </font>
    <font>
      <i/>
      <sz val="6"/>
      <color theme="10"/>
      <name val="Arial"/>
      <family val="2"/>
    </font>
    <font>
      <b/>
      <i/>
      <sz val="6"/>
      <name val="Arial"/>
      <family val="2"/>
    </font>
    <font>
      <sz val="6"/>
      <color rgb="FF0000FF"/>
      <name val="Arial"/>
      <family val="2"/>
    </font>
    <font>
      <b/>
      <sz val="6"/>
      <color rgb="FF0000FF"/>
      <name val="Arial"/>
      <family val="2"/>
    </font>
    <font>
      <b/>
      <sz val="7"/>
      <color indexed="10"/>
      <name val="Arial"/>
      <family val="2"/>
    </font>
    <font>
      <b/>
      <sz val="7"/>
      <color indexed="39"/>
      <name val="Arial"/>
      <family val="2"/>
    </font>
    <font>
      <sz val="7"/>
      <color indexed="10"/>
      <name val="Arial"/>
      <family val="2"/>
    </font>
    <font>
      <sz val="7"/>
      <color indexed="39"/>
      <name val="Arial"/>
      <family val="2"/>
    </font>
    <font>
      <b/>
      <sz val="7"/>
      <color rgb="FF0432FF"/>
      <name val="Arial"/>
      <family val="2"/>
    </font>
    <font>
      <sz val="7"/>
      <color rgb="FF0432FF"/>
      <name val="ArialMT"/>
      <family val="2"/>
    </font>
    <font>
      <sz val="8"/>
      <name val="Times New Roman"/>
      <family val="1"/>
    </font>
    <font>
      <i/>
      <sz val="7"/>
      <color theme="1"/>
      <name val="Arial"/>
      <family val="2"/>
    </font>
    <font>
      <b/>
      <sz val="10"/>
      <color theme="5" tint="-0.499984740745262"/>
      <name val="Arial"/>
      <family val="2"/>
    </font>
    <font>
      <sz val="8"/>
      <color theme="5" tint="-0.499984740745262"/>
      <name val="ArialMT"/>
      <family val="2"/>
    </font>
    <font>
      <sz val="9"/>
      <color theme="5" tint="-0.499984740745262"/>
      <name val="Arial"/>
      <family val="2"/>
    </font>
    <font>
      <sz val="9"/>
      <color theme="0"/>
      <name val="ArialMT"/>
      <family val="2"/>
    </font>
    <font>
      <sz val="11"/>
      <color theme="1"/>
      <name val="ArialMT"/>
      <family val="2"/>
    </font>
    <font>
      <sz val="6"/>
      <color theme="9" tint="-0.249977111117893"/>
      <name val="Arial"/>
      <family val="2"/>
    </font>
    <font>
      <sz val="7"/>
      <color theme="9" tint="-0.249977111117893"/>
      <name val="Arial"/>
      <family val="2"/>
    </font>
    <font>
      <b/>
      <sz val="10"/>
      <color theme="9" tint="-0.499984740745262"/>
      <name val="Arial"/>
      <family val="2"/>
    </font>
    <font>
      <sz val="10"/>
      <color theme="9" tint="-0.499984740745262"/>
      <name val="Arial"/>
      <family val="2"/>
    </font>
    <font>
      <b/>
      <sz val="12"/>
      <color theme="1"/>
      <name val="ArialMT"/>
      <family val="2"/>
    </font>
    <font>
      <sz val="10"/>
      <color theme="5" tint="-0.499984740745262"/>
      <name val="Arial"/>
      <family val="2"/>
    </font>
    <font>
      <b/>
      <sz val="10"/>
      <color theme="9" tint="-0.249977111117893"/>
      <name val="Arial"/>
      <family val="2"/>
    </font>
    <font>
      <sz val="10"/>
      <color theme="9" tint="-0.249977111117893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8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8"/>
      </patternFill>
    </fill>
    <fill>
      <patternFill patternType="solid">
        <fgColor theme="5" tint="0.59999389629810485"/>
        <bgColor indexed="8"/>
      </patternFill>
    </fill>
    <fill>
      <patternFill patternType="solid">
        <fgColor theme="5" tint="0.39997558519241921"/>
        <bgColor indexed="8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8"/>
      </patternFill>
    </fill>
    <fill>
      <patternFill patternType="solid">
        <fgColor theme="8" tint="0.59999389629810485"/>
        <bgColor indexed="8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9" tint="0.39997558519241921"/>
        <bgColor indexed="8"/>
      </patternFill>
    </fill>
    <fill>
      <patternFill patternType="solid">
        <fgColor rgb="FFFFF5E4"/>
        <bgColor indexed="64"/>
      </patternFill>
    </fill>
    <fill>
      <patternFill patternType="solid">
        <fgColor rgb="FFFFF5E4"/>
        <bgColor rgb="FF000000"/>
      </patternFill>
    </fill>
    <fill>
      <patternFill patternType="solid">
        <fgColor theme="0"/>
        <bgColor indexed="8"/>
      </patternFill>
    </fill>
    <fill>
      <patternFill patternType="solid">
        <fgColor theme="9" tint="0.79998168889431442"/>
        <bgColor indexed="8"/>
      </patternFill>
    </fill>
    <fill>
      <patternFill patternType="solid">
        <fgColor rgb="FFFFF5E4"/>
        <bgColor indexed="8"/>
      </patternFill>
    </fill>
    <fill>
      <patternFill patternType="solid">
        <fgColor rgb="FFFCF4F3"/>
        <bgColor indexed="8"/>
      </patternFill>
    </fill>
    <fill>
      <patternFill patternType="solid">
        <fgColor rgb="FFFCF4F3"/>
        <bgColor indexed="64"/>
      </patternFill>
    </fill>
  </fills>
  <borders count="50">
    <border>
      <left/>
      <right/>
      <top/>
      <bottom/>
      <diagonal/>
    </border>
    <border>
      <left style="thin">
        <color indexed="55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55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indexed="55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indexed="55"/>
      </right>
      <top/>
      <bottom style="thin">
        <color theme="0" tint="-0.499984740745262"/>
      </bottom>
      <diagonal/>
    </border>
    <border>
      <left/>
      <right style="thin">
        <color indexed="55"/>
      </right>
      <top style="thin">
        <color theme="0" tint="-0.499984740745262"/>
      </top>
      <bottom/>
      <diagonal/>
    </border>
    <border>
      <left style="thin">
        <color indexed="55"/>
      </left>
      <right/>
      <top style="thin">
        <color theme="0" tint="-0.49998474074526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499984740745262"/>
      </bottom>
      <diagonal/>
    </border>
    <border>
      <left/>
      <right/>
      <top style="thin">
        <color theme="0" tint="-0.249977111117893"/>
      </top>
      <bottom style="thin">
        <color theme="0" tint="-0.49998474074526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499984740745262"/>
      </bottom>
      <diagonal/>
    </border>
    <border>
      <left style="thin">
        <color theme="0" tint="-0.249977111117893"/>
      </left>
      <right/>
      <top style="thin">
        <color theme="0" tint="-0.499984740745262"/>
      </top>
      <bottom/>
      <diagonal/>
    </border>
    <border>
      <left/>
      <right style="thin">
        <color theme="0" tint="-0.249977111117893"/>
      </right>
      <top style="thin">
        <color theme="0" tint="-0.499984740745262"/>
      </top>
      <bottom/>
      <diagonal/>
    </border>
  </borders>
  <cellStyleXfs count="91">
    <xf numFmtId="0" fontId="0" fillId="0" borderId="0"/>
    <xf numFmtId="0" fontId="3" fillId="0" borderId="0"/>
    <xf numFmtId="0" fontId="10" fillId="0" borderId="0" applyNumberFormat="0" applyFill="0" applyBorder="0" applyAlignment="0" applyProtection="0"/>
    <xf numFmtId="0" fontId="22" fillId="0" borderId="0"/>
    <xf numFmtId="0" fontId="3" fillId="0" borderId="0"/>
    <xf numFmtId="0" fontId="3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81" fillId="0" borderId="0" applyNumberFormat="0" applyFill="0" applyBorder="0" applyAlignment="0" applyProtection="0"/>
  </cellStyleXfs>
  <cellXfs count="713">
    <xf numFmtId="0" fontId="0" fillId="0" borderId="0" xfId="0"/>
    <xf numFmtId="0" fontId="6" fillId="5" borderId="3" xfId="0" applyFont="1" applyFill="1" applyBorder="1" applyAlignment="1">
      <alignment vertical="center"/>
    </xf>
    <xf numFmtId="0" fontId="6" fillId="5" borderId="4" xfId="0" applyFont="1" applyFill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9" fontId="6" fillId="0" borderId="2" xfId="0" applyNumberFormat="1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9" fontId="6" fillId="0" borderId="2" xfId="0" applyNumberFormat="1" applyFont="1" applyBorder="1" applyAlignment="1">
      <alignment vertical="center" wrapText="1"/>
    </xf>
    <xf numFmtId="49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21" fillId="0" borderId="0" xfId="0" applyFont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4" fillId="2" borderId="0" xfId="3" applyFont="1" applyFill="1"/>
    <xf numFmtId="0" fontId="4" fillId="0" borderId="0" xfId="3" applyFont="1"/>
    <xf numFmtId="0" fontId="4" fillId="0" borderId="0" xfId="3" applyFont="1" applyAlignment="1">
      <alignment vertical="center"/>
    </xf>
    <xf numFmtId="9" fontId="6" fillId="0" borderId="0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4" fillId="0" borderId="2" xfId="0" applyFont="1" applyBorder="1" applyAlignment="1">
      <alignment horizontal="left" vertical="center" indent="1"/>
    </xf>
    <xf numFmtId="49" fontId="6" fillId="0" borderId="2" xfId="0" applyNumberFormat="1" applyFont="1" applyBorder="1" applyAlignment="1">
      <alignment horizontal="left" vertical="center" indent="1"/>
    </xf>
    <xf numFmtId="0" fontId="6" fillId="0" borderId="2" xfId="0" applyFont="1" applyBorder="1" applyAlignment="1">
      <alignment horizontal="left" vertical="center" indent="1"/>
    </xf>
    <xf numFmtId="0" fontId="6" fillId="5" borderId="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/>
    </xf>
    <xf numFmtId="0" fontId="0" fillId="4" borderId="0" xfId="0" applyFill="1"/>
    <xf numFmtId="0" fontId="0" fillId="0" borderId="7" xfId="0" applyBorder="1"/>
    <xf numFmtId="0" fontId="0" fillId="0" borderId="0" xfId="0" applyBorder="1"/>
    <xf numFmtId="0" fontId="0" fillId="4" borderId="0" xfId="0" applyFill="1" applyBorder="1"/>
    <xf numFmtId="0" fontId="31" fillId="0" borderId="0" xfId="3" applyFont="1"/>
    <xf numFmtId="0" fontId="14" fillId="4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left" vertical="center"/>
    </xf>
    <xf numFmtId="0" fontId="36" fillId="0" borderId="0" xfId="0" applyFont="1"/>
    <xf numFmtId="0" fontId="30" fillId="0" borderId="0" xfId="0" applyFont="1"/>
    <xf numFmtId="9" fontId="6" fillId="0" borderId="18" xfId="0" applyNumberFormat="1" applyFont="1" applyBorder="1" applyAlignment="1">
      <alignment horizontal="center" vertical="center"/>
    </xf>
    <xf numFmtId="0" fontId="5" fillId="5" borderId="20" xfId="0" applyFont="1" applyFill="1" applyBorder="1" applyAlignment="1">
      <alignment horizontal="left" vertical="center"/>
    </xf>
    <xf numFmtId="0" fontId="6" fillId="5" borderId="20" xfId="0" applyFont="1" applyFill="1" applyBorder="1" applyAlignment="1">
      <alignment vertical="center"/>
    </xf>
    <xf numFmtId="0" fontId="6" fillId="5" borderId="22" xfId="0" applyFont="1" applyFill="1" applyBorder="1" applyAlignment="1">
      <alignment vertical="center"/>
    </xf>
    <xf numFmtId="0" fontId="0" fillId="5" borderId="21" xfId="0" applyFill="1" applyBorder="1" applyAlignment="1">
      <alignment horizontal="center"/>
    </xf>
    <xf numFmtId="0" fontId="29" fillId="4" borderId="0" xfId="0" applyFont="1" applyFill="1" applyBorder="1" applyAlignment="1">
      <alignment vertical="center"/>
    </xf>
    <xf numFmtId="0" fontId="29" fillId="4" borderId="0" xfId="0" applyFont="1" applyFill="1" applyBorder="1" applyAlignment="1">
      <alignment vertical="center" wrapText="1"/>
    </xf>
    <xf numFmtId="9" fontId="29" fillId="4" borderId="0" xfId="0" applyNumberFormat="1" applyFont="1" applyFill="1" applyBorder="1" applyAlignment="1">
      <alignment horizontal="center" vertical="center"/>
    </xf>
    <xf numFmtId="0" fontId="27" fillId="4" borderId="0" xfId="0" applyFont="1" applyFill="1" applyBorder="1" applyAlignment="1">
      <alignment horizontal="left" vertical="center"/>
    </xf>
    <xf numFmtId="0" fontId="27" fillId="4" borderId="0" xfId="0" applyFont="1" applyFill="1" applyBorder="1" applyAlignment="1">
      <alignment horizontal="center" vertical="center"/>
    </xf>
    <xf numFmtId="9" fontId="27" fillId="4" borderId="0" xfId="0" applyNumberFormat="1" applyFont="1" applyFill="1" applyBorder="1" applyAlignment="1">
      <alignment horizontal="right" vertical="center"/>
    </xf>
    <xf numFmtId="0" fontId="41" fillId="0" borderId="0" xfId="0" applyFont="1"/>
    <xf numFmtId="0" fontId="37" fillId="0" borderId="0" xfId="0" applyFont="1"/>
    <xf numFmtId="0" fontId="0" fillId="0" borderId="0" xfId="0"/>
    <xf numFmtId="0" fontId="0" fillId="0" borderId="0" xfId="0"/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0" fillId="0" borderId="0" xfId="0"/>
    <xf numFmtId="0" fontId="42" fillId="0" borderId="0" xfId="0" applyFont="1"/>
    <xf numFmtId="0" fontId="0" fillId="0" borderId="0" xfId="0"/>
    <xf numFmtId="9" fontId="6" fillId="0" borderId="26" xfId="0" applyNumberFormat="1" applyFont="1" applyBorder="1" applyAlignment="1">
      <alignment horizontal="center" vertical="center"/>
    </xf>
    <xf numFmtId="0" fontId="25" fillId="4" borderId="2" xfId="0" applyFont="1" applyFill="1" applyBorder="1" applyAlignment="1">
      <alignment vertical="center" wrapText="1"/>
    </xf>
    <xf numFmtId="9" fontId="25" fillId="4" borderId="2" xfId="0" applyNumberFormat="1" applyFont="1" applyFill="1" applyBorder="1" applyAlignment="1">
      <alignment horizontal="center" vertical="center" wrapText="1"/>
    </xf>
    <xf numFmtId="0" fontId="4" fillId="0" borderId="0" xfId="3" applyFont="1" applyBorder="1"/>
    <xf numFmtId="14" fontId="32" fillId="2" borderId="0" xfId="1" applyNumberFormat="1" applyFont="1" applyFill="1" applyBorder="1" applyAlignment="1">
      <alignment horizontal="right" vertical="center"/>
    </xf>
    <xf numFmtId="0" fontId="30" fillId="0" borderId="0" xfId="0" applyFont="1" applyBorder="1"/>
    <xf numFmtId="0" fontId="30" fillId="0" borderId="0" xfId="0" applyFont="1" applyBorder="1" applyAlignment="1"/>
    <xf numFmtId="0" fontId="30" fillId="0" borderId="0" xfId="0" applyFont="1" applyAlignment="1"/>
    <xf numFmtId="0" fontId="37" fillId="0" borderId="0" xfId="0" applyFont="1" applyBorder="1"/>
    <xf numFmtId="0" fontId="30" fillId="0" borderId="0" xfId="0" applyFont="1" applyAlignment="1">
      <alignment vertical="center"/>
    </xf>
    <xf numFmtId="0" fontId="41" fillId="0" borderId="0" xfId="0" applyFont="1" applyBorder="1"/>
    <xf numFmtId="0" fontId="42" fillId="5" borderId="2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49" fontId="6" fillId="0" borderId="2" xfId="0" applyNumberFormat="1" applyFont="1" applyBorder="1" applyAlignment="1">
      <alignment horizontal="left" vertical="center" wrapText="1" indent="1"/>
    </xf>
    <xf numFmtId="0" fontId="38" fillId="0" borderId="0" xfId="0" applyFont="1" applyAlignment="1">
      <alignment horizontal="left" indent="1"/>
    </xf>
    <xf numFmtId="0" fontId="42" fillId="0" borderId="18" xfId="0" applyNumberFormat="1" applyFont="1" applyBorder="1" applyAlignment="1">
      <alignment horizontal="center" vertical="center"/>
    </xf>
    <xf numFmtId="0" fontId="25" fillId="0" borderId="18" xfId="0" applyNumberFormat="1" applyFont="1" applyBorder="1" applyAlignment="1">
      <alignment horizontal="left" vertical="center" indent="1"/>
    </xf>
    <xf numFmtId="9" fontId="25" fillId="0" borderId="18" xfId="0" applyNumberFormat="1" applyFont="1" applyBorder="1" applyAlignment="1">
      <alignment horizontal="center" vertical="center"/>
    </xf>
    <xf numFmtId="49" fontId="42" fillId="0" borderId="0" xfId="0" applyNumberFormat="1" applyFont="1" applyAlignment="1">
      <alignment horizontal="left" indent="1"/>
    </xf>
    <xf numFmtId="0" fontId="6" fillId="5" borderId="27" xfId="0" applyFont="1" applyFill="1" applyBorder="1" applyAlignment="1">
      <alignment horizontal="center" vertical="center"/>
    </xf>
    <xf numFmtId="0" fontId="6" fillId="5" borderId="28" xfId="0" applyFont="1" applyFill="1" applyBorder="1" applyAlignment="1">
      <alignment horizontal="left" vertical="center" indent="1"/>
    </xf>
    <xf numFmtId="9" fontId="25" fillId="0" borderId="29" xfId="0" applyNumberFormat="1" applyFont="1" applyFill="1" applyBorder="1" applyAlignment="1">
      <alignment horizontal="center" vertical="center"/>
    </xf>
    <xf numFmtId="49" fontId="25" fillId="0" borderId="29" xfId="0" applyNumberFormat="1" applyFont="1" applyFill="1" applyBorder="1" applyAlignment="1">
      <alignment horizontal="left" vertical="center" indent="1"/>
    </xf>
    <xf numFmtId="0" fontId="42" fillId="0" borderId="2" xfId="0" applyFont="1" applyBorder="1" applyAlignment="1">
      <alignment horizontal="left" indent="1"/>
    </xf>
    <xf numFmtId="9" fontId="0" fillId="0" borderId="2" xfId="0" applyNumberFormat="1" applyBorder="1" applyAlignment="1">
      <alignment horizontal="center"/>
    </xf>
    <xf numFmtId="0" fontId="24" fillId="0" borderId="2" xfId="0" applyNumberFormat="1" applyFont="1" applyBorder="1" applyAlignment="1">
      <alignment horizontal="left" vertical="center" wrapText="1" indent="1"/>
    </xf>
    <xf numFmtId="0" fontId="49" fillId="0" borderId="0" xfId="0" applyFont="1"/>
    <xf numFmtId="0" fontId="47" fillId="4" borderId="0" xfId="0" applyFont="1" applyFill="1" applyAlignment="1">
      <alignment horizontal="left" vertical="center"/>
    </xf>
    <xf numFmtId="0" fontId="32" fillId="2" borderId="0" xfId="0" applyFont="1" applyFill="1" applyBorder="1" applyAlignment="1">
      <alignment horizontal="left" vertical="center"/>
    </xf>
    <xf numFmtId="0" fontId="32" fillId="2" borderId="0" xfId="0" applyFont="1" applyFill="1" applyBorder="1" applyAlignment="1">
      <alignment horizontal="center" vertical="center"/>
    </xf>
    <xf numFmtId="0" fontId="56" fillId="0" borderId="0" xfId="0" applyFont="1"/>
    <xf numFmtId="0" fontId="16" fillId="0" borderId="0" xfId="0" applyFont="1"/>
    <xf numFmtId="0" fontId="63" fillId="0" borderId="0" xfId="0" applyFont="1"/>
    <xf numFmtId="0" fontId="64" fillId="0" borderId="0" xfId="0" applyFont="1"/>
    <xf numFmtId="0" fontId="42" fillId="0" borderId="0" xfId="0" applyFont="1" applyAlignment="1">
      <alignment vertical="center"/>
    </xf>
    <xf numFmtId="0" fontId="65" fillId="0" borderId="26" xfId="0" applyFont="1" applyBorder="1" applyAlignment="1">
      <alignment horizontal="center" vertical="center"/>
    </xf>
    <xf numFmtId="0" fontId="65" fillId="0" borderId="2" xfId="0" applyFont="1" applyBorder="1" applyAlignment="1">
      <alignment horizontal="center" vertical="center"/>
    </xf>
    <xf numFmtId="0" fontId="65" fillId="0" borderId="0" xfId="0" applyFont="1" applyBorder="1" applyAlignment="1">
      <alignment horizontal="center" vertical="center"/>
    </xf>
    <xf numFmtId="9" fontId="5" fillId="0" borderId="0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9" fontId="6" fillId="5" borderId="22" xfId="0" applyNumberFormat="1" applyFont="1" applyFill="1" applyBorder="1" applyAlignment="1">
      <alignment horizontal="center" vertical="center"/>
    </xf>
    <xf numFmtId="0" fontId="42" fillId="5" borderId="19" xfId="0" applyFont="1" applyFill="1" applyBorder="1" applyAlignment="1">
      <alignment horizontal="left" vertical="center" indent="5"/>
    </xf>
    <xf numFmtId="0" fontId="42" fillId="0" borderId="0" xfId="0" applyFont="1" applyAlignment="1">
      <alignment horizontal="left" wrapText="1"/>
    </xf>
    <xf numFmtId="0" fontId="42" fillId="0" borderId="20" xfId="0" applyNumberFormat="1" applyFont="1" applyBorder="1" applyAlignment="1">
      <alignment horizontal="center" vertical="center"/>
    </xf>
    <xf numFmtId="0" fontId="42" fillId="0" borderId="31" xfId="0" applyFont="1" applyBorder="1"/>
    <xf numFmtId="0" fontId="21" fillId="0" borderId="29" xfId="0" applyFont="1" applyBorder="1" applyAlignment="1">
      <alignment horizontal="center" vertical="center"/>
    </xf>
    <xf numFmtId="0" fontId="38" fillId="0" borderId="18" xfId="0" applyFont="1" applyBorder="1" applyAlignment="1">
      <alignment horizontal="left" indent="1"/>
    </xf>
    <xf numFmtId="49" fontId="42" fillId="0" borderId="29" xfId="0" applyNumberFormat="1" applyFont="1" applyFill="1" applyBorder="1" applyAlignment="1">
      <alignment horizontal="left" indent="1"/>
    </xf>
    <xf numFmtId="49" fontId="42" fillId="0" borderId="18" xfId="0" applyNumberFormat="1" applyFont="1" applyFill="1" applyBorder="1" applyAlignment="1">
      <alignment horizontal="left" indent="1"/>
    </xf>
    <xf numFmtId="49" fontId="42" fillId="0" borderId="29" xfId="0" applyNumberFormat="1" applyFont="1" applyBorder="1" applyAlignment="1">
      <alignment horizontal="left" indent="1"/>
    </xf>
    <xf numFmtId="49" fontId="42" fillId="0" borderId="18" xfId="0" applyNumberFormat="1" applyFont="1" applyBorder="1" applyAlignment="1">
      <alignment horizontal="left" indent="1"/>
    </xf>
    <xf numFmtId="0" fontId="21" fillId="0" borderId="18" xfId="0" applyFont="1" applyBorder="1" applyAlignment="1">
      <alignment horizontal="center" vertical="center"/>
    </xf>
    <xf numFmtId="0" fontId="21" fillId="5" borderId="29" xfId="0" applyFont="1" applyFill="1" applyBorder="1" applyAlignment="1">
      <alignment horizontal="center" vertical="center"/>
    </xf>
    <xf numFmtId="0" fontId="42" fillId="5" borderId="18" xfId="0" applyFont="1" applyFill="1" applyBorder="1" applyAlignment="1">
      <alignment horizontal="left" indent="1"/>
    </xf>
    <xf numFmtId="0" fontId="42" fillId="0" borderId="0" xfId="0" applyFont="1" applyBorder="1"/>
    <xf numFmtId="0" fontId="71" fillId="0" borderId="0" xfId="0" applyFont="1"/>
    <xf numFmtId="0" fontId="72" fillId="0" borderId="0" xfId="0" applyFont="1"/>
    <xf numFmtId="0" fontId="73" fillId="0" borderId="0" xfId="0" applyFont="1"/>
    <xf numFmtId="0" fontId="23" fillId="0" borderId="0" xfId="0" applyFont="1" applyBorder="1"/>
    <xf numFmtId="0" fontId="72" fillId="0" borderId="0" xfId="0" applyFont="1" applyBorder="1"/>
    <xf numFmtId="0" fontId="71" fillId="0" borderId="0" xfId="0" applyFont="1" applyBorder="1"/>
    <xf numFmtId="0" fontId="66" fillId="4" borderId="0" xfId="0" applyFont="1" applyFill="1" applyBorder="1" applyAlignment="1">
      <alignment horizontal="center" vertical="center" wrapText="1"/>
    </xf>
    <xf numFmtId="0" fontId="30" fillId="4" borderId="0" xfId="0" applyFont="1" applyFill="1" applyBorder="1"/>
    <xf numFmtId="0" fontId="41" fillId="4" borderId="0" xfId="0" applyFont="1" applyFill="1" applyBorder="1"/>
    <xf numFmtId="0" fontId="41" fillId="4" borderId="0" xfId="0" applyFont="1" applyFill="1"/>
    <xf numFmtId="0" fontId="42" fillId="4" borderId="0" xfId="0" applyFont="1" applyFill="1" applyBorder="1"/>
    <xf numFmtId="167" fontId="25" fillId="4" borderId="0" xfId="0" applyNumberFormat="1" applyFont="1" applyFill="1" applyBorder="1" applyAlignment="1">
      <alignment horizontal="center" vertical="center" shrinkToFit="1"/>
    </xf>
    <xf numFmtId="0" fontId="68" fillId="4" borderId="0" xfId="0" applyFont="1" applyFill="1" applyBorder="1" applyAlignment="1">
      <alignment horizontal="center" vertical="center"/>
    </xf>
    <xf numFmtId="167" fontId="68" fillId="4" borderId="0" xfId="0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63" fillId="4" borderId="0" xfId="0" applyFont="1" applyFill="1"/>
    <xf numFmtId="0" fontId="67" fillId="4" borderId="0" xfId="0" applyFont="1" applyFill="1" applyBorder="1" applyAlignment="1">
      <alignment horizontal="center" vertical="center"/>
    </xf>
    <xf numFmtId="167" fontId="67" fillId="4" borderId="0" xfId="0" applyNumberFormat="1" applyFont="1" applyFill="1" applyBorder="1" applyAlignment="1">
      <alignment horizontal="center" vertical="center"/>
    </xf>
    <xf numFmtId="0" fontId="69" fillId="4" borderId="0" xfId="0" applyFont="1" applyFill="1" applyBorder="1" applyAlignment="1">
      <alignment horizontal="center" vertical="center"/>
    </xf>
    <xf numFmtId="167" fontId="69" fillId="4" borderId="0" xfId="0" applyNumberFormat="1" applyFont="1" applyFill="1" applyBorder="1" applyAlignment="1">
      <alignment horizontal="center" vertical="center"/>
    </xf>
    <xf numFmtId="0" fontId="49" fillId="4" borderId="0" xfId="0" applyFont="1" applyFill="1"/>
    <xf numFmtId="0" fontId="70" fillId="4" borderId="0" xfId="0" applyFont="1" applyFill="1" applyBorder="1" applyAlignment="1">
      <alignment horizontal="center" vertical="center"/>
    </xf>
    <xf numFmtId="167" fontId="70" fillId="4" borderId="0" xfId="0" applyNumberFormat="1" applyFont="1" applyFill="1" applyBorder="1" applyAlignment="1">
      <alignment horizontal="center" vertical="center"/>
    </xf>
    <xf numFmtId="0" fontId="64" fillId="4" borderId="0" xfId="0" applyFont="1" applyFill="1"/>
    <xf numFmtId="0" fontId="54" fillId="0" borderId="0" xfId="0" applyFont="1" applyAlignment="1">
      <alignment vertical="center"/>
    </xf>
    <xf numFmtId="0" fontId="1" fillId="0" borderId="0" xfId="3" applyFont="1" applyAlignment="1">
      <alignment vertical="center"/>
    </xf>
    <xf numFmtId="0" fontId="4" fillId="2" borderId="0" xfId="3" applyFont="1" applyFill="1" applyBorder="1"/>
    <xf numFmtId="0" fontId="13" fillId="2" borderId="11" xfId="0" applyFont="1" applyFill="1" applyBorder="1" applyAlignment="1" applyProtection="1">
      <alignment horizontal="center" vertical="center" wrapText="1"/>
      <protection locked="0"/>
    </xf>
    <xf numFmtId="0" fontId="39" fillId="0" borderId="35" xfId="0" applyFont="1" applyBorder="1" applyAlignment="1" applyProtection="1">
      <alignment horizontal="left" vertical="center" wrapText="1" indent="1"/>
      <protection locked="0"/>
    </xf>
    <xf numFmtId="9" fontId="5" fillId="3" borderId="0" xfId="0" applyNumberFormat="1" applyFont="1" applyFill="1" applyBorder="1" applyAlignment="1">
      <alignment horizontal="left" vertical="center"/>
    </xf>
    <xf numFmtId="9" fontId="7" fillId="3" borderId="0" xfId="0" applyNumberFormat="1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left" vertical="center" indent="1"/>
    </xf>
    <xf numFmtId="0" fontId="6" fillId="3" borderId="0" xfId="0" applyFont="1" applyFill="1" applyBorder="1" applyAlignment="1">
      <alignment horizontal="right" vertical="center"/>
    </xf>
    <xf numFmtId="0" fontId="30" fillId="0" borderId="37" xfId="0" applyFont="1" applyBorder="1"/>
    <xf numFmtId="0" fontId="0" fillId="0" borderId="37" xfId="0" applyBorder="1"/>
    <xf numFmtId="0" fontId="0" fillId="0" borderId="39" xfId="0" applyBorder="1"/>
    <xf numFmtId="0" fontId="13" fillId="4" borderId="35" xfId="0" applyFont="1" applyFill="1" applyBorder="1" applyAlignment="1" applyProtection="1">
      <alignment horizontal="left" vertical="center" wrapText="1" indent="1"/>
      <protection locked="0"/>
    </xf>
    <xf numFmtId="0" fontId="13" fillId="4" borderId="39" xfId="0" applyFont="1" applyFill="1" applyBorder="1" applyAlignment="1" applyProtection="1">
      <alignment horizontal="left" vertical="center" wrapText="1" indent="1"/>
      <protection locked="0"/>
    </xf>
    <xf numFmtId="0" fontId="35" fillId="4" borderId="0" xfId="0" applyFont="1" applyFill="1" applyBorder="1"/>
    <xf numFmtId="0" fontId="36" fillId="0" borderId="0" xfId="0" applyFont="1" applyBorder="1"/>
    <xf numFmtId="0" fontId="55" fillId="4" borderId="0" xfId="3" applyFont="1" applyFill="1" applyAlignment="1" applyProtection="1">
      <alignment vertical="center"/>
    </xf>
    <xf numFmtId="0" fontId="32" fillId="4" borderId="0" xfId="1" applyFont="1" applyFill="1" applyBorder="1" applyAlignment="1" applyProtection="1">
      <alignment horizontal="left" vertical="center"/>
    </xf>
    <xf numFmtId="0" fontId="2" fillId="4" borderId="0" xfId="1" applyFont="1" applyFill="1" applyBorder="1" applyAlignment="1" applyProtection="1">
      <alignment vertical="center"/>
    </xf>
    <xf numFmtId="0" fontId="2" fillId="4" borderId="0" xfId="1" applyFont="1" applyFill="1" applyBorder="1" applyAlignment="1" applyProtection="1">
      <alignment horizontal="center" vertical="center"/>
    </xf>
    <xf numFmtId="0" fontId="2" fillId="4" borderId="0" xfId="1" applyFont="1" applyFill="1" applyBorder="1" applyAlignment="1" applyProtection="1">
      <alignment horizontal="right" vertical="center"/>
    </xf>
    <xf numFmtId="14" fontId="2" fillId="4" borderId="0" xfId="1" applyNumberFormat="1" applyFont="1" applyFill="1" applyBorder="1" applyAlignment="1" applyProtection="1">
      <alignment horizontal="right" vertical="center"/>
    </xf>
    <xf numFmtId="14" fontId="32" fillId="4" borderId="0" xfId="1" applyNumberFormat="1" applyFont="1" applyFill="1" applyBorder="1" applyAlignment="1" applyProtection="1">
      <alignment horizontal="right" vertical="center"/>
    </xf>
    <xf numFmtId="0" fontId="4" fillId="4" borderId="33" xfId="3" applyFont="1" applyFill="1" applyBorder="1" applyProtection="1"/>
    <xf numFmtId="0" fontId="31" fillId="4" borderId="38" xfId="3" applyFont="1" applyFill="1" applyBorder="1" applyProtection="1"/>
    <xf numFmtId="0" fontId="25" fillId="4" borderId="0" xfId="0" applyFont="1" applyFill="1" applyBorder="1" applyAlignment="1">
      <alignment horizontal="center" vertical="center"/>
    </xf>
    <xf numFmtId="0" fontId="25" fillId="4" borderId="0" xfId="0" applyFont="1" applyFill="1" applyBorder="1" applyAlignment="1">
      <alignment horizontal="center" vertical="center" shrinkToFit="1"/>
    </xf>
    <xf numFmtId="167" fontId="25" fillId="4" borderId="0" xfId="0" applyNumberFormat="1" applyFont="1" applyFill="1" applyBorder="1" applyAlignment="1">
      <alignment horizontal="center" vertical="center"/>
    </xf>
    <xf numFmtId="9" fontId="5" fillId="0" borderId="31" xfId="0" applyNumberFormat="1" applyFont="1" applyFill="1" applyBorder="1" applyAlignment="1">
      <alignment horizontal="center" vertical="center"/>
    </xf>
    <xf numFmtId="9" fontId="6" fillId="0" borderId="27" xfId="0" applyNumberFormat="1" applyFont="1" applyFill="1" applyBorder="1" applyAlignment="1">
      <alignment horizontal="center" vertical="center"/>
    </xf>
    <xf numFmtId="0" fontId="6" fillId="5" borderId="44" xfId="0" applyFont="1" applyFill="1" applyBorder="1" applyAlignment="1">
      <alignment horizontal="center" vertical="center"/>
    </xf>
    <xf numFmtId="0" fontId="42" fillId="5" borderId="44" xfId="0" applyFont="1" applyFill="1" applyBorder="1" applyAlignment="1">
      <alignment horizontal="center" vertical="center"/>
    </xf>
    <xf numFmtId="0" fontId="55" fillId="4" borderId="0" xfId="3" applyFont="1" applyFill="1" applyAlignment="1" applyProtection="1">
      <alignment horizontal="right" vertical="top"/>
    </xf>
    <xf numFmtId="0" fontId="42" fillId="0" borderId="0" xfId="0" applyFont="1"/>
    <xf numFmtId="9" fontId="62" fillId="14" borderId="11" xfId="1" applyNumberFormat="1" applyFont="1" applyFill="1" applyBorder="1" applyAlignment="1" applyProtection="1">
      <alignment horizontal="center" vertical="center" wrapText="1"/>
    </xf>
    <xf numFmtId="0" fontId="60" fillId="14" borderId="11" xfId="1" applyFont="1" applyFill="1" applyBorder="1" applyAlignment="1" applyProtection="1">
      <alignment vertical="center" wrapText="1"/>
    </xf>
    <xf numFmtId="0" fontId="62" fillId="14" borderId="11" xfId="1" applyFont="1" applyFill="1" applyBorder="1" applyAlignment="1" applyProtection="1">
      <alignment vertical="center" wrapText="1"/>
    </xf>
    <xf numFmtId="0" fontId="57" fillId="6" borderId="11" xfId="1" applyFont="1" applyFill="1" applyBorder="1" applyAlignment="1" applyProtection="1">
      <alignment vertical="center" wrapText="1"/>
    </xf>
    <xf numFmtId="0" fontId="0" fillId="0" borderId="0" xfId="0" applyProtection="1">
      <protection locked="0"/>
    </xf>
    <xf numFmtId="0" fontId="57" fillId="6" borderId="11" xfId="1" applyFont="1" applyFill="1" applyBorder="1" applyAlignment="1" applyProtection="1">
      <alignment horizontal="center" vertical="center" wrapText="1"/>
    </xf>
    <xf numFmtId="0" fontId="13" fillId="4" borderId="11" xfId="0" applyFont="1" applyFill="1" applyBorder="1" applyAlignment="1" applyProtection="1">
      <alignment horizontal="left" vertical="center" wrapText="1" indent="1"/>
      <protection locked="0"/>
    </xf>
    <xf numFmtId="0" fontId="13" fillId="4" borderId="12" xfId="0" applyFont="1" applyFill="1" applyBorder="1" applyAlignment="1" applyProtection="1">
      <alignment horizontal="left" vertical="center" wrapText="1" indent="1"/>
      <protection locked="0"/>
    </xf>
    <xf numFmtId="0" fontId="54" fillId="4" borderId="0" xfId="0" applyFont="1" applyFill="1" applyAlignment="1" applyProtection="1">
      <alignment vertical="center"/>
    </xf>
    <xf numFmtId="0" fontId="1" fillId="4" borderId="0" xfId="3" applyFont="1" applyFill="1" applyAlignment="1" applyProtection="1">
      <alignment vertical="center"/>
    </xf>
    <xf numFmtId="0" fontId="14" fillId="0" borderId="0" xfId="3" applyFont="1" applyAlignment="1">
      <alignment vertical="center"/>
    </xf>
    <xf numFmtId="0" fontId="14" fillId="0" borderId="0" xfId="3" applyFont="1" applyBorder="1" applyAlignment="1">
      <alignment vertical="center"/>
    </xf>
    <xf numFmtId="0" fontId="5" fillId="8" borderId="36" xfId="1" applyFont="1" applyFill="1" applyBorder="1" applyAlignment="1" applyProtection="1">
      <alignment horizontal="right" vertical="center"/>
    </xf>
    <xf numFmtId="0" fontId="5" fillId="8" borderId="0" xfId="1" applyFont="1" applyFill="1" applyBorder="1" applyAlignment="1" applyProtection="1">
      <alignment horizontal="right" vertical="center"/>
    </xf>
    <xf numFmtId="0" fontId="26" fillId="19" borderId="8" xfId="1" applyFont="1" applyFill="1" applyBorder="1" applyAlignment="1" applyProtection="1">
      <alignment horizontal="center" vertical="center" wrapText="1"/>
    </xf>
    <xf numFmtId="0" fontId="16" fillId="19" borderId="8" xfId="1" applyFont="1" applyFill="1" applyBorder="1" applyAlignment="1" applyProtection="1">
      <alignment horizontal="center" vertical="center" wrapText="1"/>
    </xf>
    <xf numFmtId="0" fontId="11" fillId="8" borderId="8" xfId="1" applyFont="1" applyFill="1" applyBorder="1" applyAlignment="1" applyProtection="1">
      <alignment horizontal="center" vertical="center" wrapText="1"/>
    </xf>
    <xf numFmtId="0" fontId="12" fillId="8" borderId="8" xfId="1" applyFont="1" applyFill="1" applyBorder="1" applyAlignment="1" applyProtection="1">
      <alignment horizontal="center" vertical="center" wrapText="1"/>
    </xf>
    <xf numFmtId="0" fontId="14" fillId="0" borderId="0" xfId="3" applyFont="1"/>
    <xf numFmtId="49" fontId="26" fillId="19" borderId="8" xfId="1" applyNumberFormat="1" applyFont="1" applyFill="1" applyBorder="1" applyAlignment="1" applyProtection="1">
      <alignment horizontal="center" vertical="center" wrapText="1"/>
    </xf>
    <xf numFmtId="9" fontId="26" fillId="19" borderId="8" xfId="1" applyNumberFormat="1" applyFont="1" applyFill="1" applyBorder="1" applyAlignment="1" applyProtection="1">
      <alignment horizontal="center" vertical="center"/>
    </xf>
    <xf numFmtId="9" fontId="11" fillId="8" borderId="8" xfId="1" applyNumberFormat="1" applyFont="1" applyFill="1" applyBorder="1" applyAlignment="1" applyProtection="1">
      <alignment horizontal="center" vertical="center"/>
    </xf>
    <xf numFmtId="49" fontId="11" fillId="8" borderId="8" xfId="1" applyNumberFormat="1" applyFont="1" applyFill="1" applyBorder="1" applyAlignment="1" applyProtection="1">
      <alignment horizontal="center" vertical="center" wrapText="1"/>
    </xf>
    <xf numFmtId="9" fontId="90" fillId="4" borderId="8" xfId="1" applyNumberFormat="1" applyFont="1" applyFill="1" applyBorder="1" applyAlignment="1" applyProtection="1">
      <alignment horizontal="center" vertical="center"/>
      <protection locked="0"/>
    </xf>
    <xf numFmtId="9" fontId="27" fillId="4" borderId="0" xfId="0" applyNumberFormat="1" applyFont="1" applyFill="1" applyBorder="1" applyAlignment="1">
      <alignment vertical="center"/>
    </xf>
    <xf numFmtId="0" fontId="6" fillId="11" borderId="0" xfId="0" applyNumberFormat="1" applyFont="1" applyFill="1" applyBorder="1" applyAlignment="1" applyProtection="1">
      <alignment horizontal="left" vertical="top" indent="1"/>
    </xf>
    <xf numFmtId="49" fontId="6" fillId="11" borderId="0" xfId="0" applyNumberFormat="1" applyFont="1" applyFill="1" applyBorder="1" applyAlignment="1" applyProtection="1">
      <alignment horizontal="left" vertical="top" indent="1"/>
    </xf>
    <xf numFmtId="0" fontId="6" fillId="11" borderId="12" xfId="0" applyNumberFormat="1" applyFont="1" applyFill="1" applyBorder="1" applyAlignment="1" applyProtection="1">
      <alignment horizontal="left" vertical="center" wrapText="1" indent="1"/>
    </xf>
    <xf numFmtId="0" fontId="5" fillId="11" borderId="10" xfId="0" quotePrefix="1" applyNumberFormat="1" applyFont="1" applyFill="1" applyBorder="1" applyAlignment="1">
      <alignment horizontal="left" vertical="center" wrapText="1" indent="1"/>
    </xf>
    <xf numFmtId="0" fontId="23" fillId="0" borderId="0" xfId="0" applyFont="1"/>
    <xf numFmtId="0" fontId="92" fillId="0" borderId="0" xfId="0" applyFont="1"/>
    <xf numFmtId="0" fontId="37" fillId="0" borderId="0" xfId="0" applyFont="1" applyAlignment="1">
      <alignment vertical="center"/>
    </xf>
    <xf numFmtId="0" fontId="42" fillId="4" borderId="0" xfId="0" applyFont="1" applyFill="1"/>
    <xf numFmtId="9" fontId="11" fillId="3" borderId="0" xfId="0" applyNumberFormat="1" applyFont="1" applyFill="1" applyBorder="1" applyAlignment="1">
      <alignment horizontal="left" vertical="center"/>
    </xf>
    <xf numFmtId="9" fontId="61" fillId="15" borderId="11" xfId="0" applyNumberFormat="1" applyFont="1" applyFill="1" applyBorder="1" applyAlignment="1" applyProtection="1">
      <alignment horizontal="center" vertical="center" wrapText="1"/>
    </xf>
    <xf numFmtId="0" fontId="30" fillId="0" borderId="7" xfId="0" applyFont="1" applyBorder="1"/>
    <xf numFmtId="9" fontId="58" fillId="7" borderId="11" xfId="0" applyNumberFormat="1" applyFont="1" applyFill="1" applyBorder="1" applyAlignment="1" applyProtection="1">
      <alignment horizontal="center" vertical="center" wrapText="1"/>
    </xf>
    <xf numFmtId="14" fontId="44" fillId="2" borderId="0" xfId="1" applyNumberFormat="1" applyFont="1" applyFill="1" applyBorder="1" applyAlignment="1">
      <alignment horizontal="right" vertical="center"/>
    </xf>
    <xf numFmtId="0" fontId="47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94" fillId="14" borderId="11" xfId="1" applyFont="1" applyFill="1" applyBorder="1" applyAlignment="1" applyProtection="1">
      <alignment horizontal="left" vertical="center" wrapText="1" indent="1"/>
    </xf>
    <xf numFmtId="9" fontId="60" fillId="14" borderId="11" xfId="1" applyNumberFormat="1" applyFont="1" applyFill="1" applyBorder="1" applyAlignment="1" applyProtection="1">
      <alignment horizontal="center" vertical="center" wrapText="1"/>
    </xf>
    <xf numFmtId="9" fontId="60" fillId="14" borderId="35" xfId="1" applyNumberFormat="1" applyFont="1" applyFill="1" applyBorder="1" applyAlignment="1" applyProtection="1">
      <alignment horizontal="center" vertical="center" wrapText="1"/>
    </xf>
    <xf numFmtId="167" fontId="95" fillId="4" borderId="0" xfId="0" applyNumberFormat="1" applyFont="1" applyFill="1" applyBorder="1" applyAlignment="1">
      <alignment horizontal="center" vertical="center"/>
    </xf>
    <xf numFmtId="0" fontId="95" fillId="4" borderId="0" xfId="0" applyFont="1" applyFill="1" applyBorder="1" applyAlignment="1">
      <alignment horizontal="center" vertical="center"/>
    </xf>
    <xf numFmtId="0" fontId="42" fillId="4" borderId="0" xfId="0" applyFont="1" applyFill="1" applyBorder="1" applyAlignment="1">
      <alignment horizontal="center" vertical="center"/>
    </xf>
    <xf numFmtId="0" fontId="95" fillId="4" borderId="0" xfId="0" applyFont="1" applyFill="1"/>
    <xf numFmtId="0" fontId="95" fillId="0" borderId="0" xfId="0" applyFont="1"/>
    <xf numFmtId="9" fontId="59" fillId="6" borderId="35" xfId="1" applyNumberFormat="1" applyFont="1" applyFill="1" applyBorder="1" applyAlignment="1" applyProtection="1">
      <alignment horizontal="center" vertical="center" wrapText="1"/>
    </xf>
    <xf numFmtId="9" fontId="59" fillId="6" borderId="11" xfId="1" applyNumberFormat="1" applyFont="1" applyFill="1" applyBorder="1" applyAlignment="1" applyProtection="1">
      <alignment horizontal="center" vertical="center" wrapText="1"/>
    </xf>
    <xf numFmtId="9" fontId="76" fillId="14" borderId="11" xfId="0" applyNumberFormat="1" applyFont="1" applyFill="1" applyBorder="1" applyAlignment="1" applyProtection="1">
      <alignment horizontal="center" vertical="center" wrapText="1"/>
    </xf>
    <xf numFmtId="9" fontId="76" fillId="14" borderId="35" xfId="0" applyNumberFormat="1" applyFont="1" applyFill="1" applyBorder="1" applyAlignment="1" applyProtection="1">
      <alignment horizontal="center" vertical="center" wrapText="1"/>
    </xf>
    <xf numFmtId="0" fontId="59" fillId="6" borderId="11" xfId="1" applyFont="1" applyFill="1" applyBorder="1" applyAlignment="1" applyProtection="1">
      <alignment horizontal="left" vertical="center" wrapText="1" indent="1"/>
    </xf>
    <xf numFmtId="0" fontId="59" fillId="18" borderId="11" xfId="1" applyFont="1" applyFill="1" applyBorder="1" applyAlignment="1" applyProtection="1">
      <alignment vertical="center" wrapText="1"/>
    </xf>
    <xf numFmtId="9" fontId="59" fillId="18" borderId="11" xfId="0" applyNumberFormat="1" applyFont="1" applyFill="1" applyBorder="1" applyAlignment="1" applyProtection="1">
      <alignment horizontal="center" vertical="center" wrapText="1"/>
    </xf>
    <xf numFmtId="9" fontId="58" fillId="22" borderId="11" xfId="0" applyNumberFormat="1" applyFont="1" applyFill="1" applyBorder="1" applyAlignment="1" applyProtection="1">
      <alignment horizontal="center" vertical="center" wrapText="1"/>
    </xf>
    <xf numFmtId="9" fontId="59" fillId="18" borderId="35" xfId="0" applyNumberFormat="1" applyFont="1" applyFill="1" applyBorder="1" applyAlignment="1" applyProtection="1">
      <alignment horizontal="center" vertical="center" wrapText="1"/>
    </xf>
    <xf numFmtId="9" fontId="46" fillId="8" borderId="12" xfId="0" applyNumberFormat="1" applyFont="1" applyFill="1" applyBorder="1" applyAlignment="1" applyProtection="1">
      <alignment horizontal="center" vertical="center" wrapText="1"/>
    </xf>
    <xf numFmtId="9" fontId="46" fillId="8" borderId="39" xfId="0" applyNumberFormat="1" applyFont="1" applyFill="1" applyBorder="1" applyAlignment="1" applyProtection="1">
      <alignment horizontal="center" vertical="center" wrapText="1"/>
    </xf>
    <xf numFmtId="9" fontId="16" fillId="11" borderId="12" xfId="0" applyNumberFormat="1" applyFont="1" applyFill="1" applyBorder="1" applyAlignment="1" applyProtection="1">
      <alignment horizontal="center" vertical="center" wrapText="1"/>
    </xf>
    <xf numFmtId="0" fontId="5" fillId="12" borderId="34" xfId="1" applyFont="1" applyFill="1" applyBorder="1" applyAlignment="1">
      <alignment horizontal="center" vertical="center" wrapText="1"/>
    </xf>
    <xf numFmtId="0" fontId="5" fillId="12" borderId="11" xfId="1" applyFont="1" applyFill="1" applyBorder="1" applyAlignment="1">
      <alignment horizontal="center" vertical="center" wrapText="1"/>
    </xf>
    <xf numFmtId="0" fontId="5" fillId="12" borderId="35" xfId="1" applyFont="1" applyFill="1" applyBorder="1" applyAlignment="1">
      <alignment horizontal="center" vertical="center" wrapText="1"/>
    </xf>
    <xf numFmtId="0" fontId="47" fillId="4" borderId="0" xfId="0" applyFont="1" applyFill="1" applyAlignment="1">
      <alignment vertical="center"/>
    </xf>
    <xf numFmtId="0" fontId="55" fillId="4" borderId="0" xfId="0" applyFont="1" applyFill="1" applyAlignment="1" applyProtection="1">
      <alignment horizontal="left" vertical="center"/>
    </xf>
    <xf numFmtId="0" fontId="32" fillId="4" borderId="0" xfId="0" applyFont="1" applyFill="1" applyBorder="1" applyAlignment="1" applyProtection="1">
      <alignment horizontal="left" vertical="center"/>
    </xf>
    <xf numFmtId="0" fontId="32" fillId="4" borderId="0" xfId="0" applyFont="1" applyFill="1" applyBorder="1" applyAlignment="1" applyProtection="1">
      <alignment horizontal="center" vertical="center"/>
    </xf>
    <xf numFmtId="0" fontId="47" fillId="0" borderId="0" xfId="0" applyFont="1" applyBorder="1" applyAlignment="1">
      <alignment horizontal="right" vertical="center"/>
    </xf>
    <xf numFmtId="9" fontId="9" fillId="17" borderId="11" xfId="0" applyNumberFormat="1" applyFont="1" applyFill="1" applyBorder="1" applyAlignment="1">
      <alignment horizontal="center" vertical="center"/>
    </xf>
    <xf numFmtId="9" fontId="9" fillId="17" borderId="35" xfId="0" applyNumberFormat="1" applyFont="1" applyFill="1" applyBorder="1" applyAlignment="1">
      <alignment horizontal="center" vertical="center" wrapText="1"/>
    </xf>
    <xf numFmtId="0" fontId="41" fillId="0" borderId="37" xfId="0" applyFont="1" applyBorder="1"/>
    <xf numFmtId="0" fontId="42" fillId="5" borderId="24" xfId="0" applyFont="1" applyFill="1" applyBorder="1" applyAlignment="1">
      <alignment vertical="center"/>
    </xf>
    <xf numFmtId="0" fontId="42" fillId="0" borderId="0" xfId="0" applyFont="1" applyAlignment="1">
      <alignment horizontal="center" vertical="center"/>
    </xf>
    <xf numFmtId="9" fontId="42" fillId="0" borderId="43" xfId="0" applyNumberFormat="1" applyFont="1" applyBorder="1" applyAlignment="1">
      <alignment horizontal="center" vertical="center"/>
    </xf>
    <xf numFmtId="0" fontId="42" fillId="0" borderId="43" xfId="0" applyFont="1" applyBorder="1" applyAlignment="1">
      <alignment horizontal="center" vertical="center"/>
    </xf>
    <xf numFmtId="9" fontId="42" fillId="0" borderId="43" xfId="0" applyNumberFormat="1" applyFont="1" applyBorder="1" applyAlignment="1">
      <alignment horizontal="left" vertical="center" indent="1"/>
    </xf>
    <xf numFmtId="0" fontId="42" fillId="0" borderId="43" xfId="0" applyFont="1" applyBorder="1" applyAlignment="1">
      <alignment horizontal="left" vertical="center" indent="1"/>
    </xf>
    <xf numFmtId="9" fontId="76" fillId="15" borderId="33" xfId="0" applyNumberFormat="1" applyFont="1" applyFill="1" applyBorder="1" applyAlignment="1">
      <alignment horizontal="center" vertical="center"/>
    </xf>
    <xf numFmtId="9" fontId="76" fillId="15" borderId="10" xfId="0" applyNumberFormat="1" applyFont="1" applyFill="1" applyBorder="1" applyAlignment="1">
      <alignment horizontal="left" vertical="center"/>
    </xf>
    <xf numFmtId="9" fontId="76" fillId="14" borderId="10" xfId="0" applyNumberFormat="1" applyFont="1" applyFill="1" applyBorder="1" applyAlignment="1">
      <alignment horizontal="center" vertical="center"/>
    </xf>
    <xf numFmtId="9" fontId="76" fillId="14" borderId="32" xfId="0" applyNumberFormat="1" applyFont="1" applyFill="1" applyBorder="1" applyAlignment="1">
      <alignment horizontal="center" vertical="center" wrapText="1"/>
    </xf>
    <xf numFmtId="0" fontId="97" fillId="0" borderId="11" xfId="0" applyFont="1" applyBorder="1"/>
    <xf numFmtId="9" fontId="74" fillId="7" borderId="36" xfId="0" applyNumberFormat="1" applyFont="1" applyFill="1" applyBorder="1" applyAlignment="1">
      <alignment horizontal="center" vertical="center"/>
    </xf>
    <xf numFmtId="9" fontId="74" fillId="6" borderId="0" xfId="0" applyNumberFormat="1" applyFont="1" applyFill="1" applyBorder="1" applyAlignment="1">
      <alignment horizontal="center" vertical="center"/>
    </xf>
    <xf numFmtId="9" fontId="74" fillId="6" borderId="37" xfId="0" applyNumberFormat="1" applyFont="1" applyFill="1" applyBorder="1" applyAlignment="1">
      <alignment horizontal="center" vertical="center" wrapText="1"/>
    </xf>
    <xf numFmtId="0" fontId="97" fillId="0" borderId="0" xfId="0" applyFont="1" applyBorder="1"/>
    <xf numFmtId="9" fontId="74" fillId="7" borderId="0" xfId="0" applyNumberFormat="1" applyFont="1" applyFill="1" applyBorder="1" applyAlignment="1">
      <alignment horizontal="left" vertical="center"/>
    </xf>
    <xf numFmtId="0" fontId="6" fillId="25" borderId="0" xfId="0" applyFont="1" applyFill="1" applyBorder="1" applyAlignment="1" applyProtection="1">
      <alignment horizontal="right" vertical="top"/>
    </xf>
    <xf numFmtId="0" fontId="6" fillId="25" borderId="0" xfId="0" applyNumberFormat="1" applyFont="1" applyFill="1" applyBorder="1" applyAlignment="1" applyProtection="1">
      <alignment horizontal="left" vertical="center" wrapText="1" indent="1"/>
    </xf>
    <xf numFmtId="49" fontId="25" fillId="4" borderId="0" xfId="0" applyNumberFormat="1" applyFont="1" applyFill="1" applyBorder="1" applyAlignment="1" applyProtection="1">
      <alignment horizontal="right" vertical="center" wrapText="1"/>
    </xf>
    <xf numFmtId="0" fontId="42" fillId="4" borderId="0" xfId="0" applyFont="1" applyFill="1" applyBorder="1" applyAlignment="1" applyProtection="1">
      <alignment horizontal="left" vertical="center" indent="1"/>
    </xf>
    <xf numFmtId="9" fontId="24" fillId="4" borderId="0" xfId="0" applyNumberFormat="1" applyFont="1" applyFill="1" applyBorder="1" applyAlignment="1" applyProtection="1">
      <alignment horizontal="center" vertical="top"/>
      <protection locked="0"/>
    </xf>
    <xf numFmtId="0" fontId="48" fillId="4" borderId="0" xfId="0" applyFont="1" applyFill="1" applyBorder="1" applyAlignment="1">
      <alignment horizontal="right" vertical="center"/>
    </xf>
    <xf numFmtId="0" fontId="55" fillId="4" borderId="0" xfId="0" applyFont="1" applyFill="1" applyAlignment="1">
      <alignment horizontal="left" vertical="center"/>
    </xf>
    <xf numFmtId="0" fontId="32" fillId="4" borderId="0" xfId="0" applyFont="1" applyFill="1" applyBorder="1" applyAlignment="1">
      <alignment horizontal="left" vertical="center"/>
    </xf>
    <xf numFmtId="0" fontId="32" fillId="4" borderId="0" xfId="0" applyFont="1" applyFill="1" applyBorder="1" applyAlignment="1">
      <alignment horizontal="center" vertical="center"/>
    </xf>
    <xf numFmtId="14" fontId="32" fillId="4" borderId="0" xfId="1" applyNumberFormat="1" applyFont="1" applyFill="1" applyBorder="1" applyAlignment="1">
      <alignment horizontal="right" vertical="center"/>
    </xf>
    <xf numFmtId="0" fontId="57" fillId="20" borderId="12" xfId="0" applyFont="1" applyFill="1" applyBorder="1" applyAlignment="1">
      <alignment horizontal="center" vertical="center" wrapText="1"/>
    </xf>
    <xf numFmtId="0" fontId="58" fillId="20" borderId="12" xfId="0" applyFont="1" applyFill="1" applyBorder="1" applyAlignment="1">
      <alignment horizontal="center" vertical="center" wrapText="1"/>
    </xf>
    <xf numFmtId="0" fontId="57" fillId="20" borderId="39" xfId="0" applyFont="1" applyFill="1" applyBorder="1" applyAlignment="1">
      <alignment horizontal="center" vertical="center" wrapText="1"/>
    </xf>
    <xf numFmtId="0" fontId="51" fillId="20" borderId="10" xfId="0" applyFont="1" applyFill="1" applyBorder="1" applyAlignment="1">
      <alignment horizontal="center" vertical="center"/>
    </xf>
    <xf numFmtId="0" fontId="51" fillId="20" borderId="10" xfId="0" applyFont="1" applyFill="1" applyBorder="1" applyAlignment="1">
      <alignment horizontal="left" vertical="center" indent="2"/>
    </xf>
    <xf numFmtId="0" fontId="14" fillId="20" borderId="36" xfId="0" applyFont="1" applyFill="1" applyBorder="1"/>
    <xf numFmtId="0" fontId="14" fillId="20" borderId="0" xfId="0" applyFont="1" applyFill="1" applyBorder="1"/>
    <xf numFmtId="0" fontId="51" fillId="20" borderId="37" xfId="0" applyFont="1" applyFill="1" applyBorder="1"/>
    <xf numFmtId="0" fontId="14" fillId="20" borderId="37" xfId="0" applyFont="1" applyFill="1" applyBorder="1"/>
    <xf numFmtId="9" fontId="74" fillId="26" borderId="36" xfId="0" applyNumberFormat="1" applyFont="1" applyFill="1" applyBorder="1" applyAlignment="1">
      <alignment horizontal="center" vertical="center"/>
    </xf>
    <xf numFmtId="9" fontId="75" fillId="26" borderId="0" xfId="0" applyNumberFormat="1" applyFont="1" applyFill="1" applyBorder="1" applyAlignment="1">
      <alignment vertical="center"/>
    </xf>
    <xf numFmtId="9" fontId="75" fillId="20" borderId="0" xfId="0" applyNumberFormat="1" applyFont="1" applyFill="1" applyBorder="1" applyAlignment="1">
      <alignment horizontal="center" vertical="center"/>
    </xf>
    <xf numFmtId="9" fontId="75" fillId="20" borderId="37" xfId="0" applyNumberFormat="1" applyFont="1" applyFill="1" applyBorder="1" applyAlignment="1">
      <alignment horizontal="center" vertical="center" wrapText="1"/>
    </xf>
    <xf numFmtId="9" fontId="74" fillId="26" borderId="38" xfId="0" applyNumberFormat="1" applyFont="1" applyFill="1" applyBorder="1" applyAlignment="1">
      <alignment horizontal="center" vertical="center"/>
    </xf>
    <xf numFmtId="9" fontId="75" fillId="26" borderId="12" xfId="0" applyNumberFormat="1" applyFont="1" applyFill="1" applyBorder="1" applyAlignment="1">
      <alignment vertical="center"/>
    </xf>
    <xf numFmtId="9" fontId="75" fillId="20" borderId="12" xfId="0" applyNumberFormat="1" applyFont="1" applyFill="1" applyBorder="1" applyAlignment="1">
      <alignment horizontal="center" vertical="center"/>
    </xf>
    <xf numFmtId="9" fontId="75" fillId="20" borderId="39" xfId="0" applyNumberFormat="1" applyFont="1" applyFill="1" applyBorder="1" applyAlignment="1">
      <alignment horizontal="center" vertical="center" wrapText="1"/>
    </xf>
    <xf numFmtId="9" fontId="76" fillId="27" borderId="36" xfId="0" applyNumberFormat="1" applyFont="1" applyFill="1" applyBorder="1" applyAlignment="1">
      <alignment horizontal="center" vertical="center"/>
    </xf>
    <xf numFmtId="9" fontId="96" fillId="27" borderId="0" xfId="0" applyNumberFormat="1" applyFont="1" applyFill="1" applyBorder="1" applyAlignment="1">
      <alignment vertical="center"/>
    </xf>
    <xf numFmtId="9" fontId="96" fillId="23" borderId="0" xfId="0" applyNumberFormat="1" applyFont="1" applyFill="1" applyBorder="1" applyAlignment="1">
      <alignment horizontal="center" vertical="center"/>
    </xf>
    <xf numFmtId="9" fontId="96" fillId="23" borderId="37" xfId="0" applyNumberFormat="1" applyFont="1" applyFill="1" applyBorder="1" applyAlignment="1">
      <alignment horizontal="center" vertical="center" wrapText="1"/>
    </xf>
    <xf numFmtId="0" fontId="96" fillId="23" borderId="38" xfId="0" applyFont="1" applyFill="1" applyBorder="1" applyAlignment="1">
      <alignment vertical="center"/>
    </xf>
    <xf numFmtId="0" fontId="96" fillId="27" borderId="12" xfId="0" applyFont="1" applyFill="1" applyBorder="1" applyAlignment="1">
      <alignment vertical="center"/>
    </xf>
    <xf numFmtId="0" fontId="96" fillId="27" borderId="12" xfId="0" applyFont="1" applyFill="1" applyBorder="1" applyAlignment="1">
      <alignment vertical="center" wrapText="1"/>
    </xf>
    <xf numFmtId="9" fontId="96" fillId="23" borderId="12" xfId="0" applyNumberFormat="1" applyFont="1" applyFill="1" applyBorder="1" applyAlignment="1">
      <alignment horizontal="center" vertical="center"/>
    </xf>
    <xf numFmtId="9" fontId="96" fillId="23" borderId="39" xfId="0" applyNumberFormat="1" applyFont="1" applyFill="1" applyBorder="1" applyAlignment="1">
      <alignment horizontal="center" vertical="center" wrapText="1"/>
    </xf>
    <xf numFmtId="0" fontId="62" fillId="23" borderId="12" xfId="0" applyFont="1" applyFill="1" applyBorder="1" applyAlignment="1">
      <alignment horizontal="center" vertical="center" wrapText="1"/>
    </xf>
    <xf numFmtId="0" fontId="61" fillId="23" borderId="12" xfId="0" applyFont="1" applyFill="1" applyBorder="1" applyAlignment="1">
      <alignment horizontal="center" vertical="center" wrapText="1"/>
    </xf>
    <xf numFmtId="0" fontId="61" fillId="23" borderId="39" xfId="0" applyFont="1" applyFill="1" applyBorder="1" applyAlignment="1">
      <alignment horizontal="center" vertical="center" wrapText="1"/>
    </xf>
    <xf numFmtId="0" fontId="51" fillId="23" borderId="10" xfId="0" applyFont="1" applyFill="1" applyBorder="1" applyAlignment="1">
      <alignment horizontal="center" vertical="top"/>
    </xf>
    <xf numFmtId="0" fontId="51" fillId="23" borderId="10" xfId="0" applyFont="1" applyFill="1" applyBorder="1" applyAlignment="1">
      <alignment horizontal="left" vertical="top" indent="2"/>
    </xf>
    <xf numFmtId="0" fontId="14" fillId="23" borderId="36" xfId="0" applyFont="1" applyFill="1" applyBorder="1"/>
    <xf numFmtId="0" fontId="14" fillId="23" borderId="0" xfId="0" applyFont="1" applyFill="1" applyBorder="1"/>
    <xf numFmtId="0" fontId="51" fillId="23" borderId="37" xfId="0" applyFont="1" applyFill="1" applyBorder="1"/>
    <xf numFmtId="0" fontId="14" fillId="23" borderId="37" xfId="0" applyFont="1" applyFill="1" applyBorder="1"/>
    <xf numFmtId="9" fontId="53" fillId="10" borderId="11" xfId="0" applyNumberFormat="1" applyFont="1" applyFill="1" applyBorder="1" applyAlignment="1">
      <alignment horizontal="center" vertical="center"/>
    </xf>
    <xf numFmtId="9" fontId="53" fillId="10" borderId="35" xfId="0" applyNumberFormat="1" applyFont="1" applyFill="1" applyBorder="1" applyAlignment="1">
      <alignment horizontal="center" vertical="center"/>
    </xf>
    <xf numFmtId="166" fontId="61" fillId="23" borderId="34" xfId="0" applyNumberFormat="1" applyFont="1" applyFill="1" applyBorder="1" applyAlignment="1" applyProtection="1">
      <alignment horizontal="center" vertical="center"/>
    </xf>
    <xf numFmtId="166" fontId="61" fillId="23" borderId="11" xfId="0" applyNumberFormat="1" applyFont="1" applyFill="1" applyBorder="1" applyAlignment="1" applyProtection="1">
      <alignment horizontal="left" vertical="center"/>
    </xf>
    <xf numFmtId="0" fontId="61" fillId="24" borderId="11" xfId="0" applyFont="1" applyFill="1" applyBorder="1" applyAlignment="1" applyProtection="1">
      <alignment horizontal="left" vertical="center" wrapText="1" indent="1"/>
    </xf>
    <xf numFmtId="166" fontId="61" fillId="23" borderId="34" xfId="0" applyNumberFormat="1" applyFont="1" applyFill="1" applyBorder="1" applyAlignment="1" applyProtection="1">
      <alignment horizontal="center" vertical="center" wrapText="1"/>
    </xf>
    <xf numFmtId="166" fontId="61" fillId="23" borderId="11" xfId="0" applyNumberFormat="1" applyFont="1" applyFill="1" applyBorder="1" applyAlignment="1" applyProtection="1">
      <alignment horizontal="left" vertical="center" wrapText="1"/>
    </xf>
    <xf numFmtId="9" fontId="61" fillId="23" borderId="11" xfId="0" applyNumberFormat="1" applyFont="1" applyFill="1" applyBorder="1" applyAlignment="1">
      <alignment horizontal="center" vertical="center"/>
    </xf>
    <xf numFmtId="0" fontId="61" fillId="23" borderId="11" xfId="1" applyNumberFormat="1" applyFont="1" applyFill="1" applyBorder="1" applyAlignment="1">
      <alignment horizontal="center" vertical="center" wrapText="1"/>
    </xf>
    <xf numFmtId="0" fontId="61" fillId="24" borderId="11" xfId="0" applyFont="1" applyFill="1" applyBorder="1" applyAlignment="1">
      <alignment horizontal="left" vertical="center" wrapText="1" indent="1"/>
    </xf>
    <xf numFmtId="49" fontId="61" fillId="24" borderId="11" xfId="0" applyNumberFormat="1" applyFont="1" applyFill="1" applyBorder="1" applyAlignment="1">
      <alignment horizontal="left" vertical="center" wrapText="1" indent="1"/>
    </xf>
    <xf numFmtId="166" fontId="58" fillId="20" borderId="34" xfId="0" applyNumberFormat="1" applyFont="1" applyFill="1" applyBorder="1" applyAlignment="1" applyProtection="1">
      <alignment horizontal="center" vertical="center"/>
    </xf>
    <xf numFmtId="166" fontId="58" fillId="20" borderId="11" xfId="0" applyNumberFormat="1" applyFont="1" applyFill="1" applyBorder="1" applyAlignment="1" applyProtection="1">
      <alignment horizontal="left" vertical="center"/>
    </xf>
    <xf numFmtId="0" fontId="58" fillId="21" borderId="11" xfId="0" applyFont="1" applyFill="1" applyBorder="1" applyAlignment="1">
      <alignment horizontal="left" vertical="center" wrapText="1" indent="1"/>
    </xf>
    <xf numFmtId="9" fontId="58" fillId="20" borderId="11" xfId="0" applyNumberFormat="1" applyFont="1" applyFill="1" applyBorder="1" applyAlignment="1">
      <alignment horizontal="center" vertical="center"/>
    </xf>
    <xf numFmtId="0" fontId="58" fillId="20" borderId="11" xfId="1" applyNumberFormat="1" applyFont="1" applyFill="1" applyBorder="1" applyAlignment="1">
      <alignment horizontal="center" vertical="center" wrapText="1"/>
    </xf>
    <xf numFmtId="9" fontId="6" fillId="5" borderId="2" xfId="0" applyNumberFormat="1" applyFont="1" applyFill="1" applyBorder="1" applyAlignment="1">
      <alignment horizontal="center" vertical="center" wrapText="1"/>
    </xf>
    <xf numFmtId="0" fontId="27" fillId="20" borderId="0" xfId="0" applyFont="1" applyFill="1" applyBorder="1" applyAlignment="1"/>
    <xf numFmtId="9" fontId="94" fillId="14" borderId="33" xfId="0" applyNumberFormat="1" applyFont="1" applyFill="1" applyBorder="1" applyAlignment="1">
      <alignment horizontal="center" vertical="center"/>
    </xf>
    <xf numFmtId="9" fontId="94" fillId="14" borderId="10" xfId="0" applyNumberFormat="1" applyFont="1" applyFill="1" applyBorder="1" applyAlignment="1">
      <alignment horizontal="left" vertical="center"/>
    </xf>
    <xf numFmtId="0" fontId="94" fillId="14" borderId="10" xfId="0" applyFont="1" applyFill="1" applyBorder="1" applyAlignment="1">
      <alignment vertical="center"/>
    </xf>
    <xf numFmtId="9" fontId="94" fillId="14" borderId="10" xfId="0" applyNumberFormat="1" applyFont="1" applyFill="1" applyBorder="1" applyAlignment="1">
      <alignment horizontal="center" vertical="center"/>
    </xf>
    <xf numFmtId="0" fontId="94" fillId="14" borderId="11" xfId="0" applyFont="1" applyFill="1" applyBorder="1" applyAlignment="1">
      <alignment vertical="center"/>
    </xf>
    <xf numFmtId="9" fontId="94" fillId="14" borderId="11" xfId="0" applyNumberFormat="1" applyFont="1" applyFill="1" applyBorder="1" applyAlignment="1">
      <alignment horizontal="right" vertical="center"/>
    </xf>
    <xf numFmtId="9" fontId="94" fillId="14" borderId="11" xfId="0" applyNumberFormat="1" applyFont="1" applyFill="1" applyBorder="1" applyAlignment="1">
      <alignment horizontal="left" vertical="center" wrapText="1"/>
    </xf>
    <xf numFmtId="9" fontId="94" fillId="14" borderId="35" xfId="0" applyNumberFormat="1" applyFont="1" applyFill="1" applyBorder="1" applyAlignment="1">
      <alignment horizontal="center" vertical="center" wrapText="1"/>
    </xf>
    <xf numFmtId="9" fontId="101" fillId="18" borderId="36" xfId="0" applyNumberFormat="1" applyFont="1" applyFill="1" applyBorder="1" applyAlignment="1">
      <alignment horizontal="center" vertical="center"/>
    </xf>
    <xf numFmtId="9" fontId="101" fillId="18" borderId="0" xfId="0" applyNumberFormat="1" applyFont="1" applyFill="1" applyBorder="1" applyAlignment="1">
      <alignment horizontal="left" vertical="center"/>
    </xf>
    <xf numFmtId="0" fontId="102" fillId="18" borderId="0" xfId="0" applyFont="1" applyFill="1" applyBorder="1" applyAlignment="1">
      <alignment vertical="center"/>
    </xf>
    <xf numFmtId="9" fontId="101" fillId="18" borderId="0" xfId="0" applyNumberFormat="1" applyFont="1" applyFill="1" applyBorder="1" applyAlignment="1">
      <alignment horizontal="center" vertical="center"/>
    </xf>
    <xf numFmtId="0" fontId="102" fillId="18" borderId="11" xfId="0" applyFont="1" applyFill="1" applyBorder="1" applyAlignment="1">
      <alignment vertical="center"/>
    </xf>
    <xf numFmtId="9" fontId="101" fillId="18" borderId="11" xfId="0" applyNumberFormat="1" applyFont="1" applyFill="1" applyBorder="1" applyAlignment="1">
      <alignment horizontal="right" vertical="center"/>
    </xf>
    <xf numFmtId="9" fontId="101" fillId="18" borderId="11" xfId="0" applyNumberFormat="1" applyFont="1" applyFill="1" applyBorder="1" applyAlignment="1">
      <alignment horizontal="left" vertical="center" wrapText="1"/>
    </xf>
    <xf numFmtId="9" fontId="101" fillId="18" borderId="35" xfId="0" applyNumberFormat="1" applyFont="1" applyFill="1" applyBorder="1" applyAlignment="1">
      <alignment horizontal="center" vertical="center" wrapText="1"/>
    </xf>
    <xf numFmtId="0" fontId="56" fillId="0" borderId="0" xfId="0" applyFont="1" applyAlignment="1">
      <alignment vertical="center"/>
    </xf>
    <xf numFmtId="0" fontId="27" fillId="23" borderId="0" xfId="0" applyFont="1" applyFill="1" applyBorder="1" applyAlignment="1"/>
    <xf numFmtId="0" fontId="27" fillId="23" borderId="36" xfId="0" applyFont="1" applyFill="1" applyBorder="1" applyAlignment="1">
      <alignment horizontal="left" indent="1"/>
    </xf>
    <xf numFmtId="0" fontId="27" fillId="23" borderId="37" xfId="0" applyFont="1" applyFill="1" applyBorder="1" applyAlignment="1">
      <alignment horizontal="right" indent="1"/>
    </xf>
    <xf numFmtId="0" fontId="27" fillId="23" borderId="32" xfId="0" applyFont="1" applyFill="1" applyBorder="1" applyAlignment="1">
      <alignment horizontal="right" vertical="top" indent="1"/>
    </xf>
    <xf numFmtId="0" fontId="27" fillId="23" borderId="33" xfId="0" applyFont="1" applyFill="1" applyBorder="1" applyAlignment="1">
      <alignment horizontal="left" vertical="top" indent="1"/>
    </xf>
    <xf numFmtId="0" fontId="27" fillId="20" borderId="33" xfId="0" applyFont="1" applyFill="1" applyBorder="1" applyAlignment="1">
      <alignment horizontal="left" vertical="center" indent="1"/>
    </xf>
    <xf numFmtId="0" fontId="27" fillId="20" borderId="32" xfId="0" applyFont="1" applyFill="1" applyBorder="1" applyAlignment="1">
      <alignment horizontal="right" vertical="center" indent="1"/>
    </xf>
    <xf numFmtId="0" fontId="27" fillId="20" borderId="37" xfId="0" applyFont="1" applyFill="1" applyBorder="1" applyAlignment="1">
      <alignment horizontal="right" indent="1"/>
    </xf>
    <xf numFmtId="0" fontId="27" fillId="20" borderId="36" xfId="0" applyFont="1" applyFill="1" applyBorder="1" applyAlignment="1">
      <alignment horizontal="left" indent="1"/>
    </xf>
    <xf numFmtId="0" fontId="47" fillId="4" borderId="0" xfId="0" applyFont="1" applyFill="1" applyAlignment="1">
      <alignment horizontal="right" vertical="center"/>
    </xf>
    <xf numFmtId="0" fontId="103" fillId="0" borderId="0" xfId="0" applyFont="1"/>
    <xf numFmtId="9" fontId="106" fillId="26" borderId="0" xfId="0" applyNumberFormat="1" applyFont="1" applyFill="1" applyBorder="1" applyAlignment="1" applyProtection="1">
      <alignment horizontal="center" vertical="center"/>
    </xf>
    <xf numFmtId="9" fontId="104" fillId="23" borderId="0" xfId="0" applyNumberFormat="1" applyFont="1" applyFill="1" applyBorder="1" applyAlignment="1" applyProtection="1">
      <alignment horizontal="center" vertical="center"/>
    </xf>
    <xf numFmtId="9" fontId="9" fillId="12" borderId="11" xfId="0" applyNumberFormat="1" applyFont="1" applyFill="1" applyBorder="1" applyAlignment="1" applyProtection="1">
      <alignment horizontal="center" vertical="center"/>
    </xf>
    <xf numFmtId="9" fontId="9" fillId="12" borderId="35" xfId="0" applyNumberFormat="1" applyFont="1" applyFill="1" applyBorder="1" applyAlignment="1" applyProtection="1">
      <alignment horizontal="center" vertical="center"/>
    </xf>
    <xf numFmtId="9" fontId="94" fillId="14" borderId="10" xfId="0" applyNumberFormat="1" applyFont="1" applyFill="1" applyBorder="1" applyAlignment="1" applyProtection="1">
      <alignment horizontal="center" vertical="center"/>
    </xf>
    <xf numFmtId="9" fontId="94" fillId="14" borderId="32" xfId="0" applyNumberFormat="1" applyFont="1" applyFill="1" applyBorder="1" applyAlignment="1" applyProtection="1">
      <alignment horizontal="center" vertical="center"/>
    </xf>
    <xf numFmtId="9" fontId="104" fillId="23" borderId="37" xfId="0" applyNumberFormat="1" applyFont="1" applyFill="1" applyBorder="1" applyAlignment="1" applyProtection="1">
      <alignment horizontal="center" vertical="center"/>
    </xf>
    <xf numFmtId="9" fontId="104" fillId="23" borderId="12" xfId="0" applyNumberFormat="1" applyFont="1" applyFill="1" applyBorder="1" applyAlignment="1" applyProtection="1">
      <alignment horizontal="center" vertical="center"/>
    </xf>
    <xf numFmtId="9" fontId="104" fillId="23" borderId="39" xfId="0" applyNumberFormat="1" applyFont="1" applyFill="1" applyBorder="1" applyAlignment="1" applyProtection="1">
      <alignment horizontal="center" vertical="center"/>
    </xf>
    <xf numFmtId="9" fontId="105" fillId="7" borderId="10" xfId="0" applyNumberFormat="1" applyFont="1" applyFill="1" applyBorder="1" applyAlignment="1" applyProtection="1">
      <alignment horizontal="center" vertical="center"/>
    </xf>
    <xf numFmtId="9" fontId="105" fillId="7" borderId="32" xfId="0" applyNumberFormat="1" applyFont="1" applyFill="1" applyBorder="1" applyAlignment="1" applyProtection="1">
      <alignment horizontal="center" vertical="center"/>
    </xf>
    <xf numFmtId="9" fontId="106" fillId="26" borderId="37" xfId="0" applyNumberFormat="1" applyFont="1" applyFill="1" applyBorder="1" applyAlignment="1" applyProtection="1">
      <alignment horizontal="center" vertical="center"/>
    </xf>
    <xf numFmtId="9" fontId="106" fillId="26" borderId="12" xfId="0" applyNumberFormat="1" applyFont="1" applyFill="1" applyBorder="1" applyAlignment="1" applyProtection="1">
      <alignment horizontal="center" vertical="center"/>
    </xf>
    <xf numFmtId="9" fontId="106" fillId="26" borderId="39" xfId="0" applyNumberFormat="1" applyFont="1" applyFill="1" applyBorder="1" applyAlignment="1" applyProtection="1">
      <alignment horizontal="center" vertical="center"/>
    </xf>
    <xf numFmtId="0" fontId="41" fillId="0" borderId="0" xfId="0" applyFont="1" applyAlignment="1">
      <alignment vertical="center"/>
    </xf>
    <xf numFmtId="0" fontId="98" fillId="0" borderId="0" xfId="0" applyFont="1"/>
    <xf numFmtId="9" fontId="80" fillId="2" borderId="11" xfId="0" applyNumberFormat="1" applyFont="1" applyFill="1" applyBorder="1" applyAlignment="1" applyProtection="1">
      <alignment horizontal="left" vertical="center" wrapText="1"/>
      <protection locked="0"/>
    </xf>
    <xf numFmtId="49" fontId="6" fillId="3" borderId="1" xfId="0" applyNumberFormat="1" applyFont="1" applyFill="1" applyBorder="1" applyAlignment="1" applyProtection="1">
      <alignment horizontal="left" vertical="center" indent="2"/>
    </xf>
    <xf numFmtId="0" fontId="2" fillId="2" borderId="11" xfId="0" applyFont="1" applyFill="1" applyBorder="1" applyAlignment="1" applyProtection="1">
      <alignment vertical="center" wrapText="1"/>
    </xf>
    <xf numFmtId="0" fontId="2" fillId="2" borderId="11" xfId="0" applyFont="1" applyFill="1" applyBorder="1" applyAlignment="1" applyProtection="1">
      <alignment horizontal="right" vertical="center"/>
    </xf>
    <xf numFmtId="0" fontId="82" fillId="4" borderId="0" xfId="2" applyFont="1" applyFill="1" applyAlignment="1"/>
    <xf numFmtId="0" fontId="32" fillId="4" borderId="0" xfId="0" applyFont="1" applyFill="1" applyBorder="1" applyAlignment="1" applyProtection="1">
      <alignment horizontal="left" vertical="center" wrapText="1"/>
    </xf>
    <xf numFmtId="0" fontId="32" fillId="4" borderId="0" xfId="0" applyFont="1" applyFill="1" applyBorder="1" applyAlignment="1" applyProtection="1">
      <alignment vertical="center"/>
    </xf>
    <xf numFmtId="0" fontId="32" fillId="4" borderId="0" xfId="0" applyFont="1" applyFill="1" applyBorder="1" applyAlignment="1" applyProtection="1">
      <alignment horizontal="right" vertical="center"/>
    </xf>
    <xf numFmtId="0" fontId="93" fillId="0" borderId="0" xfId="0" applyFont="1" applyBorder="1" applyAlignment="1">
      <alignment vertical="center"/>
    </xf>
    <xf numFmtId="0" fontId="14" fillId="29" borderId="36" xfId="0" applyFont="1" applyFill="1" applyBorder="1"/>
    <xf numFmtId="0" fontId="14" fillId="29" borderId="0" xfId="0" applyFont="1" applyFill="1" applyBorder="1"/>
    <xf numFmtId="0" fontId="14" fillId="29" borderId="37" xfId="0" applyFont="1" applyFill="1" applyBorder="1"/>
    <xf numFmtId="0" fontId="50" fillId="29" borderId="36" xfId="0" applyFont="1" applyFill="1" applyBorder="1" applyAlignment="1">
      <alignment vertical="center"/>
    </xf>
    <xf numFmtId="0" fontId="50" fillId="29" borderId="0" xfId="0" applyFont="1" applyFill="1" applyBorder="1" applyAlignment="1">
      <alignment vertical="center"/>
    </xf>
    <xf numFmtId="0" fontId="50" fillId="29" borderId="37" xfId="0" applyFont="1" applyFill="1" applyBorder="1" applyAlignment="1">
      <alignment vertical="center"/>
    </xf>
    <xf numFmtId="0" fontId="26" fillId="29" borderId="36" xfId="0" applyFont="1" applyFill="1" applyBorder="1" applyAlignment="1">
      <alignment horizontal="center" vertical="center"/>
    </xf>
    <xf numFmtId="0" fontId="26" fillId="29" borderId="0" xfId="0" applyFont="1" applyFill="1" applyBorder="1" applyAlignment="1">
      <alignment horizontal="center" vertical="center"/>
    </xf>
    <xf numFmtId="0" fontId="26" fillId="29" borderId="37" xfId="0" applyFont="1" applyFill="1" applyBorder="1" applyAlignment="1">
      <alignment horizontal="center" vertical="center"/>
    </xf>
    <xf numFmtId="0" fontId="25" fillId="29" borderId="36" xfId="0" applyFont="1" applyFill="1" applyBorder="1"/>
    <xf numFmtId="0" fontId="25" fillId="29" borderId="0" xfId="0" applyFont="1" applyFill="1" applyBorder="1"/>
    <xf numFmtId="0" fontId="25" fillId="29" borderId="37" xfId="0" applyFont="1" applyFill="1" applyBorder="1"/>
    <xf numFmtId="0" fontId="4" fillId="29" borderId="36" xfId="0" applyFont="1" applyFill="1" applyBorder="1"/>
    <xf numFmtId="0" fontId="4" fillId="29" borderId="0" xfId="0" applyFont="1" applyFill="1" applyBorder="1"/>
    <xf numFmtId="0" fontId="4" fillId="29" borderId="37" xfId="0" applyFont="1" applyFill="1" applyBorder="1"/>
    <xf numFmtId="0" fontId="26" fillId="29" borderId="36" xfId="0" applyFont="1" applyFill="1" applyBorder="1" applyAlignment="1">
      <alignment vertical="center"/>
    </xf>
    <xf numFmtId="0" fontId="26" fillId="29" borderId="0" xfId="0" applyFont="1" applyFill="1" applyBorder="1" applyAlignment="1">
      <alignment vertical="center"/>
    </xf>
    <xf numFmtId="0" fontId="26" fillId="29" borderId="37" xfId="0" applyFont="1" applyFill="1" applyBorder="1" applyAlignment="1">
      <alignment vertical="center"/>
    </xf>
    <xf numFmtId="0" fontId="16" fillId="29" borderId="34" xfId="0" applyFont="1" applyFill="1" applyBorder="1" applyAlignment="1">
      <alignment horizontal="center" vertical="center" wrapText="1"/>
    </xf>
    <xf numFmtId="0" fontId="16" fillId="29" borderId="11" xfId="0" applyFont="1" applyFill="1" applyBorder="1" applyAlignment="1">
      <alignment horizontal="center" vertical="center" wrapText="1"/>
    </xf>
    <xf numFmtId="0" fontId="16" fillId="29" borderId="35" xfId="0" applyFont="1" applyFill="1" applyBorder="1" applyAlignment="1">
      <alignment horizontal="center" vertical="center" wrapText="1"/>
    </xf>
    <xf numFmtId="9" fontId="2" fillId="2" borderId="35" xfId="0" applyNumberFormat="1" applyFont="1" applyFill="1" applyBorder="1" applyAlignment="1" applyProtection="1">
      <alignment horizontal="center" vertical="center" wrapText="1"/>
    </xf>
    <xf numFmtId="0" fontId="82" fillId="0" borderId="0" xfId="2" applyFont="1" applyFill="1" applyAlignment="1"/>
    <xf numFmtId="49" fontId="24" fillId="3" borderId="10" xfId="1" applyNumberFormat="1" applyFont="1" applyFill="1" applyBorder="1" applyAlignment="1" applyProtection="1">
      <alignment horizontal="left" vertical="center" indent="1"/>
      <protection locked="0"/>
    </xf>
    <xf numFmtId="49" fontId="42" fillId="0" borderId="10" xfId="0" applyNumberFormat="1" applyFont="1" applyBorder="1" applyAlignment="1" applyProtection="1">
      <alignment horizontal="left" indent="1"/>
      <protection locked="0"/>
    </xf>
    <xf numFmtId="49" fontId="42" fillId="0" borderId="32" xfId="0" applyNumberFormat="1" applyFont="1" applyBorder="1" applyAlignment="1" applyProtection="1">
      <alignment horizontal="left" indent="1"/>
      <protection locked="0"/>
    </xf>
    <xf numFmtId="0" fontId="9" fillId="12" borderId="34" xfId="1" applyFont="1" applyFill="1" applyBorder="1" applyAlignment="1" applyProtection="1">
      <alignment horizontal="center" vertical="center"/>
    </xf>
    <xf numFmtId="0" fontId="9" fillId="12" borderId="11" xfId="1" applyFont="1" applyFill="1" applyBorder="1" applyAlignment="1" applyProtection="1">
      <alignment horizontal="center" vertical="center"/>
    </xf>
    <xf numFmtId="0" fontId="9" fillId="12" borderId="35" xfId="1" applyFont="1" applyFill="1" applyBorder="1" applyAlignment="1" applyProtection="1">
      <alignment horizontal="center" vertical="center"/>
    </xf>
    <xf numFmtId="0" fontId="84" fillId="2" borderId="0" xfId="3" applyFont="1" applyFill="1" applyBorder="1" applyAlignment="1" applyProtection="1">
      <alignment horizontal="center" vertical="center"/>
    </xf>
    <xf numFmtId="0" fontId="5" fillId="8" borderId="33" xfId="1" applyFont="1" applyFill="1" applyBorder="1" applyAlignment="1" applyProtection="1">
      <alignment horizontal="right" vertical="center"/>
    </xf>
    <xf numFmtId="0" fontId="5" fillId="8" borderId="10" xfId="1" applyFont="1" applyFill="1" applyBorder="1" applyAlignment="1" applyProtection="1">
      <alignment horizontal="right" vertical="center"/>
    </xf>
    <xf numFmtId="0" fontId="9" fillId="9" borderId="10" xfId="1" applyFont="1" applyFill="1" applyBorder="1" applyAlignment="1" applyProtection="1">
      <alignment horizontal="center" vertical="center"/>
    </xf>
    <xf numFmtId="0" fontId="9" fillId="9" borderId="32" xfId="1" applyFont="1" applyFill="1" applyBorder="1" applyAlignment="1" applyProtection="1">
      <alignment horizontal="center" vertical="center"/>
    </xf>
    <xf numFmtId="0" fontId="9" fillId="9" borderId="12" xfId="1" applyFont="1" applyFill="1" applyBorder="1" applyAlignment="1" applyProtection="1">
      <alignment horizontal="center" vertical="center"/>
    </xf>
    <xf numFmtId="0" fontId="9" fillId="9" borderId="39" xfId="1" applyFont="1" applyFill="1" applyBorder="1" applyAlignment="1" applyProtection="1">
      <alignment horizontal="center" vertical="center"/>
    </xf>
    <xf numFmtId="49" fontId="24" fillId="3" borderId="0" xfId="1" applyNumberFormat="1" applyFont="1" applyFill="1" applyBorder="1" applyAlignment="1" applyProtection="1">
      <alignment horizontal="left" vertical="center" indent="1"/>
      <protection locked="0"/>
    </xf>
    <xf numFmtId="49" fontId="24" fillId="3" borderId="37" xfId="1" applyNumberFormat="1" applyFont="1" applyFill="1" applyBorder="1" applyAlignment="1" applyProtection="1">
      <alignment horizontal="left" vertical="center" indent="1"/>
      <protection locked="0"/>
    </xf>
    <xf numFmtId="0" fontId="83" fillId="8" borderId="34" xfId="3" applyFont="1" applyFill="1" applyBorder="1" applyAlignment="1" applyProtection="1">
      <alignment horizontal="center" vertical="top" wrapText="1"/>
    </xf>
    <xf numFmtId="0" fontId="32" fillId="8" borderId="11" xfId="3" applyFont="1" applyFill="1" applyBorder="1" applyAlignment="1" applyProtection="1">
      <alignment horizontal="center" vertical="top"/>
    </xf>
    <xf numFmtId="0" fontId="32" fillId="8" borderId="35" xfId="3" applyFont="1" applyFill="1" applyBorder="1" applyAlignment="1" applyProtection="1">
      <alignment horizontal="center" vertical="top"/>
    </xf>
    <xf numFmtId="0" fontId="16" fillId="19" borderId="8" xfId="1" applyFont="1" applyFill="1" applyBorder="1" applyAlignment="1" applyProtection="1">
      <alignment horizontal="left" vertical="center" wrapText="1" indent="1"/>
    </xf>
    <xf numFmtId="49" fontId="12" fillId="8" borderId="8" xfId="1" applyNumberFormat="1" applyFont="1" applyFill="1" applyBorder="1" applyAlignment="1" applyProtection="1">
      <alignment horizontal="left" vertical="center" wrapText="1" indent="1"/>
    </xf>
    <xf numFmtId="0" fontId="16" fillId="19" borderId="34" xfId="0" applyFont="1" applyFill="1" applyBorder="1" applyAlignment="1" applyProtection="1">
      <alignment horizontal="left" vertical="center" wrapText="1" indent="1"/>
    </xf>
    <xf numFmtId="0" fontId="16" fillId="19" borderId="35" xfId="0" applyFont="1" applyFill="1" applyBorder="1" applyAlignment="1" applyProtection="1">
      <alignment horizontal="left" vertical="center" wrapText="1" indent="1"/>
    </xf>
    <xf numFmtId="9" fontId="90" fillId="4" borderId="34" xfId="1" applyNumberFormat="1" applyFont="1" applyFill="1" applyBorder="1" applyAlignment="1" applyProtection="1">
      <alignment horizontal="center" vertical="center" wrapText="1"/>
    </xf>
    <xf numFmtId="9" fontId="90" fillId="4" borderId="11" xfId="1" applyNumberFormat="1" applyFont="1" applyFill="1" applyBorder="1" applyAlignment="1" applyProtection="1">
      <alignment horizontal="center" vertical="center"/>
    </xf>
    <xf numFmtId="9" fontId="90" fillId="4" borderId="35" xfId="1" applyNumberFormat="1" applyFont="1" applyFill="1" applyBorder="1" applyAlignment="1" applyProtection="1">
      <alignment horizontal="center" vertical="center"/>
    </xf>
    <xf numFmtId="0" fontId="15" fillId="4" borderId="0" xfId="1" applyFont="1" applyFill="1" applyBorder="1" applyAlignment="1" applyProtection="1">
      <alignment horizontal="center" vertical="center"/>
    </xf>
    <xf numFmtId="0" fontId="26" fillId="19" borderId="8" xfId="1" applyFont="1" applyFill="1" applyBorder="1" applyAlignment="1" applyProtection="1">
      <alignment horizontal="center" vertical="center" wrapText="1"/>
    </xf>
    <xf numFmtId="0" fontId="16" fillId="19" borderId="8" xfId="1" applyFont="1" applyFill="1" applyBorder="1" applyAlignment="1" applyProtection="1">
      <alignment horizontal="center" vertical="center" wrapText="1"/>
    </xf>
    <xf numFmtId="0" fontId="12" fillId="8" borderId="8" xfId="1" applyFont="1" applyFill="1" applyBorder="1" applyAlignment="1" applyProtection="1">
      <alignment horizontal="center" vertical="center" wrapText="1"/>
    </xf>
    <xf numFmtId="0" fontId="5" fillId="8" borderId="36" xfId="1" applyFont="1" applyFill="1" applyBorder="1" applyAlignment="1" applyProtection="1">
      <alignment horizontal="right" vertical="center" wrapText="1"/>
    </xf>
    <xf numFmtId="0" fontId="5" fillId="8" borderId="0" xfId="1" applyFont="1" applyFill="1" applyBorder="1" applyAlignment="1" applyProtection="1">
      <alignment horizontal="right" vertical="center" wrapText="1"/>
    </xf>
    <xf numFmtId="49" fontId="42" fillId="0" borderId="0" xfId="0" applyNumberFormat="1" applyFont="1" applyBorder="1" applyAlignment="1" applyProtection="1">
      <alignment horizontal="left" indent="1"/>
      <protection locked="0"/>
    </xf>
    <xf numFmtId="49" fontId="42" fillId="0" borderId="37" xfId="0" applyNumberFormat="1" applyFont="1" applyBorder="1" applyAlignment="1" applyProtection="1">
      <alignment horizontal="left" indent="1"/>
      <protection locked="0"/>
    </xf>
    <xf numFmtId="0" fontId="5" fillId="8" borderId="38" xfId="1" applyFont="1" applyFill="1" applyBorder="1" applyAlignment="1" applyProtection="1">
      <alignment horizontal="right" vertical="center"/>
    </xf>
    <xf numFmtId="0" fontId="5" fillId="8" borderId="12" xfId="1" applyFont="1" applyFill="1" applyBorder="1" applyAlignment="1" applyProtection="1">
      <alignment horizontal="right" vertical="center"/>
    </xf>
    <xf numFmtId="20" fontId="6" fillId="11" borderId="33" xfId="1" applyNumberFormat="1" applyFont="1" applyFill="1" applyBorder="1" applyAlignment="1" applyProtection="1">
      <alignment horizontal="left" vertical="center" wrapText="1" indent="1"/>
    </xf>
    <xf numFmtId="20" fontId="6" fillId="11" borderId="10" xfId="1" applyNumberFormat="1" applyFont="1" applyFill="1" applyBorder="1" applyAlignment="1" applyProtection="1">
      <alignment horizontal="left" vertical="center" wrapText="1" indent="1"/>
    </xf>
    <xf numFmtId="20" fontId="6" fillId="11" borderId="32" xfId="1" applyNumberFormat="1" applyFont="1" applyFill="1" applyBorder="1" applyAlignment="1" applyProtection="1">
      <alignment horizontal="left" vertical="center" wrapText="1" indent="1"/>
    </xf>
    <xf numFmtId="0" fontId="33" fillId="19" borderId="9" xfId="1" applyFont="1" applyFill="1" applyBorder="1" applyAlignment="1" applyProtection="1">
      <alignment horizontal="center" vertical="center" wrapText="1"/>
    </xf>
    <xf numFmtId="0" fontId="25" fillId="19" borderId="9" xfId="1" applyFont="1" applyFill="1" applyBorder="1" applyAlignment="1" applyProtection="1">
      <alignment horizontal="center" vertical="center"/>
    </xf>
    <xf numFmtId="0" fontId="5" fillId="8" borderId="9" xfId="1" applyFont="1" applyFill="1" applyBorder="1" applyAlignment="1" applyProtection="1">
      <alignment horizontal="center" vertical="center" wrapText="1"/>
    </xf>
    <xf numFmtId="20" fontId="6" fillId="11" borderId="36" xfId="1" applyNumberFormat="1" applyFont="1" applyFill="1" applyBorder="1" applyAlignment="1" applyProtection="1">
      <alignment horizontal="left" vertical="center" wrapText="1" indent="1"/>
    </xf>
    <xf numFmtId="20" fontId="6" fillId="11" borderId="0" xfId="1" applyNumberFormat="1" applyFont="1" applyFill="1" applyBorder="1" applyAlignment="1" applyProtection="1">
      <alignment horizontal="left" vertical="center" wrapText="1" indent="1"/>
    </xf>
    <xf numFmtId="20" fontId="6" fillId="11" borderId="37" xfId="1" applyNumberFormat="1" applyFont="1" applyFill="1" applyBorder="1" applyAlignment="1" applyProtection="1">
      <alignment horizontal="left" vertical="center" wrapText="1" indent="1"/>
    </xf>
    <xf numFmtId="0" fontId="24" fillId="0" borderId="12" xfId="3" applyFont="1" applyBorder="1" applyAlignment="1" applyProtection="1">
      <alignment horizontal="left" vertical="center" indent="1"/>
      <protection locked="0"/>
    </xf>
    <xf numFmtId="0" fontId="24" fillId="0" borderId="39" xfId="3" applyFont="1" applyBorder="1" applyAlignment="1" applyProtection="1">
      <alignment horizontal="left" vertical="center" indent="1"/>
      <protection locked="0"/>
    </xf>
    <xf numFmtId="0" fontId="9" fillId="12" borderId="34" xfId="1" applyFont="1" applyFill="1" applyBorder="1" applyAlignment="1" applyProtection="1">
      <alignment horizontal="center" vertical="center" wrapText="1"/>
    </xf>
    <xf numFmtId="0" fontId="9" fillId="12" borderId="11" xfId="1" applyFont="1" applyFill="1" applyBorder="1" applyAlignment="1" applyProtection="1">
      <alignment horizontal="center" vertical="center" wrapText="1"/>
    </xf>
    <xf numFmtId="0" fontId="9" fillId="12" borderId="35" xfId="1" applyFont="1" applyFill="1" applyBorder="1" applyAlignment="1" applyProtection="1">
      <alignment horizontal="center" vertical="center" wrapText="1"/>
    </xf>
    <xf numFmtId="0" fontId="33" fillId="11" borderId="36" xfId="1" applyFont="1" applyFill="1" applyBorder="1" applyAlignment="1" applyProtection="1">
      <alignment horizontal="left" vertical="center" wrapText="1" indent="1"/>
    </xf>
    <xf numFmtId="0" fontId="33" fillId="11" borderId="0" xfId="1" applyFont="1" applyFill="1" applyBorder="1" applyAlignment="1" applyProtection="1">
      <alignment horizontal="left" vertical="center" wrapText="1" indent="1"/>
    </xf>
    <xf numFmtId="0" fontId="33" fillId="11" borderId="37" xfId="1" applyFont="1" applyFill="1" applyBorder="1" applyAlignment="1" applyProtection="1">
      <alignment horizontal="left" vertical="center" wrapText="1" indent="1"/>
    </xf>
    <xf numFmtId="0" fontId="33" fillId="11" borderId="38" xfId="1" applyFont="1" applyFill="1" applyBorder="1" applyAlignment="1" applyProtection="1">
      <alignment horizontal="left" vertical="center" wrapText="1" indent="1"/>
    </xf>
    <xf numFmtId="0" fontId="33" fillId="11" borderId="12" xfId="1" applyFont="1" applyFill="1" applyBorder="1" applyAlignment="1" applyProtection="1">
      <alignment horizontal="left" vertical="center" wrapText="1" indent="1"/>
    </xf>
    <xf numFmtId="0" fontId="33" fillId="11" borderId="39" xfId="1" applyFont="1" applyFill="1" applyBorder="1" applyAlignment="1" applyProtection="1">
      <alignment horizontal="left" vertical="center" wrapText="1" indent="1"/>
    </xf>
    <xf numFmtId="0" fontId="82" fillId="0" borderId="0" xfId="2" applyFont="1" applyFill="1" applyAlignment="1">
      <alignment vertical="center"/>
    </xf>
    <xf numFmtId="0" fontId="9" fillId="12" borderId="33" xfId="0" applyFont="1" applyFill="1" applyBorder="1" applyAlignment="1">
      <alignment horizontal="center" vertical="center"/>
    </xf>
    <xf numFmtId="0" fontId="9" fillId="12" borderId="10" xfId="0" applyFont="1" applyFill="1" applyBorder="1" applyAlignment="1">
      <alignment horizontal="center" vertical="center"/>
    </xf>
    <xf numFmtId="0" fontId="9" fillId="12" borderId="32" xfId="0" applyFont="1" applyFill="1" applyBorder="1" applyAlignment="1">
      <alignment horizontal="center" vertical="center"/>
    </xf>
    <xf numFmtId="9" fontId="6" fillId="11" borderId="33" xfId="0" applyNumberFormat="1" applyFont="1" applyFill="1" applyBorder="1" applyAlignment="1" applyProtection="1">
      <alignment horizontal="right" vertical="center" wrapText="1"/>
    </xf>
    <xf numFmtId="9" fontId="6" fillId="11" borderId="10" xfId="0" applyNumberFormat="1" applyFont="1" applyFill="1" applyBorder="1" applyAlignment="1" applyProtection="1">
      <alignment horizontal="right" vertical="center" wrapText="1"/>
    </xf>
    <xf numFmtId="9" fontId="6" fillId="11" borderId="36" xfId="0" applyNumberFormat="1" applyFont="1" applyFill="1" applyBorder="1" applyAlignment="1" applyProtection="1">
      <alignment horizontal="right" vertical="center" wrapText="1"/>
    </xf>
    <xf numFmtId="9" fontId="6" fillId="11" borderId="0" xfId="0" applyNumberFormat="1" applyFont="1" applyFill="1" applyBorder="1" applyAlignment="1" applyProtection="1">
      <alignment horizontal="right" vertical="center" wrapText="1"/>
    </xf>
    <xf numFmtId="49" fontId="25" fillId="8" borderId="36" xfId="0" applyNumberFormat="1" applyFont="1" applyFill="1" applyBorder="1" applyAlignment="1" applyProtection="1">
      <alignment horizontal="right" vertical="center" wrapText="1"/>
      <protection locked="0"/>
    </xf>
    <xf numFmtId="49" fontId="25" fillId="8" borderId="0" xfId="0" applyNumberFormat="1" applyFont="1" applyFill="1" applyBorder="1" applyAlignment="1" applyProtection="1">
      <alignment horizontal="right" vertical="center" wrapText="1"/>
      <protection locked="0"/>
    </xf>
    <xf numFmtId="49" fontId="25" fillId="8" borderId="38" xfId="0" applyNumberFormat="1" applyFont="1" applyFill="1" applyBorder="1" applyAlignment="1" applyProtection="1">
      <alignment horizontal="right" vertical="center" wrapText="1"/>
      <protection locked="0"/>
    </xf>
    <xf numFmtId="49" fontId="25" fillId="8" borderId="12" xfId="0" applyNumberFormat="1" applyFont="1" applyFill="1" applyBorder="1" applyAlignment="1" applyProtection="1">
      <alignment horizontal="right" vertical="center" wrapText="1"/>
      <protection locked="0"/>
    </xf>
    <xf numFmtId="0" fontId="6" fillId="11" borderId="36" xfId="0" applyFont="1" applyFill="1" applyBorder="1" applyAlignment="1" applyProtection="1">
      <alignment horizontal="right" vertical="top"/>
    </xf>
    <xf numFmtId="0" fontId="6" fillId="11" borderId="0" xfId="0" applyFont="1" applyFill="1" applyBorder="1" applyAlignment="1" applyProtection="1">
      <alignment horizontal="right" vertical="top"/>
    </xf>
    <xf numFmtId="0" fontId="6" fillId="11" borderId="38" xfId="0" applyFont="1" applyFill="1" applyBorder="1" applyAlignment="1" applyProtection="1">
      <alignment horizontal="right" vertical="top"/>
    </xf>
    <xf numFmtId="0" fontId="6" fillId="11" borderId="12" xfId="0" applyFont="1" applyFill="1" applyBorder="1" applyAlignment="1" applyProtection="1">
      <alignment horizontal="right" vertical="top"/>
    </xf>
    <xf numFmtId="9" fontId="39" fillId="4" borderId="32" xfId="0" applyNumberFormat="1" applyFont="1" applyFill="1" applyBorder="1" applyAlignment="1" applyProtection="1">
      <alignment horizontal="center" vertical="top"/>
      <protection locked="0"/>
    </xf>
    <xf numFmtId="9" fontId="39" fillId="4" borderId="37" xfId="0" applyNumberFormat="1" applyFont="1" applyFill="1" applyBorder="1" applyAlignment="1" applyProtection="1">
      <alignment horizontal="center" vertical="top"/>
      <protection locked="0"/>
    </xf>
    <xf numFmtId="9" fontId="39" fillId="4" borderId="39" xfId="0" applyNumberFormat="1" applyFont="1" applyFill="1" applyBorder="1" applyAlignment="1" applyProtection="1">
      <alignment horizontal="center" vertical="top"/>
      <protection locked="0"/>
    </xf>
    <xf numFmtId="164" fontId="39" fillId="0" borderId="10" xfId="0" applyNumberFormat="1" applyFont="1" applyFill="1" applyBorder="1" applyAlignment="1" applyProtection="1">
      <alignment horizontal="left" vertical="center" wrapText="1" indent="1" shrinkToFit="1"/>
      <protection locked="0"/>
    </xf>
    <xf numFmtId="164" fontId="39" fillId="0" borderId="0" xfId="0" applyNumberFormat="1" applyFont="1" applyFill="1" applyBorder="1" applyAlignment="1" applyProtection="1">
      <alignment horizontal="left" vertical="center" wrapText="1" indent="1" shrinkToFit="1"/>
      <protection locked="0"/>
    </xf>
    <xf numFmtId="0" fontId="91" fillId="0" borderId="0" xfId="0" applyFont="1" applyBorder="1" applyAlignment="1" applyProtection="1">
      <alignment horizontal="left" vertical="center" indent="1"/>
      <protection locked="0"/>
    </xf>
    <xf numFmtId="0" fontId="91" fillId="0" borderId="12" xfId="0" applyFont="1" applyBorder="1" applyAlignment="1" applyProtection="1">
      <alignment horizontal="left" vertical="center" indent="1"/>
      <protection locked="0"/>
    </xf>
    <xf numFmtId="0" fontId="76" fillId="14" borderId="34" xfId="1" applyFont="1" applyFill="1" applyBorder="1" applyAlignment="1" applyProtection="1">
      <alignment horizontal="left" vertical="center" wrapText="1" indent="1"/>
    </xf>
    <xf numFmtId="0" fontId="76" fillId="14" borderId="11" xfId="1" applyFont="1" applyFill="1" applyBorder="1" applyAlignment="1" applyProtection="1">
      <alignment horizontal="left" vertical="center" wrapText="1" indent="1"/>
    </xf>
    <xf numFmtId="0" fontId="60" fillId="14" borderId="34" xfId="1" applyFont="1" applyFill="1" applyBorder="1" applyAlignment="1" applyProtection="1">
      <alignment horizontal="left" vertical="center" wrapText="1" indent="1"/>
    </xf>
    <xf numFmtId="0" fontId="60" fillId="14" borderId="11" xfId="1" applyFont="1" applyFill="1" applyBorder="1" applyAlignment="1" applyProtection="1">
      <alignment horizontal="left" vertical="center" wrapText="1" indent="1"/>
    </xf>
    <xf numFmtId="9" fontId="8" fillId="12" borderId="33" xfId="0" applyNumberFormat="1" applyFont="1" applyFill="1" applyBorder="1" applyAlignment="1">
      <alignment horizontal="center" vertical="center"/>
    </xf>
    <xf numFmtId="9" fontId="8" fillId="12" borderId="10" xfId="0" applyNumberFormat="1" applyFont="1" applyFill="1" applyBorder="1" applyAlignment="1">
      <alignment horizontal="center" vertical="center"/>
    </xf>
    <xf numFmtId="9" fontId="8" fillId="12" borderId="32" xfId="0" applyNumberFormat="1" applyFont="1" applyFill="1" applyBorder="1" applyAlignment="1">
      <alignment horizontal="center" vertical="center"/>
    </xf>
    <xf numFmtId="0" fontId="9" fillId="12" borderId="34" xfId="0" applyFont="1" applyFill="1" applyBorder="1" applyAlignment="1">
      <alignment horizontal="center" vertical="center"/>
    </xf>
    <xf numFmtId="0" fontId="9" fillId="12" borderId="11" xfId="0" applyFont="1" applyFill="1" applyBorder="1" applyAlignment="1">
      <alignment horizontal="center" vertical="center"/>
    </xf>
    <xf numFmtId="0" fontId="9" fillId="12" borderId="35" xfId="0" applyFont="1" applyFill="1" applyBorder="1" applyAlignment="1">
      <alignment horizontal="center" vertical="center"/>
    </xf>
    <xf numFmtId="0" fontId="40" fillId="11" borderId="38" xfId="1" applyFont="1" applyFill="1" applyBorder="1" applyAlignment="1">
      <alignment horizontal="right" vertical="center" wrapText="1" indent="1"/>
    </xf>
    <xf numFmtId="0" fontId="40" fillId="11" borderId="12" xfId="1" applyFont="1" applyFill="1" applyBorder="1" applyAlignment="1">
      <alignment horizontal="right" vertical="center" wrapText="1" indent="1"/>
    </xf>
    <xf numFmtId="0" fontId="6" fillId="11" borderId="33" xfId="0" applyFont="1" applyFill="1" applyBorder="1" applyAlignment="1">
      <alignment horizontal="right" vertical="center"/>
    </xf>
    <xf numFmtId="0" fontId="6" fillId="11" borderId="10" xfId="0" applyFont="1" applyFill="1" applyBorder="1" applyAlignment="1">
      <alignment horizontal="right" vertical="center"/>
    </xf>
    <xf numFmtId="0" fontId="74" fillId="18" borderId="34" xfId="1" applyFont="1" applyFill="1" applyBorder="1" applyAlignment="1" applyProtection="1">
      <alignment horizontal="left" vertical="center" wrapText="1" indent="1"/>
    </xf>
    <xf numFmtId="0" fontId="74" fillId="18" borderId="11" xfId="1" applyFont="1" applyFill="1" applyBorder="1" applyAlignment="1" applyProtection="1">
      <alignment horizontal="left" vertical="center" wrapText="1" indent="1"/>
    </xf>
    <xf numFmtId="0" fontId="59" fillId="6" borderId="34" xfId="1" applyFont="1" applyFill="1" applyBorder="1" applyAlignment="1" applyProtection="1">
      <alignment horizontal="center" vertical="center" wrapText="1"/>
    </xf>
    <xf numFmtId="0" fontId="59" fillId="6" borderId="11" xfId="1" applyFont="1" applyFill="1" applyBorder="1" applyAlignment="1" applyProtection="1">
      <alignment horizontal="center" vertical="center" wrapText="1"/>
    </xf>
    <xf numFmtId="0" fontId="59" fillId="6" borderId="34" xfId="1" applyFont="1" applyFill="1" applyBorder="1" applyAlignment="1" applyProtection="1">
      <alignment horizontal="left" vertical="center" wrapText="1" indent="1"/>
    </xf>
    <xf numFmtId="0" fontId="59" fillId="6" borderId="11" xfId="1" applyFont="1" applyFill="1" applyBorder="1" applyAlignment="1" applyProtection="1">
      <alignment horizontal="left" vertical="center" wrapText="1" indent="1"/>
    </xf>
    <xf numFmtId="0" fontId="6" fillId="11" borderId="12" xfId="0" applyNumberFormat="1" applyFont="1" applyFill="1" applyBorder="1" applyAlignment="1" applyProtection="1">
      <alignment horizontal="left" vertical="center" wrapText="1" indent="1"/>
    </xf>
    <xf numFmtId="0" fontId="6" fillId="11" borderId="39" xfId="0" applyNumberFormat="1" applyFont="1" applyFill="1" applyBorder="1" applyAlignment="1" applyProtection="1">
      <alignment horizontal="left" vertical="center" wrapText="1" indent="1"/>
    </xf>
    <xf numFmtId="49" fontId="25" fillId="8" borderId="36" xfId="0" applyNumberFormat="1" applyFont="1" applyFill="1" applyBorder="1" applyAlignment="1" applyProtection="1">
      <alignment horizontal="right" vertical="center" wrapText="1"/>
    </xf>
    <xf numFmtId="49" fontId="25" fillId="8" borderId="38" xfId="0" applyNumberFormat="1" applyFont="1" applyFill="1" applyBorder="1" applyAlignment="1" applyProtection="1">
      <alignment horizontal="right" vertical="center" wrapText="1"/>
    </xf>
    <xf numFmtId="164" fontId="42" fillId="8" borderId="10" xfId="0" applyNumberFormat="1" applyFont="1" applyFill="1" applyBorder="1" applyAlignment="1" applyProtection="1">
      <alignment horizontal="left" vertical="center" indent="1"/>
    </xf>
    <xf numFmtId="164" fontId="42" fillId="8" borderId="0" xfId="0" applyNumberFormat="1" applyFont="1" applyFill="1" applyBorder="1" applyAlignment="1" applyProtection="1">
      <alignment horizontal="left" vertical="center" indent="1"/>
    </xf>
    <xf numFmtId="0" fontId="42" fillId="8" borderId="0" xfId="0" applyFont="1" applyFill="1" applyBorder="1" applyAlignment="1" applyProtection="1">
      <alignment horizontal="left" vertical="center" indent="1"/>
    </xf>
    <xf numFmtId="0" fontId="42" fillId="8" borderId="12" xfId="0" applyFont="1" applyFill="1" applyBorder="1" applyAlignment="1" applyProtection="1">
      <alignment horizontal="left" vertical="center" indent="1"/>
    </xf>
    <xf numFmtId="9" fontId="8" fillId="12" borderId="34" xfId="0" applyNumberFormat="1" applyFont="1" applyFill="1" applyBorder="1" applyAlignment="1">
      <alignment horizontal="center" vertical="center"/>
    </xf>
    <xf numFmtId="9" fontId="8" fillId="12" borderId="11" xfId="0" applyNumberFormat="1" applyFont="1" applyFill="1" applyBorder="1" applyAlignment="1">
      <alignment horizontal="center" vertical="center"/>
    </xf>
    <xf numFmtId="9" fontId="8" fillId="12" borderId="35" xfId="0" applyNumberFormat="1" applyFont="1" applyFill="1" applyBorder="1" applyAlignment="1">
      <alignment horizontal="center" vertical="center"/>
    </xf>
    <xf numFmtId="0" fontId="15" fillId="12" borderId="34" xfId="0" applyFont="1" applyFill="1" applyBorder="1" applyAlignment="1">
      <alignment horizontal="center" vertical="center"/>
    </xf>
    <xf numFmtId="0" fontId="15" fillId="12" borderId="11" xfId="0" applyFont="1" applyFill="1" applyBorder="1" applyAlignment="1">
      <alignment horizontal="center" vertical="center"/>
    </xf>
    <xf numFmtId="0" fontId="15" fillId="12" borderId="35" xfId="0" applyFont="1" applyFill="1" applyBorder="1" applyAlignment="1">
      <alignment horizontal="center" vertical="center"/>
    </xf>
    <xf numFmtId="0" fontId="6" fillId="11" borderId="33" xfId="0" applyFont="1" applyFill="1" applyBorder="1" applyAlignment="1" applyProtection="1">
      <alignment horizontal="right" vertical="center"/>
    </xf>
    <xf numFmtId="0" fontId="6" fillId="11" borderId="10" xfId="0" applyFont="1" applyFill="1" applyBorder="1" applyAlignment="1" applyProtection="1">
      <alignment horizontal="right" vertical="center"/>
    </xf>
    <xf numFmtId="0" fontId="5" fillId="11" borderId="10" xfId="0" quotePrefix="1" applyNumberFormat="1" applyFont="1" applyFill="1" applyBorder="1" applyAlignment="1" applyProtection="1">
      <alignment horizontal="left" vertical="center" wrapText="1" indent="1"/>
    </xf>
    <xf numFmtId="0" fontId="5" fillId="11" borderId="32" xfId="0" quotePrefix="1" applyNumberFormat="1" applyFont="1" applyFill="1" applyBorder="1" applyAlignment="1" applyProtection="1">
      <alignment horizontal="left" vertical="center" wrapText="1" indent="1"/>
    </xf>
    <xf numFmtId="0" fontId="9" fillId="16" borderId="34" xfId="0" applyFont="1" applyFill="1" applyBorder="1" applyAlignment="1">
      <alignment horizontal="right" vertical="center"/>
    </xf>
    <xf numFmtId="0" fontId="9" fillId="16" borderId="11" xfId="0" applyFont="1" applyFill="1" applyBorder="1" applyAlignment="1">
      <alignment horizontal="right" vertical="center"/>
    </xf>
    <xf numFmtId="9" fontId="15" fillId="9" borderId="34" xfId="0" applyNumberFormat="1" applyFont="1" applyFill="1" applyBorder="1" applyAlignment="1">
      <alignment horizontal="center" vertical="center"/>
    </xf>
    <xf numFmtId="9" fontId="15" fillId="9" borderId="11" xfId="0" applyNumberFormat="1" applyFont="1" applyFill="1" applyBorder="1" applyAlignment="1">
      <alignment horizontal="center" vertical="center"/>
    </xf>
    <xf numFmtId="9" fontId="15" fillId="9" borderId="35" xfId="0" applyNumberFormat="1" applyFont="1" applyFill="1" applyBorder="1" applyAlignment="1">
      <alignment horizontal="center" vertical="center"/>
    </xf>
    <xf numFmtId="0" fontId="26" fillId="29" borderId="33" xfId="0" applyFont="1" applyFill="1" applyBorder="1" applyAlignment="1">
      <alignment horizontal="center"/>
    </xf>
    <xf numFmtId="0" fontId="26" fillId="29" borderId="10" xfId="0" applyFont="1" applyFill="1" applyBorder="1" applyAlignment="1">
      <alignment horizontal="center"/>
    </xf>
    <xf numFmtId="0" fontId="26" fillId="29" borderId="32" xfId="0" applyFont="1" applyFill="1" applyBorder="1" applyAlignment="1">
      <alignment horizontal="center"/>
    </xf>
    <xf numFmtId="0" fontId="27" fillId="29" borderId="36" xfId="0" applyFont="1" applyFill="1" applyBorder="1" applyAlignment="1">
      <alignment horizontal="center" vertical="top"/>
    </xf>
    <xf numFmtId="0" fontId="27" fillId="29" borderId="0" xfId="0" applyFont="1" applyFill="1" applyBorder="1" applyAlignment="1">
      <alignment horizontal="center" vertical="top"/>
    </xf>
    <xf numFmtId="0" fontId="27" fillId="29" borderId="37" xfId="0" applyFont="1" applyFill="1" applyBorder="1" applyAlignment="1">
      <alignment horizontal="center" vertical="top"/>
    </xf>
    <xf numFmtId="0" fontId="26" fillId="9" borderId="11" xfId="0" applyFont="1" applyFill="1" applyBorder="1" applyAlignment="1">
      <alignment horizontal="center" vertical="center"/>
    </xf>
    <xf numFmtId="0" fontId="26" fillId="9" borderId="35" xfId="0" applyFont="1" applyFill="1" applyBorder="1" applyAlignment="1">
      <alignment horizontal="center" vertical="center"/>
    </xf>
    <xf numFmtId="0" fontId="26" fillId="29" borderId="33" xfId="0" applyFont="1" applyFill="1" applyBorder="1" applyAlignment="1">
      <alignment horizontal="center" vertical="center"/>
    </xf>
    <xf numFmtId="0" fontId="26" fillId="29" borderId="10" xfId="0" applyFont="1" applyFill="1" applyBorder="1" applyAlignment="1">
      <alignment horizontal="center" vertical="center"/>
    </xf>
    <xf numFmtId="0" fontId="26" fillId="29" borderId="32" xfId="0" applyFont="1" applyFill="1" applyBorder="1" applyAlignment="1">
      <alignment horizontal="center" vertical="center"/>
    </xf>
    <xf numFmtId="0" fontId="52" fillId="29" borderId="38" xfId="0" applyFont="1" applyFill="1" applyBorder="1" applyAlignment="1">
      <alignment horizontal="center"/>
    </xf>
    <xf numFmtId="0" fontId="52" fillId="29" borderId="12" xfId="0" applyFont="1" applyFill="1" applyBorder="1" applyAlignment="1">
      <alignment horizontal="center"/>
    </xf>
    <xf numFmtId="0" fontId="52" fillId="29" borderId="39" xfId="0" applyFont="1" applyFill="1" applyBorder="1" applyAlignment="1">
      <alignment horizontal="center"/>
    </xf>
    <xf numFmtId="0" fontId="46" fillId="10" borderId="34" xfId="0" applyFont="1" applyFill="1" applyBorder="1" applyAlignment="1">
      <alignment horizontal="center" vertical="center"/>
    </xf>
    <xf numFmtId="0" fontId="46" fillId="10" borderId="11" xfId="0" applyFont="1" applyFill="1" applyBorder="1" applyAlignment="1">
      <alignment horizontal="center" vertical="center"/>
    </xf>
    <xf numFmtId="0" fontId="27" fillId="29" borderId="38" xfId="0" applyFont="1" applyFill="1" applyBorder="1" applyAlignment="1">
      <alignment horizontal="center"/>
    </xf>
    <xf numFmtId="0" fontId="27" fillId="29" borderId="12" xfId="0" applyFont="1" applyFill="1" applyBorder="1" applyAlignment="1">
      <alignment horizontal="center"/>
    </xf>
    <xf numFmtId="0" fontId="27" fillId="29" borderId="39" xfId="0" applyFont="1" applyFill="1" applyBorder="1" applyAlignment="1">
      <alignment horizontal="center"/>
    </xf>
    <xf numFmtId="9" fontId="24" fillId="4" borderId="32" xfId="0" applyNumberFormat="1" applyFont="1" applyFill="1" applyBorder="1" applyAlignment="1" applyProtection="1">
      <alignment horizontal="center" vertical="top"/>
      <protection locked="0"/>
    </xf>
    <xf numFmtId="9" fontId="24" fillId="4" borderId="37" xfId="0" applyNumberFormat="1" applyFont="1" applyFill="1" applyBorder="1" applyAlignment="1" applyProtection="1">
      <alignment horizontal="center" vertical="top"/>
      <protection locked="0"/>
    </xf>
    <xf numFmtId="9" fontId="24" fillId="4" borderId="39" xfId="0" applyNumberFormat="1" applyFont="1" applyFill="1" applyBorder="1" applyAlignment="1" applyProtection="1">
      <alignment horizontal="center" vertical="top"/>
      <protection locked="0"/>
    </xf>
    <xf numFmtId="0" fontId="6" fillId="11" borderId="0" xfId="0" applyNumberFormat="1" applyFont="1" applyFill="1" applyBorder="1" applyAlignment="1" applyProtection="1">
      <alignment horizontal="left" vertical="top" indent="1"/>
    </xf>
    <xf numFmtId="0" fontId="6" fillId="11" borderId="37" xfId="0" applyNumberFormat="1" applyFont="1" applyFill="1" applyBorder="1" applyAlignment="1" applyProtection="1">
      <alignment horizontal="left" vertical="top" indent="1"/>
    </xf>
    <xf numFmtId="49" fontId="6" fillId="11" borderId="0" xfId="0" applyNumberFormat="1" applyFont="1" applyFill="1" applyBorder="1" applyAlignment="1" applyProtection="1">
      <alignment horizontal="left" vertical="top" indent="1"/>
    </xf>
    <xf numFmtId="49" fontId="6" fillId="11" borderId="37" xfId="0" applyNumberFormat="1" applyFont="1" applyFill="1" applyBorder="1" applyAlignment="1" applyProtection="1">
      <alignment horizontal="left" vertical="top" indent="1"/>
    </xf>
    <xf numFmtId="0" fontId="26" fillId="28" borderId="33" xfId="0" applyNumberFormat="1" applyFont="1" applyFill="1" applyBorder="1" applyAlignment="1" applyProtection="1">
      <alignment horizontal="center" wrapText="1"/>
    </xf>
    <xf numFmtId="0" fontId="26" fillId="28" borderId="10" xfId="0" applyNumberFormat="1" applyFont="1" applyFill="1" applyBorder="1" applyAlignment="1" applyProtection="1">
      <alignment horizontal="center" wrapText="1"/>
    </xf>
    <xf numFmtId="0" fontId="26" fillId="28" borderId="32" xfId="0" applyNumberFormat="1" applyFont="1" applyFill="1" applyBorder="1" applyAlignment="1" applyProtection="1">
      <alignment horizontal="center" wrapText="1"/>
    </xf>
    <xf numFmtId="0" fontId="100" fillId="20" borderId="38" xfId="0" applyFont="1" applyFill="1" applyBorder="1" applyAlignment="1">
      <alignment horizontal="center" vertical="center"/>
    </xf>
    <xf numFmtId="0" fontId="100" fillId="20" borderId="12" xfId="0" applyFont="1" applyFill="1" applyBorder="1" applyAlignment="1">
      <alignment horizontal="center" vertical="center"/>
    </xf>
    <xf numFmtId="0" fontId="100" fillId="20" borderId="39" xfId="0" applyFont="1" applyFill="1" applyBorder="1" applyAlignment="1">
      <alignment horizontal="center" vertical="center"/>
    </xf>
    <xf numFmtId="0" fontId="13" fillId="4" borderId="10" xfId="0" applyFont="1" applyFill="1" applyBorder="1" applyAlignment="1" applyProtection="1">
      <alignment horizontal="left" vertical="center" wrapText="1" indent="1"/>
      <protection locked="0"/>
    </xf>
    <xf numFmtId="0" fontId="13" fillId="4" borderId="12" xfId="0" applyFont="1" applyFill="1" applyBorder="1" applyAlignment="1" applyProtection="1">
      <alignment horizontal="left" vertical="center" wrapText="1" indent="1"/>
      <protection locked="0"/>
    </xf>
    <xf numFmtId="0" fontId="13" fillId="4" borderId="32" xfId="0" applyFont="1" applyFill="1" applyBorder="1" applyAlignment="1" applyProtection="1">
      <alignment horizontal="left" vertical="center" wrapText="1" indent="1"/>
      <protection locked="0"/>
    </xf>
    <xf numFmtId="0" fontId="13" fillId="4" borderId="39" xfId="0" applyFont="1" applyFill="1" applyBorder="1" applyAlignment="1" applyProtection="1">
      <alignment horizontal="left" vertical="center" wrapText="1" indent="1"/>
      <protection locked="0"/>
    </xf>
    <xf numFmtId="0" fontId="99" fillId="23" borderId="38" xfId="0" applyFont="1" applyFill="1" applyBorder="1" applyAlignment="1">
      <alignment horizontal="center" vertical="center"/>
    </xf>
    <xf numFmtId="0" fontId="99" fillId="23" borderId="12" xfId="0" applyFont="1" applyFill="1" applyBorder="1" applyAlignment="1">
      <alignment horizontal="center" vertical="center"/>
    </xf>
    <xf numFmtId="0" fontId="99" fillId="23" borderId="39" xfId="0" applyFont="1" applyFill="1" applyBorder="1" applyAlignment="1">
      <alignment horizontal="center" vertical="center"/>
    </xf>
    <xf numFmtId="0" fontId="5" fillId="11" borderId="0" xfId="0" quotePrefix="1" applyNumberFormat="1" applyFont="1" applyFill="1" applyBorder="1" applyAlignment="1" applyProtection="1">
      <alignment horizontal="left" vertical="center" wrapText="1" indent="1"/>
    </xf>
    <xf numFmtId="0" fontId="5" fillId="11" borderId="37" xfId="0" quotePrefix="1" applyNumberFormat="1" applyFont="1" applyFill="1" applyBorder="1" applyAlignment="1" applyProtection="1">
      <alignment horizontal="left" vertical="center" wrapText="1" indent="1"/>
    </xf>
    <xf numFmtId="9" fontId="6" fillId="11" borderId="36" xfId="0" applyNumberFormat="1" applyFont="1" applyFill="1" applyBorder="1" applyAlignment="1" applyProtection="1">
      <alignment horizontal="right" vertical="center" wrapText="1" indent="1"/>
    </xf>
    <xf numFmtId="9" fontId="24" fillId="4" borderId="32" xfId="0" applyNumberFormat="1" applyFont="1" applyFill="1" applyBorder="1" applyAlignment="1" applyProtection="1">
      <alignment horizontal="center" vertical="top" wrapText="1"/>
      <protection locked="0"/>
    </xf>
    <xf numFmtId="9" fontId="24" fillId="4" borderId="37" xfId="0" applyNumberFormat="1" applyFont="1" applyFill="1" applyBorder="1" applyAlignment="1" applyProtection="1">
      <alignment horizontal="center" vertical="top" wrapText="1"/>
      <protection locked="0"/>
    </xf>
    <xf numFmtId="9" fontId="24" fillId="4" borderId="39" xfId="0" applyNumberFormat="1" applyFont="1" applyFill="1" applyBorder="1" applyAlignment="1" applyProtection="1">
      <alignment horizontal="center" vertical="top" wrapText="1"/>
      <protection locked="0"/>
    </xf>
    <xf numFmtId="0" fontId="57" fillId="6" borderId="10" xfId="0" applyFont="1" applyFill="1" applyBorder="1" applyAlignment="1">
      <alignment horizontal="center" vertical="center"/>
    </xf>
    <xf numFmtId="0" fontId="57" fillId="6" borderId="32" xfId="0" applyFont="1" applyFill="1" applyBorder="1" applyAlignment="1">
      <alignment horizontal="center" vertical="center"/>
    </xf>
    <xf numFmtId="0" fontId="57" fillId="20" borderId="11" xfId="0" applyFont="1" applyFill="1" applyBorder="1" applyAlignment="1">
      <alignment horizontal="center" vertical="center"/>
    </xf>
    <xf numFmtId="0" fontId="57" fillId="20" borderId="35" xfId="0" applyFont="1" applyFill="1" applyBorder="1" applyAlignment="1">
      <alignment horizontal="center" vertical="center"/>
    </xf>
    <xf numFmtId="0" fontId="13" fillId="0" borderId="10" xfId="0" applyFont="1" applyFill="1" applyBorder="1" applyAlignment="1" applyProtection="1">
      <alignment horizontal="left" vertical="center" wrapText="1" indent="1"/>
      <protection locked="0"/>
    </xf>
    <xf numFmtId="0" fontId="13" fillId="0" borderId="32" xfId="0" applyFont="1" applyFill="1" applyBorder="1" applyAlignment="1" applyProtection="1">
      <alignment horizontal="left" vertical="center" wrapText="1" indent="1"/>
      <protection locked="0"/>
    </xf>
    <xf numFmtId="0" fontId="15" fillId="12" borderId="33" xfId="0" applyFont="1" applyFill="1" applyBorder="1" applyAlignment="1">
      <alignment horizontal="center" vertical="center"/>
    </xf>
    <xf numFmtId="0" fontId="15" fillId="12" borderId="10" xfId="0" applyFont="1" applyFill="1" applyBorder="1" applyAlignment="1">
      <alignment horizontal="center" vertical="center"/>
    </xf>
    <xf numFmtId="0" fontId="15" fillId="12" borderId="32" xfId="0" applyFont="1" applyFill="1" applyBorder="1" applyAlignment="1">
      <alignment horizontal="center" vertical="center"/>
    </xf>
    <xf numFmtId="9" fontId="79" fillId="13" borderId="34" xfId="0" applyNumberFormat="1" applyFont="1" applyFill="1" applyBorder="1" applyAlignment="1">
      <alignment horizontal="center" vertical="center"/>
    </xf>
    <xf numFmtId="9" fontId="79" fillId="13" borderId="11" xfId="0" applyNumberFormat="1" applyFont="1" applyFill="1" applyBorder="1" applyAlignment="1">
      <alignment horizontal="center" vertical="center"/>
    </xf>
    <xf numFmtId="9" fontId="79" fillId="13" borderId="35" xfId="0" applyNumberFormat="1" applyFont="1" applyFill="1" applyBorder="1" applyAlignment="1">
      <alignment horizontal="center" vertical="center"/>
    </xf>
    <xf numFmtId="0" fontId="62" fillId="23" borderId="11" xfId="0" applyFont="1" applyFill="1" applyBorder="1" applyAlignment="1">
      <alignment horizontal="center" vertical="center"/>
    </xf>
    <xf numFmtId="0" fontId="62" fillId="23" borderId="35" xfId="0" applyFont="1" applyFill="1" applyBorder="1" applyAlignment="1">
      <alignment horizontal="center" vertical="center"/>
    </xf>
    <xf numFmtId="0" fontId="13" fillId="0" borderId="0" xfId="0" applyFont="1" applyFill="1" applyBorder="1" applyAlignment="1" applyProtection="1">
      <alignment horizontal="left" vertical="center" wrapText="1" indent="1"/>
      <protection locked="0"/>
    </xf>
    <xf numFmtId="0" fontId="13" fillId="0" borderId="37" xfId="0" applyFont="1" applyFill="1" applyBorder="1" applyAlignment="1" applyProtection="1">
      <alignment horizontal="left" vertical="center" wrapText="1" indent="1"/>
      <protection locked="0"/>
    </xf>
    <xf numFmtId="0" fontId="62" fillId="14" borderId="10" xfId="0" applyFont="1" applyFill="1" applyBorder="1" applyAlignment="1">
      <alignment horizontal="center" vertical="center"/>
    </xf>
    <xf numFmtId="0" fontId="62" fillId="14" borderId="32" xfId="0" applyFont="1" applyFill="1" applyBorder="1" applyAlignment="1">
      <alignment horizontal="center" vertical="center"/>
    </xf>
    <xf numFmtId="49" fontId="25" fillId="8" borderId="36" xfId="0" applyNumberFormat="1" applyFont="1" applyFill="1" applyBorder="1" applyAlignment="1" applyProtection="1">
      <alignment horizontal="right" vertical="center" wrapText="1" indent="1"/>
    </xf>
    <xf numFmtId="49" fontId="25" fillId="8" borderId="38" xfId="0" applyNumberFormat="1" applyFont="1" applyFill="1" applyBorder="1" applyAlignment="1" applyProtection="1">
      <alignment horizontal="right" vertical="center" wrapText="1" indent="1"/>
    </xf>
    <xf numFmtId="49" fontId="6" fillId="3" borderId="0" xfId="0" applyNumberFormat="1" applyFont="1" applyFill="1" applyBorder="1" applyAlignment="1" applyProtection="1">
      <alignment horizontal="left" vertical="center" indent="1"/>
    </xf>
    <xf numFmtId="0" fontId="6" fillId="3" borderId="17" xfId="0" applyNumberFormat="1" applyFont="1" applyFill="1" applyBorder="1" applyAlignment="1" applyProtection="1">
      <alignment horizontal="left" vertical="center" indent="1"/>
    </xf>
    <xf numFmtId="0" fontId="5" fillId="2" borderId="34" xfId="0" applyFont="1" applyFill="1" applyBorder="1" applyAlignment="1" applyProtection="1">
      <alignment horizontal="right" vertical="center" wrapText="1"/>
    </xf>
    <xf numFmtId="0" fontId="5" fillId="2" borderId="11" xfId="0" applyFont="1" applyFill="1" applyBorder="1" applyAlignment="1" applyProtection="1">
      <alignment horizontal="right" vertical="center" wrapText="1"/>
    </xf>
    <xf numFmtId="0" fontId="44" fillId="3" borderId="3" xfId="0" applyFont="1" applyFill="1" applyBorder="1" applyAlignment="1" applyProtection="1">
      <alignment horizontal="left" vertical="center" indent="1"/>
    </xf>
    <xf numFmtId="0" fontId="44" fillId="3" borderId="4" xfId="0" applyFont="1" applyFill="1" applyBorder="1" applyAlignment="1" applyProtection="1">
      <alignment horizontal="left" vertical="center" indent="1"/>
    </xf>
    <xf numFmtId="0" fontId="44" fillId="3" borderId="41" xfId="0" applyFont="1" applyFill="1" applyBorder="1" applyAlignment="1" applyProtection="1">
      <alignment horizontal="left" vertical="center" indent="1"/>
    </xf>
    <xf numFmtId="49" fontId="44" fillId="3" borderId="42" xfId="0" applyNumberFormat="1" applyFont="1" applyFill="1" applyBorder="1" applyAlignment="1" applyProtection="1">
      <alignment horizontal="left" vertical="center" indent="1"/>
      <protection locked="0"/>
    </xf>
    <xf numFmtId="0" fontId="44" fillId="3" borderId="4" xfId="0" applyFont="1" applyFill="1" applyBorder="1" applyAlignment="1" applyProtection="1">
      <alignment horizontal="left" vertical="center" indent="1"/>
      <protection locked="0"/>
    </xf>
    <xf numFmtId="0" fontId="44" fillId="3" borderId="5" xfId="0" applyFont="1" applyFill="1" applyBorder="1" applyAlignment="1" applyProtection="1">
      <alignment horizontal="left" vertical="center" indent="1"/>
      <protection locked="0"/>
    </xf>
    <xf numFmtId="0" fontId="18" fillId="2" borderId="14" xfId="0" applyFont="1" applyFill="1" applyBorder="1" applyAlignment="1" applyProtection="1">
      <alignment horizontal="left" indent="1"/>
      <protection locked="0"/>
    </xf>
    <xf numFmtId="0" fontId="18" fillId="2" borderId="15" xfId="0" applyFont="1" applyFill="1" applyBorder="1" applyAlignment="1" applyProtection="1">
      <alignment horizontal="left" indent="1"/>
      <protection locked="0"/>
    </xf>
    <xf numFmtId="0" fontId="18" fillId="2" borderId="40" xfId="0" applyFont="1" applyFill="1" applyBorder="1" applyAlignment="1" applyProtection="1">
      <alignment horizontal="left" indent="1"/>
      <protection locked="0"/>
    </xf>
    <xf numFmtId="0" fontId="18" fillId="2" borderId="25" xfId="0" applyFont="1" applyFill="1" applyBorder="1" applyAlignment="1" applyProtection="1">
      <alignment horizontal="left" indent="1"/>
      <protection locked="0"/>
    </xf>
    <xf numFmtId="0" fontId="18" fillId="2" borderId="16" xfId="0" applyFont="1" applyFill="1" applyBorder="1" applyAlignment="1" applyProtection="1">
      <alignment horizontal="left" indent="1"/>
      <protection locked="0"/>
    </xf>
    <xf numFmtId="9" fontId="45" fillId="2" borderId="1" xfId="0" applyNumberFormat="1" applyFont="1" applyFill="1" applyBorder="1" applyAlignment="1" applyProtection="1">
      <alignment horizontal="left" vertical="center" indent="1"/>
    </xf>
    <xf numFmtId="9" fontId="45" fillId="2" borderId="0" xfId="0" applyNumberFormat="1" applyFont="1" applyFill="1" applyBorder="1" applyAlignment="1" applyProtection="1">
      <alignment horizontal="left" vertical="center" indent="1"/>
    </xf>
    <xf numFmtId="9" fontId="45" fillId="2" borderId="17" xfId="0" applyNumberFormat="1" applyFont="1" applyFill="1" applyBorder="1" applyAlignment="1" applyProtection="1">
      <alignment horizontal="left" vertical="center" indent="1"/>
    </xf>
    <xf numFmtId="9" fontId="45" fillId="2" borderId="13" xfId="0" applyNumberFormat="1" applyFont="1" applyFill="1" applyBorder="1" applyAlignment="1" applyProtection="1">
      <alignment horizontal="left" vertical="center" indent="1"/>
    </xf>
    <xf numFmtId="9" fontId="45" fillId="2" borderId="30" xfId="0" applyNumberFormat="1" applyFont="1" applyFill="1" applyBorder="1" applyAlignment="1" applyProtection="1">
      <alignment horizontal="left" vertical="center" indent="1"/>
    </xf>
    <xf numFmtId="9" fontId="44" fillId="3" borderId="13" xfId="0" applyNumberFormat="1" applyFont="1" applyFill="1" applyBorder="1" applyAlignment="1" applyProtection="1">
      <alignment horizontal="left" vertical="center" indent="1"/>
    </xf>
    <xf numFmtId="9" fontId="44" fillId="3" borderId="0" xfId="0" applyNumberFormat="1" applyFont="1" applyFill="1" applyBorder="1" applyAlignment="1" applyProtection="1">
      <alignment horizontal="left" vertical="center" indent="1"/>
    </xf>
    <xf numFmtId="9" fontId="44" fillId="3" borderId="30" xfId="0" applyNumberFormat="1" applyFont="1" applyFill="1" applyBorder="1" applyAlignment="1" applyProtection="1">
      <alignment horizontal="left" vertical="center" indent="1"/>
    </xf>
    <xf numFmtId="9" fontId="44" fillId="3" borderId="1" xfId="0" applyNumberFormat="1" applyFont="1" applyFill="1" applyBorder="1" applyAlignment="1" applyProtection="1">
      <alignment horizontal="left" vertical="center" indent="1"/>
    </xf>
    <xf numFmtId="9" fontId="44" fillId="3" borderId="17" xfId="0" applyNumberFormat="1" applyFont="1" applyFill="1" applyBorder="1" applyAlignment="1" applyProtection="1">
      <alignment horizontal="left" vertical="center" indent="1"/>
    </xf>
    <xf numFmtId="0" fontId="7" fillId="3" borderId="13" xfId="0" applyNumberFormat="1" applyFont="1" applyFill="1" applyBorder="1" applyAlignment="1" applyProtection="1">
      <alignment horizontal="left" vertical="center" wrapText="1" indent="2"/>
      <protection locked="0"/>
    </xf>
    <xf numFmtId="0" fontId="7" fillId="2" borderId="0" xfId="0" applyNumberFormat="1" applyFont="1" applyFill="1" applyBorder="1" applyAlignment="1" applyProtection="1">
      <alignment horizontal="left" vertical="center" wrapText="1" indent="2"/>
      <protection locked="0"/>
    </xf>
    <xf numFmtId="9" fontId="7" fillId="3" borderId="1" xfId="0" applyNumberFormat="1" applyFont="1" applyFill="1" applyBorder="1" applyAlignment="1" applyProtection="1">
      <alignment horizontal="left" vertical="center" indent="2"/>
      <protection locked="0"/>
    </xf>
    <xf numFmtId="0" fontId="7" fillId="2" borderId="0" xfId="0" applyFont="1" applyFill="1" applyBorder="1" applyAlignment="1" applyProtection="1">
      <alignment horizontal="left" vertical="center" indent="2"/>
      <protection locked="0"/>
    </xf>
    <xf numFmtId="0" fontId="7" fillId="2" borderId="17" xfId="0" applyFont="1" applyFill="1" applyBorder="1" applyAlignment="1" applyProtection="1">
      <alignment horizontal="left" vertical="center" indent="2"/>
      <protection locked="0"/>
    </xf>
    <xf numFmtId="164" fontId="7" fillId="3" borderId="13" xfId="0" applyNumberFormat="1" applyFont="1" applyFill="1" applyBorder="1" applyAlignment="1" applyProtection="1">
      <alignment horizontal="left" vertical="center" wrapText="1" indent="2"/>
      <protection locked="0"/>
    </xf>
    <xf numFmtId="164" fontId="7" fillId="3" borderId="0" xfId="0" applyNumberFormat="1" applyFont="1" applyFill="1" applyBorder="1" applyAlignment="1" applyProtection="1">
      <alignment horizontal="left" vertical="center" wrapText="1" indent="2"/>
      <protection locked="0"/>
    </xf>
    <xf numFmtId="164" fontId="7" fillId="3" borderId="30" xfId="0" applyNumberFormat="1" applyFont="1" applyFill="1" applyBorder="1" applyAlignment="1" applyProtection="1">
      <alignment horizontal="left" vertical="center" wrapText="1" indent="2"/>
      <protection locked="0"/>
    </xf>
    <xf numFmtId="164" fontId="6" fillId="3" borderId="1" xfId="0" applyNumberFormat="1" applyFont="1" applyFill="1" applyBorder="1" applyAlignment="1" applyProtection="1">
      <alignment horizontal="left" vertical="center" indent="2"/>
    </xf>
    <xf numFmtId="164" fontId="6" fillId="3" borderId="0" xfId="0" applyNumberFormat="1" applyFont="1" applyFill="1" applyBorder="1" applyAlignment="1" applyProtection="1">
      <alignment horizontal="left" vertical="center" indent="2"/>
    </xf>
    <xf numFmtId="164" fontId="6" fillId="3" borderId="17" xfId="0" applyNumberFormat="1" applyFont="1" applyFill="1" applyBorder="1" applyAlignment="1" applyProtection="1">
      <alignment horizontal="left" vertical="center" indent="2"/>
    </xf>
    <xf numFmtId="9" fontId="7" fillId="3" borderId="13" xfId="0" applyNumberFormat="1" applyFont="1" applyFill="1" applyBorder="1" applyAlignment="1" applyProtection="1">
      <alignment horizontal="left" vertical="center" wrapText="1" indent="2"/>
      <protection locked="0"/>
    </xf>
    <xf numFmtId="9" fontId="7" fillId="3" borderId="0" xfId="0" applyNumberFormat="1" applyFont="1" applyFill="1" applyBorder="1" applyAlignment="1" applyProtection="1">
      <alignment horizontal="left" vertical="center" wrapText="1" indent="2"/>
      <protection locked="0"/>
    </xf>
    <xf numFmtId="0" fontId="7" fillId="2" borderId="0" xfId="0" applyFont="1" applyFill="1" applyBorder="1" applyAlignment="1" applyProtection="1">
      <alignment horizontal="left" vertical="center" wrapText="1" indent="2"/>
      <protection locked="0"/>
    </xf>
    <xf numFmtId="9" fontId="5" fillId="3" borderId="1" xfId="0" applyNumberFormat="1" applyFont="1" applyFill="1" applyBorder="1" applyAlignment="1" applyProtection="1">
      <alignment horizontal="left" vertical="center" wrapText="1" indent="2"/>
    </xf>
    <xf numFmtId="0" fontId="6" fillId="2" borderId="0" xfId="0" applyNumberFormat="1" applyFont="1" applyFill="1" applyBorder="1" applyAlignment="1" applyProtection="1">
      <alignment horizontal="left" vertical="center" wrapText="1" indent="2"/>
    </xf>
    <xf numFmtId="0" fontId="6" fillId="2" borderId="17" xfId="0" applyNumberFormat="1" applyFont="1" applyFill="1" applyBorder="1" applyAlignment="1" applyProtection="1">
      <alignment horizontal="left" vertical="center" wrapText="1" indent="2"/>
    </xf>
    <xf numFmtId="9" fontId="6" fillId="3" borderId="1" xfId="0" applyNumberFormat="1" applyFont="1" applyFill="1" applyBorder="1" applyAlignment="1" applyProtection="1">
      <alignment horizontal="left" vertical="center" indent="2"/>
    </xf>
    <xf numFmtId="0" fontId="6" fillId="2" borderId="0" xfId="0" applyNumberFormat="1" applyFont="1" applyFill="1" applyBorder="1" applyAlignment="1" applyProtection="1">
      <alignment horizontal="left" vertical="center" indent="2"/>
    </xf>
    <xf numFmtId="0" fontId="6" fillId="2" borderId="17" xfId="0" applyNumberFormat="1" applyFont="1" applyFill="1" applyBorder="1" applyAlignment="1" applyProtection="1">
      <alignment horizontal="left" vertical="center" indent="2"/>
    </xf>
    <xf numFmtId="49" fontId="7" fillId="3" borderId="13" xfId="0" applyNumberFormat="1" applyFont="1" applyFill="1" applyBorder="1" applyAlignment="1" applyProtection="1">
      <alignment horizontal="left" vertical="center" wrapText="1" indent="2"/>
      <protection locked="0"/>
    </xf>
    <xf numFmtId="49" fontId="7" fillId="2" borderId="0" xfId="0" applyNumberFormat="1" applyFont="1" applyFill="1" applyBorder="1" applyAlignment="1" applyProtection="1">
      <alignment horizontal="left" vertical="center" wrapText="1" indent="2"/>
      <protection locked="0"/>
    </xf>
    <xf numFmtId="49" fontId="7" fillId="3" borderId="1" xfId="0" applyNumberFormat="1" applyFont="1" applyFill="1" applyBorder="1" applyAlignment="1" applyProtection="1">
      <alignment horizontal="left" vertical="center" indent="2"/>
      <protection locked="0"/>
    </xf>
    <xf numFmtId="49" fontId="7" fillId="2" borderId="0" xfId="0" applyNumberFormat="1" applyFont="1" applyFill="1" applyBorder="1" applyAlignment="1" applyProtection="1">
      <alignment horizontal="left" vertical="center" indent="2"/>
      <protection locked="0"/>
    </xf>
    <xf numFmtId="49" fontId="7" fillId="2" borderId="17" xfId="0" applyNumberFormat="1" applyFont="1" applyFill="1" applyBorder="1" applyAlignment="1" applyProtection="1">
      <alignment horizontal="left" vertical="center" indent="2"/>
      <protection locked="0"/>
    </xf>
    <xf numFmtId="0" fontId="44" fillId="3" borderId="1" xfId="0" applyFont="1" applyFill="1" applyBorder="1" applyAlignment="1" applyProtection="1">
      <alignment horizontal="left" vertical="center" indent="1"/>
    </xf>
    <xf numFmtId="0" fontId="44" fillId="3" borderId="0" xfId="0" applyFont="1" applyFill="1" applyBorder="1" applyAlignment="1" applyProtection="1">
      <alignment horizontal="left" vertical="center" indent="1"/>
    </xf>
    <xf numFmtId="0" fontId="44" fillId="3" borderId="17" xfId="0" applyFont="1" applyFill="1" applyBorder="1" applyAlignment="1" applyProtection="1">
      <alignment horizontal="left" vertical="center" indent="1"/>
    </xf>
    <xf numFmtId="0" fontId="44" fillId="3" borderId="13" xfId="0" applyFont="1" applyFill="1" applyBorder="1" applyAlignment="1" applyProtection="1">
      <alignment horizontal="left" vertical="center" indent="1"/>
    </xf>
    <xf numFmtId="0" fontId="44" fillId="3" borderId="30" xfId="0" applyFont="1" applyFill="1" applyBorder="1" applyAlignment="1" applyProtection="1">
      <alignment horizontal="left" vertical="center" indent="1"/>
    </xf>
    <xf numFmtId="0" fontId="11" fillId="2" borderId="36" xfId="0" applyFont="1" applyFill="1" applyBorder="1" applyAlignment="1" applyProtection="1">
      <alignment horizontal="left" vertical="top" wrapText="1" indent="1"/>
    </xf>
    <xf numFmtId="0" fontId="12" fillId="2" borderId="0" xfId="0" applyFont="1" applyFill="1" applyBorder="1" applyAlignment="1" applyProtection="1">
      <alignment horizontal="left" vertical="top" wrapText="1" indent="1"/>
    </xf>
    <xf numFmtId="0" fontId="86" fillId="2" borderId="36" xfId="0" applyFont="1" applyFill="1" applyBorder="1" applyAlignment="1" applyProtection="1">
      <alignment horizontal="left" vertical="top" wrapText="1" indent="1"/>
      <protection locked="0"/>
    </xf>
    <xf numFmtId="0" fontId="88" fillId="2" borderId="0" xfId="0" applyFont="1" applyFill="1" applyBorder="1" applyAlignment="1" applyProtection="1">
      <alignment horizontal="left" vertical="top" wrapText="1" indent="1"/>
      <protection locked="0"/>
    </xf>
    <xf numFmtId="0" fontId="88" fillId="2" borderId="37" xfId="0" applyFont="1" applyFill="1" applyBorder="1" applyAlignment="1" applyProtection="1">
      <alignment horizontal="left" vertical="top" wrapText="1" indent="1"/>
      <protection locked="0"/>
    </xf>
    <xf numFmtId="0" fontId="13" fillId="2" borderId="38" xfId="0" applyFont="1" applyFill="1" applyBorder="1" applyAlignment="1" applyProtection="1">
      <alignment horizontal="left" vertical="center" wrapText="1" indent="1"/>
      <protection locked="0"/>
    </xf>
    <xf numFmtId="0" fontId="13" fillId="2" borderId="12" xfId="0" applyFont="1" applyFill="1" applyBorder="1" applyAlignment="1" applyProtection="1">
      <alignment horizontal="left" vertical="center" wrapText="1" indent="1"/>
      <protection locked="0"/>
    </xf>
    <xf numFmtId="0" fontId="13" fillId="2" borderId="39" xfId="0" applyFont="1" applyFill="1" applyBorder="1" applyAlignment="1" applyProtection="1">
      <alignment horizontal="left" vertical="center" wrapText="1" indent="1"/>
      <protection locked="0"/>
    </xf>
    <xf numFmtId="0" fontId="20" fillId="10" borderId="19" xfId="0" applyFont="1" applyFill="1" applyBorder="1" applyAlignment="1" applyProtection="1">
      <alignment horizontal="center" vertical="center" wrapText="1"/>
    </xf>
    <xf numFmtId="0" fontId="20" fillId="10" borderId="23" xfId="0" applyFont="1" applyFill="1" applyBorder="1" applyAlignment="1" applyProtection="1">
      <alignment horizontal="center"/>
    </xf>
    <xf numFmtId="0" fontId="43" fillId="10" borderId="23" xfId="0" applyFont="1" applyFill="1" applyBorder="1" applyAlignment="1" applyProtection="1">
      <alignment horizontal="center"/>
    </xf>
    <xf numFmtId="0" fontId="43" fillId="10" borderId="24" xfId="0" applyFont="1" applyFill="1" applyBorder="1" applyAlignment="1" applyProtection="1">
      <alignment horizontal="center"/>
    </xf>
    <xf numFmtId="0" fontId="19" fillId="2" borderId="15" xfId="0" applyFont="1" applyFill="1" applyBorder="1" applyAlignment="1" applyProtection="1">
      <alignment horizontal="center" vertical="center" wrapText="1"/>
    </xf>
    <xf numFmtId="0" fontId="12" fillId="2" borderId="38" xfId="0" applyFont="1" applyFill="1" applyBorder="1" applyAlignment="1" applyProtection="1">
      <alignment horizontal="left" vertical="top" wrapText="1" indent="1"/>
    </xf>
    <xf numFmtId="0" fontId="12" fillId="2" borderId="12" xfId="0" applyFont="1" applyFill="1" applyBorder="1" applyAlignment="1" applyProtection="1">
      <alignment horizontal="left" vertical="top" wrapText="1" indent="1"/>
    </xf>
    <xf numFmtId="0" fontId="13" fillId="2" borderId="36" xfId="0" applyFont="1" applyFill="1" applyBorder="1" applyAlignment="1" applyProtection="1">
      <alignment horizontal="left" vertical="center" wrapText="1" indent="1"/>
      <protection locked="0"/>
    </xf>
    <xf numFmtId="0" fontId="13" fillId="2" borderId="0" xfId="0" applyFont="1" applyFill="1" applyBorder="1" applyAlignment="1" applyProtection="1">
      <alignment horizontal="left" vertical="center" wrapText="1" indent="1"/>
      <protection locked="0"/>
    </xf>
    <xf numFmtId="0" fontId="13" fillId="2" borderId="37" xfId="0" applyFont="1" applyFill="1" applyBorder="1" applyAlignment="1" applyProtection="1">
      <alignment horizontal="left" vertical="center" wrapText="1" indent="1"/>
      <protection locked="0"/>
    </xf>
    <xf numFmtId="0" fontId="9" fillId="12" borderId="34" xfId="0" applyFont="1" applyFill="1" applyBorder="1" applyAlignment="1" applyProtection="1">
      <alignment horizontal="center" vertical="center" wrapText="1"/>
    </xf>
    <xf numFmtId="0" fontId="9" fillId="12" borderId="11" xfId="0" applyFont="1" applyFill="1" applyBorder="1" applyAlignment="1" applyProtection="1">
      <alignment horizontal="center" vertical="center" wrapText="1"/>
    </xf>
    <xf numFmtId="0" fontId="9" fillId="2" borderId="33" xfId="0" applyFont="1" applyFill="1" applyBorder="1" applyAlignment="1" applyProtection="1">
      <alignment horizontal="center" vertical="center"/>
    </xf>
    <xf numFmtId="0" fontId="9" fillId="2" borderId="10" xfId="0" applyFont="1" applyFill="1" applyBorder="1" applyAlignment="1" applyProtection="1">
      <alignment horizontal="center" vertical="center"/>
    </xf>
    <xf numFmtId="0" fontId="9" fillId="2" borderId="10" xfId="0" applyFont="1" applyFill="1" applyBorder="1" applyAlignment="1" applyProtection="1"/>
    <xf numFmtId="0" fontId="9" fillId="2" borderId="32" xfId="0" applyFont="1" applyFill="1" applyBorder="1" applyAlignment="1" applyProtection="1"/>
    <xf numFmtId="0" fontId="2" fillId="2" borderId="36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/>
    <xf numFmtId="0" fontId="2" fillId="2" borderId="37" xfId="0" applyFont="1" applyFill="1" applyBorder="1" applyAlignment="1" applyProtection="1"/>
    <xf numFmtId="0" fontId="15" fillId="2" borderId="36" xfId="0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37" xfId="0" applyFont="1" applyFill="1" applyBorder="1" applyAlignment="1" applyProtection="1">
      <alignment horizontal="center"/>
    </xf>
    <xf numFmtId="0" fontId="19" fillId="2" borderId="0" xfId="0" applyFont="1" applyFill="1" applyBorder="1" applyAlignment="1" applyProtection="1">
      <alignment horizontal="center" vertical="center" wrapText="1"/>
    </xf>
    <xf numFmtId="9" fontId="94" fillId="14" borderId="33" xfId="0" applyNumberFormat="1" applyFont="1" applyFill="1" applyBorder="1" applyAlignment="1" applyProtection="1">
      <alignment horizontal="left" vertical="center" indent="4"/>
    </xf>
    <xf numFmtId="9" fontId="94" fillId="14" borderId="10" xfId="0" applyNumberFormat="1" applyFont="1" applyFill="1" applyBorder="1" applyAlignment="1" applyProtection="1">
      <alignment horizontal="left" vertical="center" indent="4"/>
    </xf>
    <xf numFmtId="9" fontId="105" fillId="7" borderId="33" xfId="0" applyNumberFormat="1" applyFont="1" applyFill="1" applyBorder="1" applyAlignment="1" applyProtection="1">
      <alignment horizontal="left" vertical="center" indent="4"/>
    </xf>
    <xf numFmtId="9" fontId="105" fillId="7" borderId="10" xfId="0" applyNumberFormat="1" applyFont="1" applyFill="1" applyBorder="1" applyAlignment="1" applyProtection="1">
      <alignment horizontal="left" vertical="center" indent="4"/>
    </xf>
    <xf numFmtId="9" fontId="104" fillId="23" borderId="36" xfId="0" applyNumberFormat="1" applyFont="1" applyFill="1" applyBorder="1" applyAlignment="1" applyProtection="1">
      <alignment horizontal="left" vertical="center" indent="6"/>
    </xf>
    <xf numFmtId="9" fontId="104" fillId="23" borderId="0" xfId="0" applyNumberFormat="1" applyFont="1" applyFill="1" applyBorder="1" applyAlignment="1" applyProtection="1">
      <alignment horizontal="left" vertical="center" indent="6"/>
    </xf>
    <xf numFmtId="9" fontId="104" fillId="23" borderId="38" xfId="0" applyNumberFormat="1" applyFont="1" applyFill="1" applyBorder="1" applyAlignment="1" applyProtection="1">
      <alignment horizontal="left" vertical="center" indent="6"/>
    </xf>
    <xf numFmtId="9" fontId="104" fillId="23" borderId="12" xfId="0" applyNumberFormat="1" applyFont="1" applyFill="1" applyBorder="1" applyAlignment="1" applyProtection="1">
      <alignment horizontal="left" vertical="center" indent="6"/>
    </xf>
    <xf numFmtId="9" fontId="106" fillId="26" borderId="36" xfId="0" applyNumberFormat="1" applyFont="1" applyFill="1" applyBorder="1" applyAlignment="1" applyProtection="1">
      <alignment horizontal="left" vertical="center" indent="6"/>
    </xf>
    <xf numFmtId="9" fontId="106" fillId="26" borderId="0" xfId="0" applyNumberFormat="1" applyFont="1" applyFill="1" applyBorder="1" applyAlignment="1" applyProtection="1">
      <alignment horizontal="left" vertical="center" indent="6"/>
    </xf>
    <xf numFmtId="9" fontId="106" fillId="26" borderId="38" xfId="0" applyNumberFormat="1" applyFont="1" applyFill="1" applyBorder="1" applyAlignment="1" applyProtection="1">
      <alignment horizontal="left" vertical="center" indent="6"/>
    </xf>
    <xf numFmtId="9" fontId="106" fillId="26" borderId="12" xfId="0" applyNumberFormat="1" applyFont="1" applyFill="1" applyBorder="1" applyAlignment="1" applyProtection="1">
      <alignment horizontal="left" vertical="center" indent="6"/>
    </xf>
    <xf numFmtId="0" fontId="43" fillId="10" borderId="45" xfId="0" applyFont="1" applyFill="1" applyBorder="1" applyAlignment="1" applyProtection="1">
      <alignment horizontal="center" vertical="center" wrapText="1"/>
    </xf>
    <xf numFmtId="0" fontId="20" fillId="10" borderId="46" xfId="0" applyFont="1" applyFill="1" applyBorder="1" applyAlignment="1" applyProtection="1">
      <alignment horizontal="center" vertical="center" wrapText="1"/>
    </xf>
    <xf numFmtId="0" fontId="43" fillId="10" borderId="46" xfId="0" applyFont="1" applyFill="1" applyBorder="1" applyAlignment="1" applyProtection="1">
      <alignment wrapText="1"/>
    </xf>
    <xf numFmtId="0" fontId="43" fillId="10" borderId="47" xfId="0" applyFont="1" applyFill="1" applyBorder="1" applyAlignment="1" applyProtection="1">
      <alignment wrapText="1"/>
    </xf>
    <xf numFmtId="9" fontId="20" fillId="3" borderId="48" xfId="0" applyNumberFormat="1" applyFont="1" applyFill="1" applyBorder="1" applyAlignment="1" applyProtection="1">
      <alignment horizontal="center" vertical="center" wrapText="1"/>
    </xf>
    <xf numFmtId="9" fontId="20" fillId="3" borderId="4" xfId="0" applyNumberFormat="1" applyFont="1" applyFill="1" applyBorder="1" applyAlignment="1" applyProtection="1">
      <alignment horizontal="center" vertical="center" wrapText="1"/>
    </xf>
    <xf numFmtId="9" fontId="20" fillId="3" borderId="49" xfId="0" applyNumberFormat="1" applyFont="1" applyFill="1" applyBorder="1" applyAlignment="1" applyProtection="1">
      <alignment horizontal="center" vertical="center" wrapText="1"/>
    </xf>
    <xf numFmtId="0" fontId="18" fillId="3" borderId="36" xfId="0" applyFont="1" applyFill="1" applyBorder="1" applyAlignment="1" applyProtection="1">
      <alignment horizontal="left" wrapText="1" indent="1"/>
    </xf>
    <xf numFmtId="0" fontId="18" fillId="3" borderId="0" xfId="0" applyFont="1" applyFill="1" applyBorder="1" applyAlignment="1" applyProtection="1">
      <alignment horizontal="left" wrapText="1" indent="1"/>
    </xf>
    <xf numFmtId="0" fontId="18" fillId="2" borderId="0" xfId="0" applyFont="1" applyFill="1" applyBorder="1" applyAlignment="1" applyProtection="1">
      <alignment horizontal="left" wrapText="1" indent="1"/>
    </xf>
    <xf numFmtId="0" fontId="18" fillId="2" borderId="37" xfId="0" applyFont="1" applyFill="1" applyBorder="1" applyAlignment="1" applyProtection="1">
      <alignment horizontal="left" wrapText="1" indent="1"/>
    </xf>
    <xf numFmtId="0" fontId="18" fillId="3" borderId="38" xfId="0" applyFont="1" applyFill="1" applyBorder="1" applyAlignment="1" applyProtection="1">
      <alignment horizontal="left" vertical="top" wrapText="1" indent="1"/>
    </xf>
    <xf numFmtId="0" fontId="18" fillId="3" borderId="12" xfId="0" applyFont="1" applyFill="1" applyBorder="1" applyAlignment="1" applyProtection="1">
      <alignment horizontal="left" vertical="top" wrapText="1" indent="1"/>
    </xf>
    <xf numFmtId="0" fontId="18" fillId="2" borderId="12" xfId="0" applyFont="1" applyFill="1" applyBorder="1" applyAlignment="1" applyProtection="1">
      <alignment horizontal="left" vertical="top" wrapText="1" indent="1"/>
    </xf>
    <xf numFmtId="0" fontId="18" fillId="2" borderId="39" xfId="0" applyFont="1" applyFill="1" applyBorder="1" applyAlignment="1" applyProtection="1">
      <alignment horizontal="left" vertical="top" wrapText="1" indent="1"/>
    </xf>
    <xf numFmtId="0" fontId="46" fillId="2" borderId="3" xfId="0" applyFont="1" applyFill="1" applyBorder="1" applyAlignment="1" applyProtection="1">
      <alignment horizontal="center" vertical="center" wrapText="1"/>
    </xf>
    <xf numFmtId="0" fontId="46" fillId="2" borderId="4" xfId="0" applyFont="1" applyFill="1" applyBorder="1" applyAlignment="1" applyProtection="1">
      <alignment horizontal="center" vertical="center"/>
    </xf>
    <xf numFmtId="0" fontId="46" fillId="2" borderId="4" xfId="0" applyFont="1" applyFill="1" applyBorder="1" applyAlignment="1" applyProtection="1">
      <alignment vertical="center"/>
    </xf>
    <xf numFmtId="0" fontId="46" fillId="2" borderId="5" xfId="0" applyFont="1" applyFill="1" applyBorder="1" applyAlignment="1" applyProtection="1">
      <alignment vertical="center"/>
    </xf>
    <xf numFmtId="0" fontId="17" fillId="2" borderId="13" xfId="0" applyFont="1" applyFill="1" applyBorder="1" applyAlignment="1" applyProtection="1">
      <alignment horizontal="center" vertical="center"/>
    </xf>
    <xf numFmtId="0" fontId="17" fillId="2" borderId="0" xfId="0" applyFont="1" applyFill="1" applyBorder="1" applyAlignment="1" applyProtection="1">
      <alignment horizontal="center" vertical="center"/>
    </xf>
    <xf numFmtId="0" fontId="17" fillId="2" borderId="0" xfId="0" applyFont="1" applyFill="1" applyBorder="1" applyAlignment="1" applyProtection="1">
      <alignment vertical="center"/>
    </xf>
    <xf numFmtId="0" fontId="17" fillId="2" borderId="17" xfId="0" applyFont="1" applyFill="1" applyBorder="1" applyAlignment="1" applyProtection="1">
      <alignment vertical="center"/>
    </xf>
    <xf numFmtId="0" fontId="18" fillId="2" borderId="13" xfId="0" applyFont="1" applyFill="1" applyBorder="1" applyAlignment="1" applyProtection="1">
      <alignment horizontal="center" vertical="center"/>
    </xf>
    <xf numFmtId="0" fontId="18" fillId="2" borderId="17" xfId="0" applyFont="1" applyFill="1" applyBorder="1" applyAlignment="1" applyProtection="1">
      <alignment horizontal="center" vertical="center"/>
    </xf>
    <xf numFmtId="165" fontId="15" fillId="2" borderId="14" xfId="0" applyNumberFormat="1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vertical="center"/>
    </xf>
    <xf numFmtId="0" fontId="15" fillId="2" borderId="14" xfId="0" applyNumberFormat="1" applyFont="1" applyFill="1" applyBorder="1" applyAlignment="1" applyProtection="1">
      <alignment horizontal="center" vertical="center"/>
    </xf>
    <xf numFmtId="0" fontId="15" fillId="2" borderId="15" xfId="0" applyNumberFormat="1" applyFont="1" applyFill="1" applyBorder="1" applyAlignment="1" applyProtection="1">
      <alignment horizontal="center" vertical="center"/>
    </xf>
    <xf numFmtId="0" fontId="15" fillId="2" borderId="16" xfId="0" applyNumberFormat="1" applyFont="1" applyFill="1" applyBorder="1" applyAlignment="1" applyProtection="1">
      <alignment horizontal="center" vertical="center"/>
    </xf>
    <xf numFmtId="0" fontId="21" fillId="5" borderId="18" xfId="0" applyFont="1" applyFill="1" applyBorder="1" applyAlignment="1">
      <alignment vertical="center"/>
    </xf>
    <xf numFmtId="0" fontId="41" fillId="5" borderId="15" xfId="0" applyFont="1" applyFill="1" applyBorder="1" applyAlignment="1">
      <alignment horizontal="center"/>
    </xf>
  </cellXfs>
  <cellStyles count="91">
    <cellStyle name="Hyperlink" xfId="90" xr:uid="{00000000-0005-0000-0000-000000000000}"/>
    <cellStyle name="Lien hypertexte" xfId="2" builtinId="8"/>
    <cellStyle name="Lien hypertexte visité" xfId="45" builtinId="9" hidden="1"/>
    <cellStyle name="Lien hypertexte visité" xfId="67" builtinId="9" hidden="1"/>
    <cellStyle name="Lien hypertexte visité" xfId="86" builtinId="9" hidden="1"/>
    <cellStyle name="Lien hypertexte visité" xfId="20" builtinId="9" hidden="1"/>
    <cellStyle name="Lien hypertexte visité" xfId="77" builtinId="9" hidden="1"/>
    <cellStyle name="Lien hypertexte visité" xfId="43" builtinId="9" hidden="1"/>
    <cellStyle name="Lien hypertexte visité" xfId="89" builtinId="9" hidden="1"/>
    <cellStyle name="Lien hypertexte visité" xfId="80" builtinId="9" hidden="1"/>
    <cellStyle name="Lien hypertexte visité" xfId="69" builtinId="9" hidden="1"/>
    <cellStyle name="Lien hypertexte visité" xfId="56" builtinId="9" hidden="1"/>
    <cellStyle name="Lien hypertexte visité" xfId="62" builtinId="9" hidden="1"/>
    <cellStyle name="Lien hypertexte visité" xfId="36" builtinId="9" hidden="1"/>
    <cellStyle name="Lien hypertexte visité" xfId="73" builtinId="9" hidden="1"/>
    <cellStyle name="Lien hypertexte visité" xfId="78" builtinId="9" hidden="1"/>
    <cellStyle name="Lien hypertexte visité" xfId="87" builtinId="9" hidden="1"/>
    <cellStyle name="Lien hypertexte visité" xfId="76" builtinId="9" hidden="1"/>
    <cellStyle name="Lien hypertexte visité" xfId="70" builtinId="9" hidden="1"/>
    <cellStyle name="Lien hypertexte visité" xfId="58" builtinId="9" hidden="1"/>
    <cellStyle name="Lien hypertexte visité" xfId="10" builtinId="9" hidden="1"/>
    <cellStyle name="Lien hypertexte visité" xfId="63" builtinId="9" hidden="1"/>
    <cellStyle name="Lien hypertexte visité" xfId="75" builtinId="9" hidden="1"/>
    <cellStyle name="Lien hypertexte visité" xfId="55" builtinId="9" hidden="1"/>
    <cellStyle name="Lien hypertexte visité" xfId="57" builtinId="9" hidden="1"/>
    <cellStyle name="Lien hypertexte visité" xfId="66" builtinId="9" hidden="1"/>
    <cellStyle name="Lien hypertexte visité" xfId="7" builtinId="9" hidden="1"/>
    <cellStyle name="Lien hypertexte visité" xfId="49" builtinId="9" hidden="1"/>
    <cellStyle name="Lien hypertexte visité" xfId="46" builtinId="9" hidden="1"/>
    <cellStyle name="Lien hypertexte visité" xfId="13" builtinId="9" hidden="1"/>
    <cellStyle name="Lien hypertexte visité" xfId="82" builtinId="9" hidden="1"/>
    <cellStyle name="Lien hypertexte visité" xfId="64" builtinId="9" hidden="1"/>
    <cellStyle name="Lien hypertexte visité" xfId="72" builtinId="9" hidden="1"/>
    <cellStyle name="Lien hypertexte visité" xfId="83" builtinId="9" hidden="1"/>
    <cellStyle name="Lien hypertexte visité" xfId="50" builtinId="9" hidden="1"/>
    <cellStyle name="Lien hypertexte visité" xfId="85" builtinId="9" hidden="1"/>
    <cellStyle name="Lien hypertexte visité" xfId="61" builtinId="9" hidden="1"/>
    <cellStyle name="Lien hypertexte visité" xfId="35" builtinId="9" hidden="1"/>
    <cellStyle name="Lien hypertexte visité" xfId="30" builtinId="9" hidden="1"/>
    <cellStyle name="Lien hypertexte visité" xfId="52" builtinId="9" hidden="1"/>
    <cellStyle name="Lien hypertexte visité" xfId="8" builtinId="9" hidden="1"/>
    <cellStyle name="Lien hypertexte visité" xfId="60" builtinId="9" hidden="1"/>
    <cellStyle name="Lien hypertexte visité" xfId="68" builtinId="9" hidden="1"/>
    <cellStyle name="Lien hypertexte visité" xfId="40" builtinId="9" hidden="1"/>
    <cellStyle name="Lien hypertexte visité" xfId="23" builtinId="9" hidden="1"/>
    <cellStyle name="Lien hypertexte visité" xfId="84" builtinId="9" hidden="1"/>
    <cellStyle name="Lien hypertexte visité" xfId="65" builtinId="9" hidden="1"/>
    <cellStyle name="Lien hypertexte visité" xfId="28" builtinId="9" hidden="1"/>
    <cellStyle name="Lien hypertexte visité" xfId="6" builtinId="9" hidden="1"/>
    <cellStyle name="Lien hypertexte visité" xfId="16" builtinId="9" hidden="1"/>
    <cellStyle name="Lien hypertexte visité" xfId="12" builtinId="9" hidden="1"/>
    <cellStyle name="Lien hypertexte visité" xfId="74" builtinId="9" hidden="1"/>
    <cellStyle name="Lien hypertexte visité" xfId="33" builtinId="9" hidden="1"/>
    <cellStyle name="Lien hypertexte visité" xfId="71" builtinId="9" hidden="1"/>
    <cellStyle name="Lien hypertexte visité" xfId="39" builtinId="9" hidden="1"/>
    <cellStyle name="Lien hypertexte visité" xfId="32" builtinId="9" hidden="1"/>
    <cellStyle name="Lien hypertexte visité" xfId="24" builtinId="9" hidden="1"/>
    <cellStyle name="Lien hypertexte visité" xfId="21" builtinId="9" hidden="1"/>
    <cellStyle name="Lien hypertexte visité" xfId="79" builtinId="9" hidden="1"/>
    <cellStyle name="Lien hypertexte visité" xfId="44" builtinId="9" hidden="1"/>
    <cellStyle name="Lien hypertexte visité" xfId="38" builtinId="9" hidden="1"/>
    <cellStyle name="Lien hypertexte visité" xfId="47" builtinId="9" hidden="1"/>
    <cellStyle name="Lien hypertexte visité" xfId="19" builtinId="9" hidden="1"/>
    <cellStyle name="Lien hypertexte visité" xfId="88" builtinId="9" hidden="1"/>
    <cellStyle name="Lien hypertexte visité" xfId="9" builtinId="9" hidden="1"/>
    <cellStyle name="Lien hypertexte visité" xfId="81" builtinId="9" hidden="1"/>
    <cellStyle name="Lien hypertexte visité" xfId="27" builtinId="9" hidden="1"/>
    <cellStyle name="Lien hypertexte visité" xfId="22" builtinId="9" hidden="1"/>
    <cellStyle name="Lien hypertexte visité" xfId="34" builtinId="9" hidden="1"/>
    <cellStyle name="Lien hypertexte visité" xfId="11" builtinId="9" hidden="1"/>
    <cellStyle name="Lien hypertexte visité" xfId="18" builtinId="9" hidden="1"/>
    <cellStyle name="Lien hypertexte visité" xfId="51" builtinId="9" hidden="1"/>
    <cellStyle name="Lien hypertexte visité" xfId="48" builtinId="9" hidden="1"/>
    <cellStyle name="Lien hypertexte visité" xfId="15" builtinId="9" hidden="1"/>
    <cellStyle name="Lien hypertexte visité" xfId="25" builtinId="9" hidden="1"/>
    <cellStyle name="Lien hypertexte visité" xfId="37" builtinId="9" hidden="1"/>
    <cellStyle name="Lien hypertexte visité" xfId="31" builtinId="9" hidden="1"/>
    <cellStyle name="Lien hypertexte visité" xfId="26" builtinId="9" hidden="1"/>
    <cellStyle name="Lien hypertexte visité" xfId="41" builtinId="9" hidden="1"/>
    <cellStyle name="Lien hypertexte visité" xfId="14" builtinId="9" hidden="1"/>
    <cellStyle name="Lien hypertexte visité" xfId="17" builtinId="9" hidden="1"/>
    <cellStyle name="Lien hypertexte visité" xfId="54" builtinId="9" hidden="1"/>
    <cellStyle name="Lien hypertexte visité" xfId="29" builtinId="9" hidden="1"/>
    <cellStyle name="Lien hypertexte visité" xfId="59" builtinId="9" hidden="1"/>
    <cellStyle name="Lien hypertexte visité" xfId="42" builtinId="9" hidden="1"/>
    <cellStyle name="Lien hypertexte visité" xfId="53" builtinId="9" hidden="1"/>
    <cellStyle name="Normal" xfId="0" builtinId="0"/>
    <cellStyle name="Normal 2" xfId="1" xr:uid="{00000000-0005-0000-0000-000057000000}"/>
    <cellStyle name="Normal 2 2" xfId="4" xr:uid="{00000000-0005-0000-0000-000058000000}"/>
    <cellStyle name="Normal 3" xfId="3" xr:uid="{00000000-0005-0000-0000-000059000000}"/>
    <cellStyle name="常规 2" xfId="5" xr:uid="{00000000-0005-0000-0000-00005A000000}"/>
  </cellStyles>
  <dxfs count="10">
    <dxf>
      <fill>
        <patternFill>
          <bgColor rgb="FFFF5050"/>
        </patternFill>
      </fill>
    </dxf>
    <dxf>
      <fill>
        <patternFill>
          <bgColor rgb="FF99FFCC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99FFCC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5050"/>
        </patternFill>
      </fill>
    </dxf>
    <dxf>
      <fill>
        <patternFill>
          <bgColor rgb="FFFFFF99"/>
        </patternFill>
      </fill>
    </dxf>
    <dxf>
      <fill>
        <patternFill>
          <bgColor rgb="FFFF5050"/>
        </patternFill>
      </fill>
    </dxf>
    <dxf>
      <fill>
        <patternFill>
          <bgColor rgb="FF99FF99"/>
        </patternFill>
      </fill>
    </dxf>
    <dxf>
      <fill>
        <patternFill>
          <bgColor theme="2" tint="-9.9948118533890809E-2"/>
        </patternFill>
      </fill>
    </dxf>
  </dxfs>
  <tableStyles count="0" defaultTableStyle="TableStyleMedium9" defaultPivotStyle="PivotStyleMedium7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CF4F3"/>
      <color rgb="FFFFF5E4"/>
      <color rgb="FF0432FF"/>
      <color rgb="FFFFFF99"/>
      <color rgb="FFFCFFCB"/>
      <color rgb="FFCCFFFF"/>
      <color rgb="FFDDEBF7"/>
      <color rgb="FFFF9999"/>
      <color rgb="FF99FF66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16892657255"/>
          <c:y val="0.101841189301239"/>
          <c:w val="0.84127653426612803"/>
          <c:h val="0.62124460248920499"/>
        </c:manualLayout>
      </c:layout>
      <c:barChart>
        <c:barDir val="col"/>
        <c:grouping val="clustered"/>
        <c:varyColors val="0"/>
        <c:ser>
          <c:idx val="0"/>
          <c:order val="0"/>
          <c:tx>
            <c:v>Conformités</c:v>
          </c:tx>
          <c:spPr>
            <a:solidFill>
              <a:schemeClr val="accent1">
                <a:lumMod val="60000"/>
                <a:lumOff val="40000"/>
                <a:alpha val="40000"/>
              </a:schemeClr>
            </a:solidFill>
            <a:ln w="15875">
              <a:solidFill>
                <a:schemeClr val="accent1">
                  <a:lumMod val="50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>
                    <a:solidFill>
                      <a:schemeClr val="tx1"/>
                    </a:solidFill>
                    <a:latin typeface="Arial Narrow" charset="0"/>
                    <a:ea typeface="Arial Narrow" charset="0"/>
                    <a:cs typeface="Arial Narrow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'Mode d''emploi'!$G$23:$G$26</c:f>
              <c:strCache>
                <c:ptCount val="4"/>
                <c:pt idx="0">
                  <c:v>Insuffisant</c:v>
                </c:pt>
                <c:pt idx="1">
                  <c:v>Informel</c:v>
                </c:pt>
                <c:pt idx="2">
                  <c:v>Convaincant</c:v>
                </c:pt>
                <c:pt idx="3">
                  <c:v>Conforme</c:v>
                </c:pt>
              </c:strCache>
            </c:strRef>
          </c:cat>
          <c:val>
            <c:numRef>
              <c:f>(Utilitaires!$C$16,Utilitaires!$C$15,Utilitaires!$C$13,Utilitaires!$C$12)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70E-4EFB-AACD-F34AC0165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271592768"/>
        <c:axId val="-1271608000"/>
      </c:barChart>
      <c:catAx>
        <c:axId val="-1271592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defRPr>
            </a:pPr>
            <a:endParaRPr lang="fr-FR"/>
          </a:p>
        </c:txPr>
        <c:crossAx val="-1271608000"/>
        <c:crosses val="autoZero"/>
        <c:auto val="0"/>
        <c:lblAlgn val="ctr"/>
        <c:lblOffset val="100"/>
        <c:tickMarkSkip val="1"/>
        <c:noMultiLvlLbl val="0"/>
      </c:catAx>
      <c:valAx>
        <c:axId val="-1271608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969696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defRPr>
            </a:pPr>
            <a:endParaRPr lang="fr-FR"/>
          </a:p>
        </c:txPr>
        <c:crossAx val="-1271592768"/>
        <c:crosses val="autoZero"/>
        <c:crossBetween val="between"/>
        <c:majorUnit val="5"/>
        <c:minorUnit val="1"/>
      </c:valAx>
      <c:spPr>
        <a:noFill/>
        <a:ln w="6350" cap="flat" cmpd="sng" algn="ctr">
          <a:solidFill>
            <a:schemeClr val="bg1">
              <a:lumMod val="75000"/>
            </a:schemeClr>
          </a:solidFill>
          <a:prstDash val="solid"/>
          <a:miter lim="800000"/>
        </a:ln>
        <a:effectLst/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50000000000004" r="0.750000000000004" t="0.984251969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825977089828703E-2"/>
          <c:y val="0.102848045785899"/>
          <c:w val="0.92281496471380697"/>
          <c:h val="0.65310220917185002"/>
        </c:manualLayout>
      </c:layout>
      <c:barChart>
        <c:barDir val="col"/>
        <c:grouping val="clustered"/>
        <c:varyColors val="0"/>
        <c:ser>
          <c:idx val="0"/>
          <c:order val="0"/>
          <c:tx>
            <c:v>Véracité Critères</c:v>
          </c:tx>
          <c:spPr>
            <a:solidFill>
              <a:schemeClr val="bg2">
                <a:lumMod val="90000"/>
                <a:alpha val="64000"/>
              </a:schemeClr>
            </a:solidFill>
            <a:ln w="12700">
              <a:solidFill>
                <a:schemeClr val="tx1">
                  <a:lumMod val="75000"/>
                  <a:lumOff val="2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'Mode d''emploi'!$C$23:$C$26</c:f>
              <c:strCache>
                <c:ptCount val="4"/>
                <c:pt idx="0">
                  <c:v>Faux </c:v>
                </c:pt>
                <c:pt idx="1">
                  <c:v>Plutôt Faux</c:v>
                </c:pt>
                <c:pt idx="2">
                  <c:v>Plutôt vrai</c:v>
                </c:pt>
                <c:pt idx="3">
                  <c:v>Vrai </c:v>
                </c:pt>
              </c:strCache>
            </c:strRef>
          </c:cat>
          <c:val>
            <c:numRef>
              <c:f>(Utilitaires!$F$4,Utilitaires!$F$6:$F$8)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28-4D1C-81A5-7BFA331A81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271606368"/>
        <c:axId val="-1204753968"/>
      </c:barChart>
      <c:catAx>
        <c:axId val="-1271606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defRPr>
            </a:pPr>
            <a:endParaRPr lang="fr-FR"/>
          </a:p>
        </c:txPr>
        <c:crossAx val="-1204753968"/>
        <c:crosses val="autoZero"/>
        <c:auto val="0"/>
        <c:lblAlgn val="ctr"/>
        <c:lblOffset val="100"/>
        <c:tickMarkSkip val="1"/>
        <c:noMultiLvlLbl val="0"/>
      </c:catAx>
      <c:valAx>
        <c:axId val="-120475396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969696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defRPr>
            </a:pPr>
            <a:endParaRPr lang="fr-FR"/>
          </a:p>
        </c:txPr>
        <c:crossAx val="-1271606368"/>
        <c:crosses val="autoZero"/>
        <c:crossBetween val="between"/>
        <c:minorUnit val="1"/>
      </c:valAx>
      <c:spPr>
        <a:noFill/>
        <a:ln w="6350" cap="flat" cmpd="sng" algn="ctr">
          <a:noFill/>
          <a:prstDash val="solid"/>
          <a:miter lim="800000"/>
        </a:ln>
        <a:effectLst/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>
      <c:oddHeader>&amp;L&amp;"Arial Narrow,Normal"&amp;6 © UTC  - Master IdS - www.utc.fr/master-qualite, puis "Travaux", "Qualité-Management", réf ?&amp;R&amp;"Arial Narrow,Normal"&amp;6Fichier : &amp;F - Onglet : &amp;A</c:oddHeader>
      <c:oddFooter>&amp;L&amp;"Arial Narrow,Normal"&amp;6© AYNE Elem - BAYEUX Valerian - WANNEPAIN Dylan&amp;R&amp;"Arial Narrow,Normal"&amp;6page n° &amp;P/&amp;N</c:oddFooter>
    </c:headerFooter>
    <c:pageMargins b="0.984251969" l="0.750000000000004" r="0.750000000000004" t="0.984251969" header="0.5" footer="0.5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864573508565197"/>
          <c:y val="0.13572419974400399"/>
          <c:w val="0.51278598827030797"/>
          <c:h val="0.71057454562143396"/>
        </c:manualLayout>
      </c:layout>
      <c:radarChart>
        <c:radarStyle val="filled"/>
        <c:varyColors val="0"/>
        <c:ser>
          <c:idx val="3"/>
          <c:order val="0"/>
          <c:tx>
            <c:v>Couleur confiance</c:v>
          </c:tx>
          <c:spPr>
            <a:solidFill>
              <a:schemeClr val="accent6">
                <a:lumMod val="60000"/>
                <a:lumOff val="40000"/>
                <a:alpha val="4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cat>
            <c:strRef>
              <c:f>('Résultats Globaux'!$B$34:$B$36,'Résultats Globaux'!$B$38:$B$40)</c:f>
              <c:strCache>
                <c:ptCount val="6"/>
                <c:pt idx="0">
                  <c:v>Axe : I.A - Connaissances de l'expert</c:v>
                </c:pt>
                <c:pt idx="1">
                  <c:v>Axe : I.B - Compétences  de l'expert</c:v>
                </c:pt>
                <c:pt idx="2">
                  <c:v>Axe : I.C - Aptitudes de l'expert</c:v>
                </c:pt>
                <c:pt idx="3">
                  <c:v>Axe : II.A - Avant la signature du contrat  </c:v>
                </c:pt>
                <c:pt idx="4">
                  <c:v>Axe : II.B - Dans la conduite de l’expertise</c:v>
                </c:pt>
                <c:pt idx="5">
                  <c:v>Axe : II.C - Après l’obtention du résultat d'expertise</c:v>
                </c:pt>
              </c:strCache>
            </c:strRef>
          </c:cat>
          <c:val>
            <c:numRef>
              <c:f>Utilitaires!$D$38:$D$43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8E-E049-9982-9D9B8730A47A}"/>
            </c:ext>
          </c:extLst>
        </c:ser>
        <c:ser>
          <c:idx val="2"/>
          <c:order val="1"/>
          <c:tx>
            <c:v>Couleur Capacité</c:v>
          </c:tx>
          <c:spPr>
            <a:solidFill>
              <a:srgbClr val="FFFF00">
                <a:alpha val="40000"/>
              </a:srgbClr>
            </a:solidFill>
            <a:ln>
              <a:noFill/>
            </a:ln>
          </c:spPr>
          <c:cat>
            <c:strRef>
              <c:f>('Résultats Globaux'!$B$34:$B$36,'Résultats Globaux'!$B$38:$B$40)</c:f>
              <c:strCache>
                <c:ptCount val="6"/>
                <c:pt idx="0">
                  <c:v>Axe : I.A - Connaissances de l'expert</c:v>
                </c:pt>
                <c:pt idx="1">
                  <c:v>Axe : I.B - Compétences  de l'expert</c:v>
                </c:pt>
                <c:pt idx="2">
                  <c:v>Axe : I.C - Aptitudes de l'expert</c:v>
                </c:pt>
                <c:pt idx="3">
                  <c:v>Axe : II.A - Avant la signature du contrat  </c:v>
                </c:pt>
                <c:pt idx="4">
                  <c:v>Axe : II.B - Dans la conduite de l’expertise</c:v>
                </c:pt>
                <c:pt idx="5">
                  <c:v>Axe : II.C - Après l’obtention du résultat d'expertise</c:v>
                </c:pt>
              </c:strCache>
            </c:strRef>
          </c:cat>
          <c:val>
            <c:numRef>
              <c:f>Utilitaires!$C$38:$C$43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8E-E049-9982-9D9B8730A47A}"/>
            </c:ext>
          </c:extLst>
        </c:ser>
        <c:ser>
          <c:idx val="0"/>
          <c:order val="2"/>
          <c:tx>
            <c:v>Seuil conformité</c:v>
          </c:tx>
          <c:spPr>
            <a:noFill/>
            <a:ln w="25400">
              <a:solidFill>
                <a:srgbClr val="00B050"/>
              </a:solidFill>
              <a:prstDash val="dash"/>
            </a:ln>
            <a:effectLst/>
          </c:spPr>
          <c:cat>
            <c:strRef>
              <c:f>('Résultats Globaux'!$B$34:$B$36,'Résultats Globaux'!$B$38:$B$40)</c:f>
              <c:strCache>
                <c:ptCount val="6"/>
                <c:pt idx="0">
                  <c:v>Axe : I.A - Connaissances de l'expert</c:v>
                </c:pt>
                <c:pt idx="1">
                  <c:v>Axe : I.B - Compétences  de l'expert</c:v>
                </c:pt>
                <c:pt idx="2">
                  <c:v>Axe : I.C - Aptitudes de l'expert</c:v>
                </c:pt>
                <c:pt idx="3">
                  <c:v>Axe : II.A - Avant la signature du contrat  </c:v>
                </c:pt>
                <c:pt idx="4">
                  <c:v>Axe : II.B - Dans la conduite de l’expertise</c:v>
                </c:pt>
                <c:pt idx="5">
                  <c:v>Axe : II.C - Après l’obtention du résultat d'expertise</c:v>
                </c:pt>
              </c:strCache>
            </c:strRef>
          </c:cat>
          <c:val>
            <c:numRef>
              <c:f>Utilitaires!$A$38:$A$43</c:f>
              <c:numCache>
                <c:formatCode>0%</c:formatCode>
                <c:ptCount val="6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C3-5246-8B89-0FF1196D5F00}"/>
            </c:ext>
          </c:extLst>
        </c:ser>
        <c:ser>
          <c:idx val="1"/>
          <c:order val="3"/>
          <c:tx>
            <c:v>Résultats</c:v>
          </c:tx>
          <c:spPr>
            <a:solidFill>
              <a:schemeClr val="accent1">
                <a:lumMod val="75000"/>
                <a:alpha val="29000"/>
              </a:schemeClr>
            </a:solidFill>
            <a:ln w="25400">
              <a:solidFill>
                <a:schemeClr val="accent1">
                  <a:lumMod val="50000"/>
                </a:schemeClr>
              </a:solidFill>
            </a:ln>
            <a:effectLst/>
          </c:spPr>
          <c:dLbls>
            <c:dLbl>
              <c:idx val="0"/>
              <c:layout>
                <c:manualLayout>
                  <c:x val="2.1135656136828701E-3"/>
                  <c:y val="0.1344222873365900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16-452A-940A-1A3DFA13EA20}"/>
                </c:ext>
              </c:extLst>
            </c:dLbl>
            <c:dLbl>
              <c:idx val="1"/>
              <c:layout>
                <c:manualLayout>
                  <c:x val="-7.9812611306784603E-2"/>
                  <c:y val="6.1555687464081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C16-452A-940A-1A3DFA13EA20}"/>
                </c:ext>
              </c:extLst>
            </c:dLbl>
            <c:dLbl>
              <c:idx val="2"/>
              <c:layout>
                <c:manualLayout>
                  <c:x val="-7.6188694968817694E-2"/>
                  <c:y val="-5.805759933156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C16-452A-940A-1A3DFA13EA20}"/>
                </c:ext>
              </c:extLst>
            </c:dLbl>
            <c:dLbl>
              <c:idx val="3"/>
              <c:layout>
                <c:manualLayout>
                  <c:x val="3.4584958694262202E-4"/>
                  <c:y val="-0.12353515142306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C16-452A-940A-1A3DFA13EA20}"/>
                </c:ext>
              </c:extLst>
            </c:dLbl>
            <c:dLbl>
              <c:idx val="4"/>
              <c:layout>
                <c:manualLayout>
                  <c:x val="8.6588246295780796E-2"/>
                  <c:y val="-5.62252031749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C16-452A-940A-1A3DFA13EA20}"/>
                </c:ext>
              </c:extLst>
            </c:dLbl>
            <c:dLbl>
              <c:idx val="5"/>
              <c:layout>
                <c:manualLayout>
                  <c:x val="8.7087231886567307E-2"/>
                  <c:y val="7.12343162243325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C16-452A-940A-1A3DFA13EA20}"/>
                </c:ext>
              </c:extLst>
            </c:dLbl>
            <c:dLbl>
              <c:idx val="8"/>
              <c:layout>
                <c:manualLayout>
                  <c:x val="-5.6956924791484197E-2"/>
                  <c:y val="-7.67575503208828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C16-452A-940A-1A3DFA13EA20}"/>
                </c:ext>
              </c:extLst>
            </c:dLbl>
            <c:dLbl>
              <c:idx val="9"/>
              <c:layout>
                <c:manualLayout>
                  <c:x val="-4.0592740507816798E-2"/>
                  <c:y val="-9.46376065617291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C16-452A-940A-1A3DFA13EA20}"/>
                </c:ext>
              </c:extLst>
            </c:dLbl>
            <c:dLbl>
              <c:idx val="10"/>
              <c:layout>
                <c:manualLayout>
                  <c:x val="-2.04722321044894E-2"/>
                  <c:y val="-0.11081687696503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C16-452A-940A-1A3DFA13EA20}"/>
                </c:ext>
              </c:extLst>
            </c:dLbl>
            <c:dLbl>
              <c:idx val="11"/>
              <c:layout>
                <c:manualLayout>
                  <c:x val="-3.5151117928822699E-4"/>
                  <c:y val="-0.110825471615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C16-452A-940A-1A3DFA13EA20}"/>
                </c:ext>
              </c:extLst>
            </c:dLbl>
            <c:dLbl>
              <c:idx val="12"/>
              <c:layout>
                <c:manualLayout>
                  <c:x val="2.54828603233988E-2"/>
                  <c:y val="-0.1172972434409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C16-452A-940A-1A3DFA13EA20}"/>
                </c:ext>
              </c:extLst>
            </c:dLbl>
            <c:dLbl>
              <c:idx val="13"/>
              <c:layout>
                <c:manualLayout>
                  <c:x val="4.5007669914425903E-2"/>
                  <c:y val="-0.1011265676881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C16-452A-940A-1A3DFA13EA20}"/>
                </c:ext>
              </c:extLst>
            </c:dLbl>
            <c:dLbl>
              <c:idx val="14"/>
              <c:layout>
                <c:manualLayout>
                  <c:x val="6.2429150520317299E-2"/>
                  <c:y val="-8.25267890481233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C16-452A-940A-1A3DFA13EA20}"/>
                </c:ext>
              </c:extLst>
            </c:dLbl>
            <c:dLbl>
              <c:idx val="15"/>
              <c:layout>
                <c:manualLayout>
                  <c:x val="7.1753760255774304E-2"/>
                  <c:y val="-5.341288796491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C16-452A-940A-1A3DFA13EA20}"/>
                </c:ext>
              </c:extLst>
            </c:dLbl>
            <c:dLbl>
              <c:idx val="16"/>
              <c:layout>
                <c:manualLayout>
                  <c:x val="9.1874268659101699E-2"/>
                  <c:y val="-2.5912234612312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C16-452A-940A-1A3DFA13EA20}"/>
                </c:ext>
              </c:extLst>
            </c:dLbl>
            <c:dLbl>
              <c:idx val="17"/>
              <c:layout>
                <c:manualLayout>
                  <c:x val="8.44088002757684E-2"/>
                  <c:y val="1.2909165048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C16-452A-940A-1A3DFA13EA20}"/>
                </c:ext>
              </c:extLst>
            </c:dLbl>
            <c:dLbl>
              <c:idx val="18"/>
              <c:layout>
                <c:manualLayout>
                  <c:x val="7.6311716883460196E-2"/>
                  <c:y val="5.335304373180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C16-452A-940A-1A3DFA13EA20}"/>
                </c:ext>
              </c:extLst>
            </c:dLbl>
            <c:dLbl>
              <c:idx val="19"/>
              <c:layout>
                <c:manualLayout>
                  <c:x val="6.22206665621058E-2"/>
                  <c:y val="7.68107098258181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C16-452A-940A-1A3DFA13EA20}"/>
                </c:ext>
              </c:extLst>
            </c:dLbl>
            <c:dLbl>
              <c:idx val="20"/>
              <c:layout>
                <c:manualLayout>
                  <c:x val="4.5114993460701899E-2"/>
                  <c:y val="0.1091692506324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C16-452A-940A-1A3DFA13EA20}"/>
                </c:ext>
              </c:extLst>
            </c:dLbl>
            <c:dLbl>
              <c:idx val="21"/>
              <c:layout>
                <c:manualLayout>
                  <c:x val="2.26112647644259E-2"/>
                  <c:y val="0.11322879055123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C16-452A-940A-1A3DFA13EA20}"/>
                </c:ext>
              </c:extLst>
            </c:dLbl>
            <c:dLbl>
              <c:idx val="22"/>
              <c:layout>
                <c:manualLayout>
                  <c:x val="5.2580484575121503E-2"/>
                  <c:y val="8.41319112951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C16-452A-940A-1A3DFA13EA20}"/>
                </c:ext>
              </c:extLst>
            </c:dLbl>
            <c:dLbl>
              <c:idx val="23"/>
              <c:layout>
                <c:manualLayout>
                  <c:x val="3.5754729511082599E-2"/>
                  <c:y val="0.106782810489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C16-452A-940A-1A3DFA13EA20}"/>
                </c:ext>
              </c:extLst>
            </c:dLbl>
            <c:dLbl>
              <c:idx val="24"/>
              <c:layout>
                <c:manualLayout>
                  <c:x val="1.8928974447043698E-2"/>
                  <c:y val="0.11001865323205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C16-452A-940A-1A3DFA13EA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('Résultats Globaux'!$B$34:$B$36,'Résultats Globaux'!$B$38:$B$40)</c:f>
              <c:strCache>
                <c:ptCount val="6"/>
                <c:pt idx="0">
                  <c:v>Axe : I.A - Connaissances de l'expert</c:v>
                </c:pt>
                <c:pt idx="1">
                  <c:v>Axe : I.B - Compétences  de l'expert</c:v>
                </c:pt>
                <c:pt idx="2">
                  <c:v>Axe : I.C - Aptitudes de l'expert</c:v>
                </c:pt>
                <c:pt idx="3">
                  <c:v>Axe : II.A - Avant la signature du contrat  </c:v>
                </c:pt>
                <c:pt idx="4">
                  <c:v>Axe : II.B - Dans la conduite de l’expertise</c:v>
                </c:pt>
                <c:pt idx="5">
                  <c:v>Axe : II.C - Après l’obtention du résultat d'expertise</c:v>
                </c:pt>
              </c:strCache>
            </c:strRef>
          </c:cat>
          <c:val>
            <c:numRef>
              <c:f>('Résultats Globaux'!$F$34:$F$36,'Résultats Globaux'!$F$38:$F$40)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7C3-5246-8B89-0FF1196D5F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204752336"/>
        <c:axId val="-1204753424"/>
      </c:radarChart>
      <c:catAx>
        <c:axId val="-12047523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defRPr>
            </a:pPr>
            <a:endParaRPr lang="fr-FR"/>
          </a:p>
        </c:txPr>
        <c:crossAx val="-1204753424"/>
        <c:crosses val="autoZero"/>
        <c:auto val="1"/>
        <c:lblAlgn val="ctr"/>
        <c:lblOffset val="100"/>
        <c:noMultiLvlLbl val="0"/>
      </c:catAx>
      <c:valAx>
        <c:axId val="-1204753424"/>
        <c:scaling>
          <c:orientation val="minMax"/>
          <c:max val="1"/>
          <c:min val="0"/>
        </c:scaling>
        <c:delete val="0"/>
        <c:axPos val="l"/>
        <c:majorGridlines/>
        <c:numFmt formatCode="0\ %" sourceLinked="0"/>
        <c:majorTickMark val="none"/>
        <c:minorTickMark val="none"/>
        <c:tickLblPos val="nextTo"/>
        <c:txPr>
          <a:bodyPr/>
          <a:lstStyle/>
          <a:p>
            <a:pPr>
              <a:defRPr sz="500">
                <a:solidFill>
                  <a:srgbClr val="7F7F7F"/>
                </a:solidFill>
                <a:latin typeface="Arial" charset="0"/>
                <a:ea typeface="Arial" charset="0"/>
                <a:cs typeface="Arial" charset="0"/>
              </a:defRPr>
            </a:pPr>
            <a:endParaRPr lang="fr-FR"/>
          </a:p>
        </c:txPr>
        <c:crossAx val="-1204752336"/>
        <c:crosses val="autoZero"/>
        <c:crossBetween val="between"/>
        <c:majorUnit val="0.2"/>
        <c:min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2" l="0.70000000000000095" r="0.70000000000000095" t="0.750000000000002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2017720026245295"/>
          <c:y val="0.101841189301239"/>
          <c:w val="0.42226818109272801"/>
          <c:h val="0.62124460248920499"/>
        </c:manualLayout>
      </c:layout>
      <c:barChart>
        <c:barDir val="bar"/>
        <c:grouping val="clustered"/>
        <c:varyColors val="0"/>
        <c:ser>
          <c:idx val="0"/>
          <c:order val="0"/>
          <c:tx>
            <c:v>Parties</c:v>
          </c:tx>
          <c:spPr>
            <a:solidFill>
              <a:schemeClr val="accent1">
                <a:lumMod val="75000"/>
                <a:alpha val="18000"/>
              </a:schemeClr>
            </a:solidFill>
            <a:ln>
              <a:solidFill>
                <a:srgbClr val="0070C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('Résultats Globaux'!$B$33,'Résultats Globaux'!$B$37)</c:f>
              <c:strCache>
                <c:ptCount val="2"/>
                <c:pt idx="0">
                  <c:v>Partie I : Capacités de l’expert</c:v>
                </c:pt>
                <c:pt idx="1">
                  <c:v>Partie II : Confiance dans le résultat de l’expertise</c:v>
                </c:pt>
              </c:strCache>
            </c:strRef>
          </c:cat>
          <c:val>
            <c:numRef>
              <c:f>('Résultats Globaux'!$F$33,'Résultats Globaux'!$F$37)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70E-4EFB-AACD-F34AC0165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165025696"/>
        <c:axId val="-1165025152"/>
      </c:barChart>
      <c:catAx>
        <c:axId val="-11650256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defRPr>
            </a:pPr>
            <a:endParaRPr lang="fr-FR"/>
          </a:p>
        </c:txPr>
        <c:crossAx val="-1165025152"/>
        <c:crosses val="autoZero"/>
        <c:auto val="0"/>
        <c:lblAlgn val="ctr"/>
        <c:lblOffset val="100"/>
        <c:noMultiLvlLbl val="0"/>
      </c:catAx>
      <c:valAx>
        <c:axId val="-1165025152"/>
        <c:scaling>
          <c:orientation val="minMax"/>
          <c:max val="1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0\ %" sourceLinked="0"/>
        <c:majorTickMark val="cross"/>
        <c:minorTickMark val="none"/>
        <c:tickLblPos val="nextTo"/>
        <c:spPr>
          <a:ln w="3175">
            <a:solidFill>
              <a:srgbClr val="969696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bg1">
                    <a:lumMod val="50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fr-FR"/>
          </a:p>
        </c:txPr>
        <c:crossAx val="-1165025696"/>
        <c:crosses val="autoZero"/>
        <c:crossBetween val="between"/>
        <c:majorUnit val="0.2"/>
      </c:valAx>
      <c:spPr>
        <a:noFill/>
        <a:ln w="6350" cap="flat" cmpd="sng" algn="ctr">
          <a:solidFill>
            <a:schemeClr val="bg1">
              <a:lumMod val="75000"/>
            </a:schemeClr>
          </a:solidFill>
          <a:prstDash val="solid"/>
          <a:miter lim="800000"/>
        </a:ln>
        <a:effectLst/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50000000000004" r="0.750000000000004" t="0.984251969" header="0.5" footer="0.5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702542453277701"/>
          <c:y val="0.239149341997524"/>
          <c:w val="0.635572289156626"/>
          <c:h val="0.65598958377956096"/>
        </c:manualLayout>
      </c:layout>
      <c:radarChart>
        <c:radarStyle val="filled"/>
        <c:varyColors val="0"/>
        <c:ser>
          <c:idx val="0"/>
          <c:order val="0"/>
          <c:tx>
            <c:v>article 5</c:v>
          </c:tx>
          <c:spPr>
            <a:solidFill>
              <a:schemeClr val="accent6">
                <a:lumMod val="60000"/>
                <a:lumOff val="40000"/>
                <a:alpha val="34000"/>
              </a:schemeClr>
            </a:solidFill>
            <a:ln w="25400" cmpd="sng">
              <a:solidFill>
                <a:schemeClr val="accent6">
                  <a:lumMod val="75000"/>
                </a:schemeClr>
              </a:solidFill>
            </a:ln>
            <a:effectLst/>
          </c:spPr>
          <c:dLbls>
            <c:dLbl>
              <c:idx val="0"/>
              <c:layout>
                <c:manualLayout>
                  <c:x val="1.2019128377093399E-3"/>
                  <c:y val="0.1104307093368010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061-8145-B3EF-8AECB305AA71}"/>
                </c:ext>
              </c:extLst>
            </c:dLbl>
            <c:dLbl>
              <c:idx val="1"/>
              <c:layout>
                <c:manualLayout>
                  <c:x val="-9.0764864908940104E-2"/>
                  <c:y val="-4.87769413644677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061-8145-B3EF-8AECB305AA71}"/>
                </c:ext>
              </c:extLst>
            </c:dLbl>
            <c:dLbl>
              <c:idx val="2"/>
              <c:layout>
                <c:manualLayout>
                  <c:x val="9.8801957234003701E-2"/>
                  <c:y val="-5.3941233261398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061-8145-B3EF-8AECB305AA71}"/>
                </c:ext>
              </c:extLst>
            </c:dLbl>
            <c:dLbl>
              <c:idx val="3"/>
              <c:layout>
                <c:manualLayout>
                  <c:x val="-7.9125755228859201E-2"/>
                  <c:y val="-8.48333236723115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061-8145-B3EF-8AECB305AA71}"/>
                </c:ext>
              </c:extLst>
            </c:dLbl>
            <c:dLbl>
              <c:idx val="4"/>
              <c:layout>
                <c:manualLayout>
                  <c:x val="1.0554679679936601E-3"/>
                  <c:y val="-0.1160561655167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061-8145-B3EF-8AECB305AA71}"/>
                </c:ext>
              </c:extLst>
            </c:dLbl>
            <c:dLbl>
              <c:idx val="5"/>
              <c:layout>
                <c:manualLayout>
                  <c:x val="7.5907464482243003E-2"/>
                  <c:y val="-7.79653069478978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061-8145-B3EF-8AECB305AA71}"/>
                </c:ext>
              </c:extLst>
            </c:dLbl>
            <c:dLbl>
              <c:idx val="6"/>
              <c:layout>
                <c:manualLayout>
                  <c:x val="0.121019341287201"/>
                  <c:y val="6.793673546391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061-8145-B3EF-8AECB305AA71}"/>
                </c:ext>
              </c:extLst>
            </c:dLbl>
            <c:dLbl>
              <c:idx val="7"/>
              <c:layout>
                <c:manualLayout>
                  <c:x val="7.2845580836807797E-2"/>
                  <c:y val="9.58012050490437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061-8145-B3EF-8AECB305AA71}"/>
                </c:ext>
              </c:extLst>
            </c:dLbl>
            <c:dLbl>
              <c:idx val="8"/>
              <c:layout>
                <c:manualLayout>
                  <c:x val="7.6388902812208906E-2"/>
                  <c:y val="3.87596899224805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061-8145-B3EF-8AECB305AA71}"/>
                </c:ext>
              </c:extLst>
            </c:dLbl>
            <c:dLbl>
              <c:idx val="9"/>
              <c:layout>
                <c:manualLayout>
                  <c:x val="4.3981489497938397E-2"/>
                  <c:y val="0.100775193798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061-8145-B3EF-8AECB305AA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solidFill>
                      <a:schemeClr val="accent6">
                        <a:lumMod val="50000"/>
                      </a:schemeClr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'Résultats Globaux'!$B$38:$B$40</c:f>
              <c:strCache>
                <c:ptCount val="3"/>
                <c:pt idx="0">
                  <c:v>Axe : II.A - Avant la signature du contrat  </c:v>
                </c:pt>
                <c:pt idx="1">
                  <c:v>Axe : II.B - Dans la conduite de l’expertise</c:v>
                </c:pt>
                <c:pt idx="2">
                  <c:v>Axe : II.C - Après l’obtention du résultat d'expertise</c:v>
                </c:pt>
              </c:strCache>
            </c:strRef>
          </c:cat>
          <c:val>
            <c:numRef>
              <c:f>'Résultats Globaux'!$F$38:$F$40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25D-504C-ABAE-6A6A2C55B6CC}"/>
            </c:ext>
          </c:extLst>
        </c:ser>
        <c:ser>
          <c:idx val="1"/>
          <c:order val="1"/>
          <c:tx>
            <c:v>Seuil limite</c:v>
          </c:tx>
          <c:spPr>
            <a:noFill/>
            <a:ln w="19050">
              <a:solidFill>
                <a:srgbClr val="00B050"/>
              </a:solidFill>
              <a:prstDash val="dash"/>
            </a:ln>
          </c:spPr>
          <c:cat>
            <c:strRef>
              <c:f>'Résultats Globaux'!$B$38:$B$40</c:f>
              <c:strCache>
                <c:ptCount val="3"/>
                <c:pt idx="0">
                  <c:v>Axe : II.A - Avant la signature du contrat  </c:v>
                </c:pt>
                <c:pt idx="1">
                  <c:v>Axe : II.B - Dans la conduite de l’expertise</c:v>
                </c:pt>
                <c:pt idx="2">
                  <c:v>Axe : II.C - Après l’obtention du résultat d'expertise</c:v>
                </c:pt>
              </c:strCache>
            </c:strRef>
          </c:cat>
          <c:val>
            <c:numRef>
              <c:f>Utilitaires!$A$41:$A$43</c:f>
              <c:numCache>
                <c:formatCode>0%</c:formatCode>
                <c:ptCount val="3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061-8145-B3EF-8AECB305AA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70009856"/>
        <c:axId val="-1170010400"/>
      </c:radarChart>
      <c:catAx>
        <c:axId val="-11700098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accent6">
                    <a:lumMod val="50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fr-FR"/>
          </a:p>
        </c:txPr>
        <c:crossAx val="-1170010400"/>
        <c:crosses val="autoZero"/>
        <c:auto val="1"/>
        <c:lblAlgn val="ctr"/>
        <c:lblOffset val="100"/>
        <c:noMultiLvlLbl val="0"/>
      </c:catAx>
      <c:valAx>
        <c:axId val="-1170010400"/>
        <c:scaling>
          <c:orientation val="minMax"/>
          <c:max val="1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65000"/>
                </a:schemeClr>
              </a:solidFill>
              <a:prstDash val="sysDot"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fr-FR"/>
          </a:p>
        </c:txPr>
        <c:crossAx val="-1170009856"/>
        <c:crosses val="autoZero"/>
        <c:crossBetween val="between"/>
        <c:majorUnit val="0.2"/>
        <c:minorUnit val="0.04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>
      <c:oddFooter>&amp;L&amp;"Arial Narrow,Normal"&amp;6© BEUZELIN Laurine, DESGRANGES Amaury, EMILE Quentin&amp;R&amp;"Arial Narrow,Normal"&amp;6page n° &amp;P/&amp;N</c:oddFooter>
    </c:headerFooter>
    <c:pageMargins b="0.750000000000002" l="0.70000000000000095" r="0.70000000000000095" t="0.750000000000002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8792678927794"/>
          <c:y val="0.201388169042161"/>
          <c:w val="0.64200307086539099"/>
          <c:h val="0.65419316256353999"/>
        </c:manualLayout>
      </c:layout>
      <c:radarChart>
        <c:radarStyle val="filled"/>
        <c:varyColors val="0"/>
        <c:ser>
          <c:idx val="0"/>
          <c:order val="0"/>
          <c:tx>
            <c:v>capacité de l'expert</c:v>
          </c:tx>
          <c:spPr>
            <a:solidFill>
              <a:schemeClr val="accent2">
                <a:lumMod val="75000"/>
                <a:alpha val="14000"/>
              </a:schemeClr>
            </a:solidFill>
            <a:ln w="19050">
              <a:solidFill>
                <a:schemeClr val="accent2">
                  <a:lumMod val="50000"/>
                </a:schemeClr>
              </a:solidFill>
            </a:ln>
          </c:spPr>
          <c:dLbls>
            <c:dLbl>
              <c:idx val="0"/>
              <c:layout>
                <c:manualLayout>
                  <c:x val="3.0365615487854998E-3"/>
                  <c:y val="0.12356268213203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6D-5048-91A1-1904DBF7CABB}"/>
                </c:ext>
              </c:extLst>
            </c:dLbl>
            <c:dLbl>
              <c:idx val="1"/>
              <c:layout>
                <c:manualLayout>
                  <c:x val="-0.102009375081639"/>
                  <c:y val="-5.87782772487989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6D-5048-91A1-1904DBF7CABB}"/>
                </c:ext>
              </c:extLst>
            </c:dLbl>
            <c:dLbl>
              <c:idx val="2"/>
              <c:layout>
                <c:manualLayout>
                  <c:x val="0.105855067849584"/>
                  <c:y val="-6.62094182643701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6D-5048-91A1-1904DBF7CABB}"/>
                </c:ext>
              </c:extLst>
            </c:dLbl>
            <c:dLbl>
              <c:idx val="3"/>
              <c:layout>
                <c:manualLayout>
                  <c:x val="-9.6876493176348305E-2"/>
                  <c:y val="1.92227290848221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6D-5048-91A1-1904DBF7CABB}"/>
                </c:ext>
              </c:extLst>
            </c:dLbl>
            <c:dLbl>
              <c:idx val="4"/>
              <c:layout>
                <c:manualLayout>
                  <c:x val="-9.1537057470616898E-2"/>
                  <c:y val="-1.561597445925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6D-5048-91A1-1904DBF7CABB}"/>
                </c:ext>
              </c:extLst>
            </c:dLbl>
            <c:dLbl>
              <c:idx val="5"/>
              <c:layout>
                <c:manualLayout>
                  <c:x val="-6.5901880090989004E-2"/>
                  <c:y val="-6.06892472542722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6D-5048-91A1-1904DBF7CABB}"/>
                </c:ext>
              </c:extLst>
            </c:dLbl>
            <c:dLbl>
              <c:idx val="6"/>
              <c:layout>
                <c:manualLayout>
                  <c:x val="-3.4735631756354003E-2"/>
                  <c:y val="-8.51612989749860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36D-5048-91A1-1904DBF7CABB}"/>
                </c:ext>
              </c:extLst>
            </c:dLbl>
            <c:dLbl>
              <c:idx val="7"/>
              <c:layout>
                <c:manualLayout>
                  <c:x val="4.4397197679153302E-3"/>
                  <c:y val="-9.80205629653757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6D-5048-91A1-1904DBF7CABB}"/>
                </c:ext>
              </c:extLst>
            </c:dLbl>
            <c:dLbl>
              <c:idx val="8"/>
              <c:layout>
                <c:manualLayout>
                  <c:x val="4.6284919436533997E-2"/>
                  <c:y val="-9.78885026739624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36D-5048-91A1-1904DBF7CABB}"/>
                </c:ext>
              </c:extLst>
            </c:dLbl>
            <c:dLbl>
              <c:idx val="9"/>
              <c:layout>
                <c:manualLayout>
                  <c:x val="8.9383625211974502E-2"/>
                  <c:y val="-6.67886140468750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36D-5048-91A1-1904DBF7CABB}"/>
                </c:ext>
              </c:extLst>
            </c:dLbl>
            <c:dLbl>
              <c:idx val="10"/>
              <c:layout>
                <c:manualLayout>
                  <c:x val="0.113248800676553"/>
                  <c:y val="-2.6700565585914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36D-5048-91A1-1904DBF7CABB}"/>
                </c:ext>
              </c:extLst>
            </c:dLbl>
            <c:dLbl>
              <c:idx val="11"/>
              <c:layout>
                <c:manualLayout>
                  <c:x val="0.112186799527523"/>
                  <c:y val="2.3754112417408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36D-5048-91A1-1904DBF7CABB}"/>
                </c:ext>
              </c:extLst>
            </c:dLbl>
            <c:dLbl>
              <c:idx val="12"/>
              <c:layout>
                <c:manualLayout>
                  <c:x val="8.0150185293133905E-2"/>
                  <c:y val="6.63347730453991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36D-5048-91A1-1904DBF7CABB}"/>
                </c:ext>
              </c:extLst>
            </c:dLbl>
            <c:dLbl>
              <c:idx val="13"/>
              <c:layout>
                <c:manualLayout>
                  <c:x val="4.5252138034082803E-2"/>
                  <c:y val="9.05427264642830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36D-5048-91A1-1904DBF7CABB}"/>
                </c:ext>
              </c:extLst>
            </c:dLbl>
            <c:dLbl>
              <c:idx val="14"/>
              <c:layout>
                <c:manualLayout>
                  <c:x val="2.3157087837569298E-2"/>
                  <c:y val="0.10451613965111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36D-5048-91A1-1904DBF7CA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solidFill>
                      <a:schemeClr val="accent2">
                        <a:lumMod val="50000"/>
                      </a:schemeClr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'Résultats Globaux'!$B$34:$B$36</c:f>
              <c:strCache>
                <c:ptCount val="3"/>
                <c:pt idx="0">
                  <c:v>Axe : I.A - Connaissances de l'expert</c:v>
                </c:pt>
                <c:pt idx="1">
                  <c:v>Axe : I.B - Compétences  de l'expert</c:v>
                </c:pt>
                <c:pt idx="2">
                  <c:v>Axe : I.C - Aptitudes de l'expert</c:v>
                </c:pt>
              </c:strCache>
            </c:strRef>
          </c:cat>
          <c:val>
            <c:numRef>
              <c:f>'Résultats Globaux'!$F$34:$F$36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25D-504C-ABAE-6A6A2C55B6CC}"/>
            </c:ext>
          </c:extLst>
        </c:ser>
        <c:ser>
          <c:idx val="1"/>
          <c:order val="1"/>
          <c:tx>
            <c:v>Seuil limite</c:v>
          </c:tx>
          <c:spPr>
            <a:noFill/>
            <a:ln w="19050">
              <a:solidFill>
                <a:srgbClr val="00B050"/>
              </a:solidFill>
              <a:prstDash val="dash"/>
            </a:ln>
          </c:spPr>
          <c:cat>
            <c:strRef>
              <c:f>'Résultats Globaux'!$B$34:$B$36</c:f>
              <c:strCache>
                <c:ptCount val="3"/>
                <c:pt idx="0">
                  <c:v>Axe : I.A - Connaissances de l'expert</c:v>
                </c:pt>
                <c:pt idx="1">
                  <c:v>Axe : I.B - Compétences  de l'expert</c:v>
                </c:pt>
                <c:pt idx="2">
                  <c:v>Axe : I.C - Aptitudes de l'expert</c:v>
                </c:pt>
              </c:strCache>
            </c:strRef>
          </c:cat>
          <c:val>
            <c:numRef>
              <c:f>Utilitaires!$A$38:$A$40</c:f>
              <c:numCache>
                <c:formatCode>0%</c:formatCode>
                <c:ptCount val="3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36D-5048-91A1-1904DBF7C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70008224"/>
        <c:axId val="-1170006048"/>
      </c:radarChart>
      <c:catAx>
        <c:axId val="-11700082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accent2">
                    <a:lumMod val="50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fr-FR"/>
          </a:p>
        </c:txPr>
        <c:crossAx val="-1170006048"/>
        <c:crosses val="autoZero"/>
        <c:auto val="1"/>
        <c:lblAlgn val="ctr"/>
        <c:lblOffset val="100"/>
        <c:noMultiLvlLbl val="0"/>
      </c:catAx>
      <c:valAx>
        <c:axId val="-1170006048"/>
        <c:scaling>
          <c:orientation val="minMax"/>
          <c:max val="1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65000"/>
                </a:schemeClr>
              </a:solidFill>
              <a:prstDash val="sysDot"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fr-FR"/>
          </a:p>
        </c:txPr>
        <c:crossAx val="-1170008224"/>
        <c:crosses val="autoZero"/>
        <c:crossBetween val="between"/>
        <c:majorUnit val="0.2"/>
        <c:minorUnit val="0.04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>
      <c:oddFooter>&amp;L&amp;"Arial Narrow,Normal"&amp;6© BEUZELIN Laurine, DESGRANGES Amaury, EMILE Quentin&amp;R&amp;"Arial Narrow,Normal"&amp;6page n° &amp;P/&amp;N</c:oddFooter>
    </c:headerFooter>
    <c:pageMargins b="0.750000000000002" l="0.70000000000000095" r="0.70000000000000095" t="0.750000000000002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61226</xdr:colOff>
      <xdr:row>2</xdr:row>
      <xdr:rowOff>77258</xdr:rowOff>
    </xdr:from>
    <xdr:to>
      <xdr:col>0</xdr:col>
      <xdr:colOff>734484</xdr:colOff>
      <xdr:row>3</xdr:row>
      <xdr:rowOff>118534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26" y="348191"/>
          <a:ext cx="673258" cy="21060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53976</xdr:colOff>
      <xdr:row>2</xdr:row>
      <xdr:rowOff>47625</xdr:rowOff>
    </xdr:from>
    <xdr:to>
      <xdr:col>1</xdr:col>
      <xdr:colOff>260242</xdr:colOff>
      <xdr:row>2</xdr:row>
      <xdr:rowOff>266701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76" y="301625"/>
          <a:ext cx="714266" cy="2190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50800</xdr:colOff>
      <xdr:row>13</xdr:row>
      <xdr:rowOff>0</xdr:rowOff>
    </xdr:from>
    <xdr:to>
      <xdr:col>7</xdr:col>
      <xdr:colOff>1511300</xdr:colOff>
      <xdr:row>15</xdr:row>
      <xdr:rowOff>25399</xdr:rowOff>
    </xdr:to>
    <xdr:graphicFrame macro="">
      <xdr:nvGraphicFramePr>
        <xdr:cNvPr id="7" name="Chart 2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469901</xdr:colOff>
      <xdr:row>13</xdr:row>
      <xdr:rowOff>12700</xdr:rowOff>
    </xdr:from>
    <xdr:to>
      <xdr:col>3</xdr:col>
      <xdr:colOff>1130300</xdr:colOff>
      <xdr:row>15</xdr:row>
      <xdr:rowOff>12700</xdr:rowOff>
    </xdr:to>
    <xdr:graphicFrame macro="">
      <xdr:nvGraphicFramePr>
        <xdr:cNvPr id="8" name="Chart 2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114174</xdr:colOff>
      <xdr:row>19</xdr:row>
      <xdr:rowOff>166768</xdr:rowOff>
    </xdr:from>
    <xdr:to>
      <xdr:col>3</xdr:col>
      <xdr:colOff>1295657</xdr:colOff>
      <xdr:row>27</xdr:row>
      <xdr:rowOff>436162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114301</xdr:colOff>
      <xdr:row>2</xdr:row>
      <xdr:rowOff>25400</xdr:rowOff>
    </xdr:from>
    <xdr:to>
      <xdr:col>1</xdr:col>
      <xdr:colOff>499149</xdr:colOff>
      <xdr:row>2</xdr:row>
      <xdr:rowOff>208883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1" y="304800"/>
          <a:ext cx="596900" cy="18348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64141</xdr:colOff>
      <xdr:row>19</xdr:row>
      <xdr:rowOff>37723</xdr:rowOff>
    </xdr:from>
    <xdr:to>
      <xdr:col>7</xdr:col>
      <xdr:colOff>1321313</xdr:colOff>
      <xdr:row>22</xdr:row>
      <xdr:rowOff>238911</xdr:rowOff>
    </xdr:to>
    <xdr:graphicFrame macro="">
      <xdr:nvGraphicFramePr>
        <xdr:cNvPr id="9" name="Chart 2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31751</xdr:colOff>
      <xdr:row>21</xdr:row>
      <xdr:rowOff>50800</xdr:rowOff>
    </xdr:from>
    <xdr:to>
      <xdr:col>3</xdr:col>
      <xdr:colOff>914401</xdr:colOff>
      <xdr:row>26</xdr:row>
      <xdr:rowOff>685801</xdr:rowOff>
    </xdr:to>
    <xdr:graphicFrame macro="">
      <xdr:nvGraphicFramePr>
        <xdr:cNvPr id="11" name="Graphique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88899</xdr:colOff>
      <xdr:row>11</xdr:row>
      <xdr:rowOff>194735</xdr:rowOff>
    </xdr:from>
    <xdr:to>
      <xdr:col>3</xdr:col>
      <xdr:colOff>850900</xdr:colOff>
      <xdr:row>17</xdr:row>
      <xdr:rowOff>624417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57150</xdr:colOff>
      <xdr:row>2</xdr:row>
      <xdr:rowOff>38100</xdr:rowOff>
    </xdr:from>
    <xdr:to>
      <xdr:col>0</xdr:col>
      <xdr:colOff>901700</xdr:colOff>
      <xdr:row>2</xdr:row>
      <xdr:rowOff>274154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70933"/>
          <a:ext cx="844550" cy="23605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travaux.master.utc.fr/formations-master/ingenierie-de-la-sante/ids078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travaux.master.utc.fr/formations-master/ingenierie-de-la-sante/ids078/" TargetMode="External"/><Relationship Id="rId1" Type="http://schemas.openxmlformats.org/officeDocument/2006/relationships/hyperlink" Target="https://travaux.master.utc.fr/formations-master/ingenierie-de-la-sante/ids078/" TargetMode="External"/><Relationship Id="rId6" Type="http://schemas.openxmlformats.org/officeDocument/2006/relationships/hyperlink" Target="https://travaux.master.utc.fr/formations-master/ingenierie-de-la-sante/ids078/" TargetMode="External"/><Relationship Id="rId5" Type="http://schemas.openxmlformats.org/officeDocument/2006/relationships/hyperlink" Target="https://travaux.master.utc.fr/formations-master/ingenierie-de-la-sante/ids078/" TargetMode="External"/><Relationship Id="rId4" Type="http://schemas.openxmlformats.org/officeDocument/2006/relationships/hyperlink" Target="https://travaux.master.utc.fr/formations-master/ingenierie-de-la-sante/ids078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travaux.master.utc.fr/formations-master/ingenierie-de-la-sante/ids078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travaux.master.utc.fr/formations-master/ingenierie-de-la-sante/ids078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travaux.master.utc.fr/formations-master/ingenierie-de-la-sante/ids078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travaux.master.utc.fr/formations-master/ingenierie-de-la-sante/ids078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1:BX713"/>
  <sheetViews>
    <sheetView tabSelected="1" zoomScale="106" zoomScaleNormal="106" zoomScalePageLayoutView="145" workbookViewId="0">
      <selection activeCell="D7" sqref="D7:F7"/>
    </sheetView>
  </sheetViews>
  <sheetFormatPr baseColWidth="10" defaultColWidth="9.33203125" defaultRowHeight="15"/>
  <cols>
    <col min="1" max="1" width="9.109375" style="12" customWidth="1"/>
    <col min="2" max="2" width="10.33203125" style="12" customWidth="1"/>
    <col min="3" max="3" width="6.88671875" style="12" customWidth="1"/>
    <col min="4" max="6" width="6.5546875" style="12" customWidth="1"/>
    <col min="7" max="7" width="8" style="12" customWidth="1"/>
    <col min="8" max="8" width="8.88671875" style="11" customWidth="1"/>
    <col min="9" max="9" width="14.33203125" style="11" customWidth="1"/>
    <col min="77" max="16384" width="9.33203125" style="12"/>
  </cols>
  <sheetData>
    <row r="1" spans="1:76" s="135" customFormat="1" ht="9.9499999999999993" customHeight="1">
      <c r="A1" s="394" t="s">
        <v>247</v>
      </c>
      <c r="B1" s="394"/>
      <c r="C1" s="394"/>
      <c r="D1" s="394"/>
      <c r="E1" s="394"/>
      <c r="F1" s="177"/>
      <c r="G1" s="151"/>
      <c r="H1" s="151"/>
      <c r="I1" s="167" t="s">
        <v>248</v>
      </c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  <c r="AW1" s="134"/>
      <c r="AX1" s="134"/>
      <c r="AY1" s="134"/>
      <c r="AZ1" s="134"/>
      <c r="BA1" s="134"/>
      <c r="BB1" s="134"/>
      <c r="BC1" s="134"/>
      <c r="BD1" s="134"/>
      <c r="BE1" s="134"/>
      <c r="BF1" s="134"/>
      <c r="BG1" s="134"/>
      <c r="BH1" s="134"/>
      <c r="BI1" s="134"/>
      <c r="BJ1" s="134"/>
      <c r="BK1" s="134"/>
      <c r="BL1" s="134"/>
      <c r="BM1" s="134"/>
      <c r="BN1" s="134"/>
      <c r="BO1" s="134"/>
      <c r="BP1" s="134"/>
      <c r="BQ1" s="134"/>
      <c r="BR1" s="134"/>
      <c r="BS1" s="134"/>
      <c r="BT1" s="134"/>
      <c r="BU1" s="134"/>
      <c r="BV1" s="134"/>
      <c r="BW1" s="134"/>
      <c r="BX1" s="134"/>
    </row>
    <row r="2" spans="1:76" s="135" customFormat="1" ht="9.9499999999999993" customHeight="1">
      <c r="A2" s="152" t="s">
        <v>179</v>
      </c>
      <c r="B2" s="153"/>
      <c r="C2" s="153"/>
      <c r="D2" s="154"/>
      <c r="E2" s="155"/>
      <c r="F2" s="153"/>
      <c r="G2" s="156"/>
      <c r="H2" s="178"/>
      <c r="I2" s="157" t="s">
        <v>0</v>
      </c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</row>
    <row r="3" spans="1:76" ht="12.95" customHeight="1">
      <c r="A3" s="158"/>
      <c r="B3" s="404" t="s">
        <v>206</v>
      </c>
      <c r="C3" s="404"/>
      <c r="D3" s="404"/>
      <c r="E3" s="404"/>
      <c r="F3" s="404"/>
      <c r="G3" s="404"/>
      <c r="H3" s="404"/>
      <c r="I3" s="405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</row>
    <row r="4" spans="1:76" s="29" customFormat="1" ht="12.95" customHeight="1">
      <c r="A4" s="159"/>
      <c r="B4" s="406"/>
      <c r="C4" s="406"/>
      <c r="D4" s="406"/>
      <c r="E4" s="406"/>
      <c r="F4" s="406"/>
      <c r="G4" s="406"/>
      <c r="H4" s="406"/>
      <c r="I4" s="407"/>
      <c r="J4" s="53"/>
      <c r="K4" s="17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</row>
    <row r="5" spans="1:76" ht="12.95" customHeight="1">
      <c r="A5" s="401" t="s">
        <v>180</v>
      </c>
      <c r="B5" s="401"/>
      <c r="C5" s="401"/>
      <c r="D5" s="401"/>
      <c r="E5" s="401"/>
      <c r="F5" s="401"/>
      <c r="G5" s="401"/>
      <c r="H5" s="401"/>
      <c r="I5" s="401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</row>
    <row r="6" spans="1:76" ht="17.100000000000001" customHeight="1">
      <c r="A6" s="402" t="s">
        <v>241</v>
      </c>
      <c r="B6" s="403"/>
      <c r="C6" s="403"/>
      <c r="D6" s="395" t="s">
        <v>270</v>
      </c>
      <c r="E6" s="396"/>
      <c r="F6" s="396"/>
      <c r="G6" s="396"/>
      <c r="H6" s="396"/>
      <c r="I6" s="397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</row>
    <row r="7" spans="1:76" ht="17.100000000000001" customHeight="1">
      <c r="A7" s="181"/>
      <c r="B7" s="182"/>
      <c r="C7" s="182" t="s">
        <v>192</v>
      </c>
      <c r="D7" s="408" t="s">
        <v>1</v>
      </c>
      <c r="E7" s="408"/>
      <c r="F7" s="408"/>
      <c r="G7" s="408" t="s">
        <v>2</v>
      </c>
      <c r="H7" s="408"/>
      <c r="I7" s="409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</row>
    <row r="8" spans="1:76" ht="17.100000000000001" customHeight="1">
      <c r="A8" s="424" t="s">
        <v>193</v>
      </c>
      <c r="B8" s="425"/>
      <c r="C8" s="425"/>
      <c r="D8" s="408" t="s">
        <v>194</v>
      </c>
      <c r="E8" s="426"/>
      <c r="F8" s="426"/>
      <c r="G8" s="426"/>
      <c r="H8" s="426"/>
      <c r="I8" s="427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</row>
    <row r="9" spans="1:76" s="13" customFormat="1">
      <c r="A9" s="428" t="s">
        <v>196</v>
      </c>
      <c r="B9" s="429"/>
      <c r="C9" s="429"/>
      <c r="D9" s="439" t="s">
        <v>195</v>
      </c>
      <c r="E9" s="439"/>
      <c r="F9" s="439"/>
      <c r="G9" s="439"/>
      <c r="H9" s="439"/>
      <c r="I9" s="440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</row>
    <row r="10" spans="1:76" s="57" customFormat="1" ht="3" customHeight="1">
      <c r="A10" s="420"/>
      <c r="B10" s="420"/>
      <c r="C10" s="420"/>
      <c r="D10" s="420"/>
      <c r="E10" s="420"/>
      <c r="F10" s="420"/>
      <c r="G10" s="420"/>
      <c r="H10" s="420"/>
      <c r="I10" s="420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</row>
    <row r="11" spans="1:76" ht="20.100000000000001" customHeight="1">
      <c r="A11" s="398" t="s">
        <v>3</v>
      </c>
      <c r="B11" s="399"/>
      <c r="C11" s="399"/>
      <c r="D11" s="399"/>
      <c r="E11" s="399"/>
      <c r="F11" s="399"/>
      <c r="G11" s="399"/>
      <c r="H11" s="399"/>
      <c r="I11" s="400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</row>
    <row r="12" spans="1:76" ht="57.95" customHeight="1">
      <c r="A12" s="430" t="s">
        <v>183</v>
      </c>
      <c r="B12" s="431"/>
      <c r="C12" s="431"/>
      <c r="D12" s="431"/>
      <c r="E12" s="431"/>
      <c r="F12" s="431"/>
      <c r="G12" s="431"/>
      <c r="H12" s="431"/>
      <c r="I12" s="432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</row>
    <row r="13" spans="1:76" ht="89.1" customHeight="1">
      <c r="A13" s="436" t="s">
        <v>184</v>
      </c>
      <c r="B13" s="437"/>
      <c r="C13" s="437"/>
      <c r="D13" s="437"/>
      <c r="E13" s="437"/>
      <c r="F13" s="437"/>
      <c r="G13" s="437"/>
      <c r="H13" s="437"/>
      <c r="I13" s="438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</row>
    <row r="14" spans="1:76" ht="34.5" customHeight="1">
      <c r="A14" s="444" t="s">
        <v>249</v>
      </c>
      <c r="B14" s="445"/>
      <c r="C14" s="445"/>
      <c r="D14" s="445"/>
      <c r="E14" s="445"/>
      <c r="F14" s="445"/>
      <c r="G14" s="445"/>
      <c r="H14" s="445"/>
      <c r="I14" s="446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</row>
    <row r="15" spans="1:76" ht="33" customHeight="1">
      <c r="A15" s="444"/>
      <c r="B15" s="445"/>
      <c r="C15" s="445"/>
      <c r="D15" s="445"/>
      <c r="E15" s="445"/>
      <c r="F15" s="445"/>
      <c r="G15" s="445"/>
      <c r="H15" s="445"/>
      <c r="I15" s="446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</row>
    <row r="16" spans="1:76" ht="48" customHeight="1">
      <c r="A16" s="444"/>
      <c r="B16" s="445"/>
      <c r="C16" s="445"/>
      <c r="D16" s="445"/>
      <c r="E16" s="445"/>
      <c r="F16" s="445"/>
      <c r="G16" s="445"/>
      <c r="H16" s="445"/>
      <c r="I16" s="446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</row>
    <row r="17" spans="1:76" ht="48" customHeight="1">
      <c r="A17" s="444"/>
      <c r="B17" s="445"/>
      <c r="C17" s="445"/>
      <c r="D17" s="445"/>
      <c r="E17" s="445"/>
      <c r="F17" s="445"/>
      <c r="G17" s="445"/>
      <c r="H17" s="445"/>
      <c r="I17" s="446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</row>
    <row r="18" spans="1:76" ht="24.95" customHeight="1">
      <c r="A18" s="447"/>
      <c r="B18" s="448"/>
      <c r="C18" s="448"/>
      <c r="D18" s="448"/>
      <c r="E18" s="448"/>
      <c r="F18" s="448"/>
      <c r="G18" s="448"/>
      <c r="H18" s="448"/>
      <c r="I18" s="449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</row>
    <row r="19" spans="1:76" s="57" customFormat="1" ht="3" customHeight="1">
      <c r="A19" s="420"/>
      <c r="B19" s="420"/>
      <c r="C19" s="420"/>
      <c r="D19" s="420"/>
      <c r="E19" s="420"/>
      <c r="F19" s="420"/>
      <c r="G19" s="420"/>
      <c r="H19" s="420"/>
      <c r="I19" s="420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</row>
    <row r="20" spans="1:76" ht="20.100000000000001" customHeight="1">
      <c r="A20" s="441" t="s">
        <v>4</v>
      </c>
      <c r="B20" s="442"/>
      <c r="C20" s="442"/>
      <c r="D20" s="442"/>
      <c r="E20" s="442"/>
      <c r="F20" s="442"/>
      <c r="G20" s="442"/>
      <c r="H20" s="442"/>
      <c r="I20" s="44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</row>
    <row r="21" spans="1:76" s="57" customFormat="1" ht="27" customHeight="1">
      <c r="A21" s="433" t="s">
        <v>197</v>
      </c>
      <c r="B21" s="434"/>
      <c r="C21" s="434"/>
      <c r="D21" s="434"/>
      <c r="E21" s="435" t="s">
        <v>198</v>
      </c>
      <c r="F21" s="435"/>
      <c r="G21" s="435"/>
      <c r="H21" s="435"/>
      <c r="I21" s="435"/>
      <c r="J21" s="109"/>
      <c r="K21" s="168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09"/>
      <c r="AY21" s="109"/>
      <c r="AZ21" s="109"/>
      <c r="BA21" s="109"/>
      <c r="BB21" s="109"/>
      <c r="BC21" s="109"/>
      <c r="BD21" s="109"/>
      <c r="BE21" s="109"/>
      <c r="BF21" s="109"/>
      <c r="BG21" s="109"/>
      <c r="BH21" s="109"/>
      <c r="BI21" s="109"/>
      <c r="BJ21" s="109"/>
      <c r="BK21" s="109"/>
      <c r="BL21" s="109"/>
      <c r="BM21" s="109"/>
      <c r="BN21" s="109"/>
      <c r="BO21" s="109"/>
      <c r="BP21" s="109"/>
      <c r="BQ21" s="109"/>
      <c r="BR21" s="109"/>
      <c r="BS21" s="109"/>
      <c r="BT21" s="109"/>
      <c r="BU21" s="109"/>
      <c r="BV21" s="109"/>
      <c r="BW21" s="109"/>
      <c r="BX21" s="109"/>
    </row>
    <row r="22" spans="1:76" s="187" customFormat="1" ht="27" customHeight="1">
      <c r="A22" s="421" t="s">
        <v>199</v>
      </c>
      <c r="B22" s="422"/>
      <c r="C22" s="183" t="s">
        <v>200</v>
      </c>
      <c r="D22" s="184" t="s">
        <v>201</v>
      </c>
      <c r="E22" s="185" t="s">
        <v>202</v>
      </c>
      <c r="F22" s="186" t="s">
        <v>203</v>
      </c>
      <c r="G22" s="186" t="s">
        <v>5</v>
      </c>
      <c r="H22" s="423" t="s">
        <v>204</v>
      </c>
      <c r="I22" s="423"/>
      <c r="J22" s="33"/>
      <c r="K22" s="59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</row>
    <row r="23" spans="1:76" s="187" customFormat="1" ht="33.950000000000003" customHeight="1">
      <c r="A23" s="413" t="s">
        <v>6</v>
      </c>
      <c r="B23" s="413"/>
      <c r="C23" s="188" t="s">
        <v>7</v>
      </c>
      <c r="D23" s="189">
        <v>1.0000000000000001E-5</v>
      </c>
      <c r="E23" s="190">
        <v>0</v>
      </c>
      <c r="F23" s="190">
        <f>E24-0.01</f>
        <v>0.28999999999999998</v>
      </c>
      <c r="G23" s="191" t="s">
        <v>8</v>
      </c>
      <c r="H23" s="414" t="s">
        <v>9</v>
      </c>
      <c r="I23" s="414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</row>
    <row r="24" spans="1:76" s="187" customFormat="1" ht="33.950000000000003" customHeight="1">
      <c r="A24" s="413" t="s">
        <v>10</v>
      </c>
      <c r="B24" s="413"/>
      <c r="C24" s="188" t="s">
        <v>11</v>
      </c>
      <c r="D24" s="189">
        <f>MROUND((E24+F24)/2,0.1)</f>
        <v>0.4</v>
      </c>
      <c r="E24" s="192">
        <v>0.3</v>
      </c>
      <c r="F24" s="190">
        <f>E25-0.01</f>
        <v>0.59</v>
      </c>
      <c r="G24" s="191" t="s">
        <v>12</v>
      </c>
      <c r="H24" s="414" t="s">
        <v>13</v>
      </c>
      <c r="I24" s="414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</row>
    <row r="25" spans="1:76" s="187" customFormat="1" ht="33.950000000000003" customHeight="1">
      <c r="A25" s="413" t="s">
        <v>14</v>
      </c>
      <c r="B25" s="413"/>
      <c r="C25" s="188" t="s">
        <v>15</v>
      </c>
      <c r="D25" s="189">
        <f>MROUND((E25+F25)/2,0.1)</f>
        <v>0.70000000000000007</v>
      </c>
      <c r="E25" s="192">
        <v>0.6</v>
      </c>
      <c r="F25" s="190">
        <f>E26-0.01</f>
        <v>0.89</v>
      </c>
      <c r="G25" s="191" t="s">
        <v>16</v>
      </c>
      <c r="H25" s="414" t="s">
        <v>17</v>
      </c>
      <c r="I25" s="414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</row>
    <row r="26" spans="1:76" s="187" customFormat="1" ht="33.950000000000003" customHeight="1">
      <c r="A26" s="413" t="s">
        <v>18</v>
      </c>
      <c r="B26" s="413"/>
      <c r="C26" s="188" t="s">
        <v>19</v>
      </c>
      <c r="D26" s="189">
        <v>1</v>
      </c>
      <c r="E26" s="192">
        <v>0.9</v>
      </c>
      <c r="F26" s="190">
        <v>1</v>
      </c>
      <c r="G26" s="191" t="s">
        <v>20</v>
      </c>
      <c r="H26" s="414" t="s">
        <v>21</v>
      </c>
      <c r="I26" s="414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</row>
    <row r="27" spans="1:76" s="187" customFormat="1" ht="33.950000000000003" customHeight="1">
      <c r="A27" s="415" t="s">
        <v>182</v>
      </c>
      <c r="B27" s="416"/>
      <c r="C27" s="188" t="s">
        <v>22</v>
      </c>
      <c r="D27" s="189" t="s">
        <v>23</v>
      </c>
      <c r="E27" s="417" t="s">
        <v>205</v>
      </c>
      <c r="F27" s="418"/>
      <c r="G27" s="418"/>
      <c r="H27" s="418"/>
      <c r="I27" s="419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</row>
    <row r="28" spans="1:76" s="57" customFormat="1" ht="3" customHeight="1">
      <c r="A28" s="420"/>
      <c r="B28" s="420"/>
      <c r="C28" s="420"/>
      <c r="D28" s="420"/>
      <c r="E28" s="420"/>
      <c r="F28" s="420"/>
      <c r="G28" s="420"/>
      <c r="H28" s="420"/>
      <c r="I28" s="420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</row>
    <row r="29" spans="1:76" s="179" customFormat="1" ht="21.95" customHeight="1">
      <c r="A29" s="410" t="s">
        <v>181</v>
      </c>
      <c r="B29" s="411"/>
      <c r="C29" s="411"/>
      <c r="D29" s="411"/>
      <c r="E29" s="411"/>
      <c r="F29" s="411"/>
      <c r="G29" s="411"/>
      <c r="H29" s="411"/>
      <c r="I29" s="412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</row>
    <row r="30" spans="1:76" s="180" customFormat="1" ht="6.95" customHeight="1">
      <c r="A30" s="33"/>
      <c r="B30" s="33"/>
      <c r="C30" s="33"/>
      <c r="D30" s="33"/>
      <c r="E30" s="33"/>
      <c r="F30" s="33"/>
      <c r="G30" s="33"/>
      <c r="H30" s="33"/>
      <c r="I30" s="33"/>
      <c r="J30" s="59"/>
      <c r="K30" s="33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</row>
    <row r="31" spans="1:76" s="136" customFormat="1" ht="12.95" customHeight="1">
      <c r="A31" s="53"/>
      <c r="B31" s="53"/>
      <c r="C31" s="53"/>
      <c r="D31" s="53"/>
      <c r="E31" s="53"/>
      <c r="F31" s="53"/>
      <c r="G31" s="53"/>
      <c r="H31" s="53"/>
      <c r="I31" s="53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</row>
    <row r="32" spans="1:76" customFormat="1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27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</row>
    <row r="33" customFormat="1"/>
    <row r="34" customFormat="1"/>
    <row r="35" customFormat="1"/>
    <row r="36" customFormat="1"/>
    <row r="37" customFormat="1"/>
    <row r="38" customFormat="1"/>
    <row r="39" customFormat="1"/>
    <row r="40" customFormat="1"/>
    <row r="41" customFormat="1"/>
    <row r="42" customFormat="1"/>
    <row r="43" customFormat="1"/>
    <row r="44" customFormat="1"/>
    <row r="45" customFormat="1"/>
    <row r="46" customFormat="1"/>
    <row r="47" customFormat="1"/>
    <row r="48" customFormat="1"/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  <row r="64" customFormat="1"/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customFormat="1"/>
    <row r="98" customFormat="1"/>
    <row r="99" customFormat="1"/>
    <row r="100" customFormat="1"/>
    <row r="101" customFormat="1"/>
    <row r="102" customFormat="1"/>
    <row r="103" customFormat="1"/>
    <row r="104" customFormat="1"/>
    <row r="105" customFormat="1"/>
    <row r="106" customFormat="1"/>
    <row r="107" customFormat="1"/>
    <row r="108" customFormat="1"/>
    <row r="109" customFormat="1"/>
    <row r="110" customFormat="1"/>
    <row r="111" customFormat="1"/>
    <row r="112" customFormat="1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  <row r="130" customFormat="1"/>
    <row r="131" customFormat="1"/>
    <row r="132" customFormat="1"/>
    <row r="133" customFormat="1"/>
    <row r="134" customFormat="1"/>
    <row r="135" customFormat="1"/>
    <row r="136" customFormat="1"/>
    <row r="137" customFormat="1"/>
    <row r="138" customFormat="1"/>
    <row r="139" customFormat="1"/>
    <row r="140" customFormat="1"/>
    <row r="141" customFormat="1"/>
    <row r="142" customFormat="1"/>
    <row r="143" customFormat="1"/>
    <row r="144" customFormat="1"/>
    <row r="145" customFormat="1"/>
    <row r="146" customFormat="1"/>
    <row r="147" customFormat="1"/>
    <row r="148" customFormat="1"/>
    <row r="149" customFormat="1"/>
    <row r="150" customFormat="1"/>
    <row r="151" customFormat="1"/>
    <row r="152" customFormat="1"/>
    <row r="153" customFormat="1"/>
    <row r="154" customFormat="1"/>
    <row r="155" customFormat="1"/>
    <row r="156" customFormat="1"/>
    <row r="157" customFormat="1"/>
    <row r="158" customFormat="1"/>
    <row r="159" customFormat="1"/>
    <row r="160" customFormat="1"/>
    <row r="161" customFormat="1"/>
    <row r="162" customFormat="1"/>
    <row r="163" customFormat="1"/>
    <row r="164" customFormat="1"/>
    <row r="165" customFormat="1"/>
    <row r="166" customFormat="1"/>
    <row r="167" customFormat="1"/>
    <row r="168" customFormat="1"/>
    <row r="169" customFormat="1"/>
    <row r="170" customFormat="1"/>
    <row r="171" customFormat="1"/>
    <row r="172" customFormat="1"/>
    <row r="173" customFormat="1"/>
    <row r="174" customFormat="1"/>
    <row r="175" customFormat="1"/>
    <row r="176" customFormat="1"/>
    <row r="177" customFormat="1"/>
    <row r="178" customFormat="1"/>
    <row r="179" customFormat="1"/>
    <row r="180" customFormat="1"/>
    <row r="181" customFormat="1"/>
    <row r="182" customFormat="1"/>
    <row r="183" customFormat="1"/>
    <row r="184" customFormat="1"/>
    <row r="185" customFormat="1"/>
    <row r="186" customFormat="1"/>
    <row r="187" customFormat="1"/>
    <row r="188" customFormat="1"/>
    <row r="189" customFormat="1"/>
    <row r="190" customFormat="1"/>
    <row r="191" customFormat="1"/>
    <row r="192" customFormat="1"/>
    <row r="193" customFormat="1"/>
    <row r="194" customFormat="1"/>
    <row r="195" customFormat="1"/>
    <row r="196" customFormat="1"/>
    <row r="197" customFormat="1"/>
    <row r="198" customFormat="1"/>
    <row r="199" customFormat="1"/>
    <row r="200" customFormat="1"/>
    <row r="201" customFormat="1"/>
    <row r="202" customFormat="1"/>
    <row r="203" customFormat="1"/>
    <row r="204" customFormat="1"/>
    <row r="205" customFormat="1"/>
    <row r="206" customFormat="1"/>
    <row r="207" customFormat="1"/>
    <row r="208" customFormat="1"/>
    <row r="209" customFormat="1"/>
    <row r="210" customFormat="1"/>
    <row r="211" customFormat="1"/>
    <row r="212" customFormat="1"/>
    <row r="213" customFormat="1"/>
    <row r="214" customFormat="1"/>
    <row r="215" customFormat="1"/>
    <row r="216" customFormat="1"/>
    <row r="217" customFormat="1"/>
    <row r="218" customFormat="1"/>
    <row r="219" customFormat="1"/>
    <row r="220" customFormat="1"/>
    <row r="221" customFormat="1"/>
    <row r="222" customFormat="1"/>
    <row r="223" customFormat="1"/>
    <row r="224" customFormat="1"/>
    <row r="225" customFormat="1"/>
    <row r="226" customFormat="1"/>
    <row r="227" customFormat="1"/>
    <row r="228" customFormat="1"/>
    <row r="229" customFormat="1"/>
    <row r="230" customFormat="1"/>
    <row r="231" customFormat="1"/>
    <row r="232" customFormat="1"/>
    <row r="233" customFormat="1"/>
    <row r="234" customFormat="1"/>
    <row r="235" customFormat="1"/>
    <row r="236" customFormat="1"/>
    <row r="237" customFormat="1"/>
    <row r="238" customFormat="1"/>
    <row r="239" customFormat="1"/>
    <row r="240" customFormat="1"/>
    <row r="241" customFormat="1"/>
    <row r="242" customFormat="1"/>
    <row r="243" customFormat="1"/>
    <row r="244" customFormat="1"/>
    <row r="245" customFormat="1"/>
    <row r="246" customFormat="1"/>
    <row r="247" customFormat="1"/>
    <row r="248" customFormat="1"/>
    <row r="249" customFormat="1"/>
    <row r="250" customFormat="1"/>
    <row r="251" customFormat="1"/>
    <row r="252" customFormat="1"/>
    <row r="253" customFormat="1"/>
    <row r="254" customFormat="1"/>
    <row r="255" customFormat="1"/>
    <row r="256" customFormat="1"/>
    <row r="257" customFormat="1"/>
    <row r="258" customFormat="1"/>
    <row r="259" customFormat="1"/>
    <row r="260" customFormat="1"/>
    <row r="261" customFormat="1"/>
    <row r="262" customFormat="1"/>
    <row r="263" customFormat="1"/>
    <row r="264" customFormat="1"/>
    <row r="265" customFormat="1"/>
    <row r="266" customFormat="1"/>
    <row r="267" customFormat="1"/>
    <row r="268" customFormat="1"/>
    <row r="269" customFormat="1"/>
    <row r="270" customFormat="1"/>
    <row r="271" customFormat="1"/>
    <row r="272" customFormat="1"/>
    <row r="273" customFormat="1"/>
    <row r="274" customFormat="1"/>
    <row r="275" customFormat="1"/>
    <row r="276" customFormat="1"/>
    <row r="277" customFormat="1"/>
    <row r="278" customFormat="1"/>
    <row r="279" customFormat="1"/>
    <row r="280" customFormat="1"/>
    <row r="281" customFormat="1"/>
    <row r="282" customFormat="1"/>
    <row r="283" customFormat="1"/>
    <row r="284" customFormat="1"/>
    <row r="285" customFormat="1"/>
    <row r="286" customFormat="1"/>
    <row r="287" customFormat="1"/>
    <row r="288" customFormat="1"/>
    <row r="289" customFormat="1"/>
    <row r="290" customFormat="1"/>
    <row r="291" customFormat="1"/>
    <row r="292" customFormat="1"/>
    <row r="293" customFormat="1"/>
    <row r="294" customFormat="1"/>
    <row r="295" customFormat="1"/>
    <row r="296" customFormat="1"/>
    <row r="297" customFormat="1"/>
    <row r="298" customFormat="1"/>
    <row r="299" customFormat="1"/>
    <row r="300" customFormat="1"/>
    <row r="301" customFormat="1"/>
    <row r="302" customFormat="1"/>
    <row r="303" customFormat="1"/>
    <row r="304" customFormat="1"/>
    <row r="305" customFormat="1"/>
    <row r="306" customFormat="1"/>
    <row r="307" customFormat="1"/>
    <row r="308" customFormat="1"/>
    <row r="309" customFormat="1"/>
    <row r="310" customFormat="1"/>
    <row r="311" customFormat="1"/>
    <row r="312" customFormat="1"/>
    <row r="313" customFormat="1"/>
    <row r="314" customFormat="1"/>
    <row r="315" customFormat="1"/>
    <row r="316" customFormat="1"/>
    <row r="317" customFormat="1"/>
    <row r="318" customFormat="1"/>
    <row r="319" customFormat="1"/>
    <row r="320" customFormat="1"/>
    <row r="321" customFormat="1"/>
    <row r="322" customFormat="1"/>
    <row r="323" customFormat="1"/>
    <row r="324" customFormat="1"/>
    <row r="325" customFormat="1"/>
    <row r="326" customFormat="1"/>
    <row r="327" customFormat="1"/>
    <row r="328" customFormat="1"/>
    <row r="329" customFormat="1"/>
    <row r="330" customFormat="1"/>
    <row r="331" customFormat="1"/>
    <row r="332" customFormat="1"/>
    <row r="333" customFormat="1"/>
    <row r="334" customFormat="1"/>
    <row r="335" customFormat="1"/>
    <row r="336" customFormat="1"/>
    <row r="337" customFormat="1"/>
    <row r="338" customFormat="1"/>
    <row r="339" customFormat="1"/>
    <row r="340" customFormat="1"/>
    <row r="341" customFormat="1"/>
    <row r="342" customFormat="1"/>
    <row r="343" customFormat="1"/>
    <row r="344" customFormat="1"/>
    <row r="345" customFormat="1"/>
    <row r="346" customFormat="1"/>
    <row r="347" customFormat="1"/>
    <row r="348" customFormat="1"/>
    <row r="349" customFormat="1"/>
    <row r="350" customFormat="1"/>
    <row r="351" customFormat="1"/>
    <row r="352" customFormat="1"/>
    <row r="353" customFormat="1"/>
    <row r="354" customFormat="1"/>
    <row r="355" customFormat="1"/>
    <row r="356" customFormat="1"/>
    <row r="357" customFormat="1"/>
    <row r="358" customFormat="1"/>
    <row r="359" customFormat="1"/>
    <row r="360" customFormat="1"/>
    <row r="361" customFormat="1"/>
    <row r="362" customFormat="1"/>
    <row r="363" customFormat="1"/>
    <row r="364" customFormat="1"/>
    <row r="365" customFormat="1"/>
    <row r="366" customFormat="1"/>
    <row r="367" customFormat="1"/>
    <row r="368" customFormat="1"/>
    <row r="369" customFormat="1"/>
    <row r="370" customFormat="1"/>
    <row r="371" customFormat="1"/>
    <row r="372" customFormat="1"/>
    <row r="373" customFormat="1"/>
    <row r="374" customFormat="1"/>
    <row r="375" customFormat="1"/>
    <row r="376" customFormat="1"/>
    <row r="377" customFormat="1"/>
    <row r="378" customFormat="1"/>
    <row r="379" customFormat="1"/>
    <row r="380" customFormat="1"/>
    <row r="381" customFormat="1"/>
    <row r="382" customFormat="1"/>
    <row r="383" customFormat="1"/>
    <row r="384" customFormat="1"/>
    <row r="385" customFormat="1"/>
    <row r="386" customFormat="1"/>
    <row r="387" customFormat="1"/>
    <row r="388" customFormat="1"/>
    <row r="389" customFormat="1"/>
    <row r="390" customFormat="1"/>
    <row r="391" customFormat="1"/>
    <row r="392" customFormat="1"/>
    <row r="393" customFormat="1"/>
    <row r="394" customFormat="1"/>
    <row r="395" customFormat="1"/>
    <row r="396" customFormat="1"/>
    <row r="397" customFormat="1"/>
    <row r="398" customFormat="1"/>
    <row r="399" customFormat="1"/>
    <row r="400" customFormat="1"/>
    <row r="401" customFormat="1"/>
    <row r="402" customFormat="1"/>
    <row r="403" customFormat="1"/>
    <row r="404" customFormat="1"/>
    <row r="405" customFormat="1"/>
    <row r="406" customFormat="1"/>
    <row r="407" customFormat="1"/>
    <row r="408" customFormat="1"/>
    <row r="409" customFormat="1"/>
    <row r="410" customFormat="1"/>
    <row r="411" customFormat="1"/>
    <row r="412" customFormat="1"/>
    <row r="413" customFormat="1"/>
    <row r="414" customFormat="1"/>
    <row r="415" customFormat="1"/>
    <row r="416" customFormat="1"/>
    <row r="417" customFormat="1"/>
    <row r="418" customFormat="1"/>
    <row r="419" customFormat="1"/>
    <row r="420" customFormat="1"/>
    <row r="421" customFormat="1"/>
    <row r="422" customFormat="1"/>
    <row r="423" customFormat="1"/>
    <row r="424" customFormat="1"/>
    <row r="425" customFormat="1"/>
    <row r="426" customFormat="1"/>
    <row r="427" customFormat="1"/>
    <row r="428" customFormat="1"/>
    <row r="429" customFormat="1"/>
    <row r="430" customFormat="1"/>
    <row r="431" customFormat="1"/>
    <row r="432" customFormat="1"/>
    <row r="433" customFormat="1"/>
    <row r="434" customFormat="1"/>
    <row r="435" customFormat="1"/>
    <row r="436" customFormat="1"/>
    <row r="437" customFormat="1"/>
    <row r="438" customFormat="1"/>
    <row r="439" customFormat="1"/>
    <row r="440" customFormat="1"/>
    <row r="441" customFormat="1"/>
    <row r="442" customFormat="1"/>
    <row r="443" customFormat="1"/>
    <row r="444" customFormat="1"/>
    <row r="445" customFormat="1"/>
    <row r="446" customFormat="1"/>
    <row r="447" customFormat="1"/>
    <row r="448" customFormat="1"/>
    <row r="449" customFormat="1"/>
    <row r="450" customFormat="1"/>
    <row r="451" customFormat="1"/>
    <row r="452" customFormat="1"/>
    <row r="453" customFormat="1"/>
    <row r="454" customFormat="1"/>
    <row r="455" customFormat="1"/>
    <row r="456" customFormat="1"/>
    <row r="457" customFormat="1"/>
    <row r="458" customFormat="1"/>
    <row r="459" customFormat="1"/>
    <row r="460" customFormat="1"/>
    <row r="461" customFormat="1"/>
    <row r="462" customFormat="1"/>
    <row r="463" customFormat="1"/>
    <row r="464" customFormat="1"/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spans="1:9" customFormat="1">
      <c r="A705" s="53"/>
      <c r="B705" s="53"/>
      <c r="C705" s="53"/>
      <c r="D705" s="53"/>
      <c r="E705" s="53"/>
      <c r="F705" s="53"/>
      <c r="G705" s="53"/>
      <c r="H705" s="53"/>
      <c r="I705" s="53"/>
    </row>
    <row r="706" spans="1:9" customFormat="1">
      <c r="A706" s="53"/>
      <c r="B706" s="53"/>
      <c r="C706" s="53"/>
      <c r="D706" s="53"/>
      <c r="E706" s="53"/>
      <c r="F706" s="53"/>
      <c r="G706" s="53"/>
      <c r="H706" s="53"/>
      <c r="I706" s="53"/>
    </row>
    <row r="707" spans="1:9" customFormat="1">
      <c r="A707" s="53"/>
      <c r="B707" s="53"/>
      <c r="C707" s="53"/>
      <c r="D707" s="53"/>
      <c r="E707" s="53"/>
      <c r="F707" s="53"/>
      <c r="G707" s="53"/>
      <c r="H707" s="53"/>
      <c r="I707" s="53"/>
    </row>
    <row r="708" spans="1:9" customFormat="1">
      <c r="A708" s="53"/>
      <c r="B708" s="53"/>
      <c r="C708" s="53"/>
      <c r="D708" s="53"/>
      <c r="E708" s="53"/>
      <c r="F708" s="53"/>
      <c r="G708" s="53"/>
      <c r="H708" s="53"/>
      <c r="I708" s="53"/>
    </row>
    <row r="709" spans="1:9" customFormat="1">
      <c r="A709" s="53"/>
      <c r="B709" s="53"/>
      <c r="C709" s="53"/>
      <c r="D709" s="53"/>
      <c r="E709" s="53"/>
      <c r="F709" s="53"/>
      <c r="G709" s="53"/>
      <c r="H709" s="53"/>
      <c r="I709" s="53"/>
    </row>
    <row r="710" spans="1:9" customFormat="1">
      <c r="A710" s="53"/>
      <c r="B710" s="53"/>
      <c r="C710" s="53"/>
      <c r="D710" s="53"/>
      <c r="E710" s="53"/>
      <c r="F710" s="53"/>
      <c r="G710" s="53"/>
      <c r="H710" s="53"/>
      <c r="I710" s="53"/>
    </row>
    <row r="711" spans="1:9" customFormat="1">
      <c r="A711" s="53"/>
      <c r="B711" s="53"/>
      <c r="C711" s="53"/>
      <c r="D711" s="53"/>
      <c r="E711" s="53"/>
      <c r="F711" s="53"/>
      <c r="G711" s="53"/>
      <c r="H711" s="53"/>
      <c r="I711" s="53"/>
    </row>
    <row r="712" spans="1:9" customFormat="1">
      <c r="A712" s="12"/>
      <c r="B712" s="12"/>
      <c r="C712" s="12"/>
      <c r="D712" s="12"/>
      <c r="E712" s="12"/>
      <c r="F712" s="12"/>
      <c r="G712" s="12"/>
      <c r="H712" s="11"/>
      <c r="I712" s="11"/>
    </row>
    <row r="713" spans="1:9" customFormat="1">
      <c r="A713" s="12"/>
      <c r="B713" s="12"/>
      <c r="C713" s="12"/>
      <c r="D713" s="12"/>
      <c r="E713" s="12"/>
      <c r="F713" s="12"/>
      <c r="G713" s="12"/>
      <c r="H713" s="11"/>
      <c r="I713" s="11"/>
    </row>
  </sheetData>
  <sheetProtection sheet="1" objects="1" scenarios="1" formatCells="0" formatColumns="0" formatRows="0" selectLockedCells="1"/>
  <mergeCells count="34">
    <mergeCell ref="A22:B22"/>
    <mergeCell ref="H22:I22"/>
    <mergeCell ref="A23:B23"/>
    <mergeCell ref="H23:I23"/>
    <mergeCell ref="A8:C8"/>
    <mergeCell ref="D8:I8"/>
    <mergeCell ref="A9:C9"/>
    <mergeCell ref="A10:I10"/>
    <mergeCell ref="A12:I12"/>
    <mergeCell ref="A21:D21"/>
    <mergeCell ref="E21:I21"/>
    <mergeCell ref="A13:I13"/>
    <mergeCell ref="D9:I9"/>
    <mergeCell ref="A20:I20"/>
    <mergeCell ref="A14:I18"/>
    <mergeCell ref="A19:I19"/>
    <mergeCell ref="A29:I29"/>
    <mergeCell ref="A24:B24"/>
    <mergeCell ref="H24:I24"/>
    <mergeCell ref="A25:B25"/>
    <mergeCell ref="H25:I25"/>
    <mergeCell ref="A26:B26"/>
    <mergeCell ref="H26:I26"/>
    <mergeCell ref="A27:B27"/>
    <mergeCell ref="E27:I27"/>
    <mergeCell ref="A28:I28"/>
    <mergeCell ref="A1:E1"/>
    <mergeCell ref="D6:I6"/>
    <mergeCell ref="A11:I11"/>
    <mergeCell ref="A5:I5"/>
    <mergeCell ref="A6:C6"/>
    <mergeCell ref="B3:I4"/>
    <mergeCell ref="D7:F7"/>
    <mergeCell ref="G7:I7"/>
  </mergeCells>
  <phoneticPr fontId="23" type="noConversion"/>
  <dataValidations xWindow="1231" yWindow="293" count="7">
    <dataValidation allowBlank="1" showInputMessage="1" showErrorMessage="1" prompt="Vous pouvez modifier cette limite (conservez la cohérence...)" sqref="E27" xr:uid="{00000000-0002-0000-0000-000000000000}"/>
    <dataValidation allowBlank="1" showInputMessage="1" showErrorMessage="1" prompt="Indiquez l'email" sqref="G7:I7" xr:uid="{00000000-0002-0000-0000-000001000000}"/>
    <dataValidation type="decimal" allowBlank="1" showErrorMessage="1" error="Choisissez une valeur compatible !..." prompt="Vous pouvez modifier cette limite (conservez la cohérence...)" sqref="E24:E25" xr:uid="{00000000-0002-0000-0000-000002000000}">
      <formula1>E23+0.01</formula1>
      <formula2>F24</formula2>
    </dataValidation>
    <dataValidation type="decimal" showErrorMessage="1" error="Choisissez une valeur compatible !..." prompt="Vous pouvez modifier cette limite (conservez la cohérence...)" sqref="E26" xr:uid="{00000000-0002-0000-0000-000003000000}">
      <formula1>E25+0.01</formula1>
      <formula2>F26</formula2>
    </dataValidation>
    <dataValidation allowBlank="1" showInputMessage="1" showErrorMessage="1" prompt="Indiquez le nom de l'établissement concerné par le diagnostic" sqref="D6:I6" xr:uid="{00000000-0002-0000-0000-000004000000}"/>
    <dataValidation allowBlank="1" showInputMessage="1" showErrorMessage="1" prompt="Indiquez les NOM et Prénom de la personne Responsable ou en charge du système de management qualité (SMQ)" sqref="D8:I8" xr:uid="{00000000-0002-0000-0000-000005000000}"/>
    <dataValidation allowBlank="1" showInputMessage="1" showErrorMessage="1" prompt="Indiquez le téléphone" sqref="D7:F7" xr:uid="{00000000-0002-0000-0000-000006000000}"/>
  </dataValidations>
  <hyperlinks>
    <hyperlink ref="A1:E1" r:id="rId1" display="©UTC Etude complète : https://travaux.master.utc.fr/ids078/" xr:uid="{00000000-0004-0000-0000-000000000000}"/>
    <hyperlink ref="A1" r:id="rId2" xr:uid="{00000000-0004-0000-0000-000001000000}"/>
    <hyperlink ref="B1" r:id="rId3" display="https://travaux.master.utc.fr/formations-master/ingenierie-de-la-sante/ids078/" xr:uid="{00000000-0004-0000-0000-000002000000}"/>
    <hyperlink ref="C1" r:id="rId4" display="https://travaux.master.utc.fr/formations-master/ingenierie-de-la-sante/ids078/" xr:uid="{00000000-0004-0000-0000-000003000000}"/>
    <hyperlink ref="D1" r:id="rId5" display="https://travaux.master.utc.fr/formations-master/ingenierie-de-la-sante/ids078/" xr:uid="{00000000-0004-0000-0000-000004000000}"/>
    <hyperlink ref="E1" r:id="rId6" display="https://travaux.master.utc.fr/formations-master/ingenierie-de-la-sante/ids078/" xr:uid="{00000000-0004-0000-0000-000005000000}"/>
  </hyperlinks>
  <printOptions horizontalCentered="1"/>
  <pageMargins left="0.39000000000000007" right="0.39000000000000007" top="0" bottom="0.55000000000000004" header="0" footer="0.35000000000000003"/>
  <pageSetup paperSize="9" orientation="portrait" r:id="rId7"/>
  <headerFooter alignWithMargins="0">
    <oddFooter>&amp;L&amp;"Arial Italique,Italique"&amp;6&amp;K000000Fichier : &amp;F&amp;C&amp;"Arial Italique,Italique"&amp;6&amp;K000000Onglet : &amp;A&amp;R&amp;"Arial Italique,Italique"&amp;6&amp;K000000Date d’impression : &amp;D - Page n° &amp;P/&amp;N</oddFooter>
  </headerFooter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Q1011"/>
  <sheetViews>
    <sheetView showGridLines="0" zoomScale="98" zoomScaleNormal="98" zoomScaleSheetLayoutView="115" workbookViewId="0">
      <selection activeCell="F6" sqref="F6:F7"/>
    </sheetView>
  </sheetViews>
  <sheetFormatPr baseColWidth="10" defaultColWidth="11.5546875" defaultRowHeight="15"/>
  <cols>
    <col min="1" max="1" width="5.6640625" style="26" customWidth="1"/>
    <col min="2" max="2" width="12.44140625" style="26" customWidth="1"/>
    <col min="3" max="3" width="34.77734375" style="26" customWidth="1"/>
    <col min="4" max="4" width="8" style="26" customWidth="1"/>
    <col min="5" max="5" width="5.33203125" style="26" customWidth="1"/>
    <col min="6" max="6" width="25.33203125" style="204" customWidth="1"/>
    <col min="7" max="7" width="20.33203125" style="26" customWidth="1"/>
    <col min="10" max="10" width="16" customWidth="1"/>
    <col min="11" max="11" width="14.109375" customWidth="1"/>
    <col min="12" max="12" width="11.5546875" customWidth="1"/>
  </cols>
  <sheetData>
    <row r="1" spans="1:95" s="207" customFormat="1" ht="9.9499999999999993" customHeight="1">
      <c r="A1" s="450" t="s">
        <v>247</v>
      </c>
      <c r="B1" s="450"/>
      <c r="C1" s="450"/>
      <c r="D1" s="450"/>
      <c r="E1" s="450"/>
      <c r="F1" s="371"/>
      <c r="G1" s="236" t="str">
        <f>'Mode d''emploi'!$I$1</f>
        <v xml:space="preserve">© IDIHYA Kawtar, ESSAAID Imane, BOUSHABA Salma et ELHARTI Houda
</v>
      </c>
      <c r="N1" s="208"/>
      <c r="O1" s="208"/>
      <c r="P1" s="208"/>
      <c r="Q1" s="208"/>
      <c r="R1" s="208"/>
      <c r="S1" s="208"/>
      <c r="T1" s="208"/>
      <c r="U1" s="208"/>
    </row>
    <row r="2" spans="1:95" s="207" customFormat="1" ht="9.9499999999999993" customHeight="1">
      <c r="A2" s="83" t="str">
        <f>'Mode d''emploi'!$A$2</f>
        <v>Document d'appui à la déclaration ISO 17050</v>
      </c>
      <c r="B2" s="83"/>
      <c r="C2" s="83"/>
      <c r="D2" s="84"/>
      <c r="E2" s="84"/>
      <c r="F2" s="206"/>
      <c r="G2" s="58" t="s">
        <v>24</v>
      </c>
      <c r="N2" s="208"/>
      <c r="O2" s="208"/>
      <c r="P2" s="208"/>
      <c r="Q2" s="208"/>
      <c r="R2" s="208"/>
      <c r="S2" s="208"/>
      <c r="T2" s="208"/>
      <c r="U2" s="208"/>
    </row>
    <row r="3" spans="1:95" ht="24.95" customHeight="1">
      <c r="A3" s="477" t="str">
        <f>'Mode d''emploi'!B3</f>
        <v xml:space="preserve">Les Bonnes Pratiques de l'Expert en Affaires Réglementaires des Dispositifs Médicaux </v>
      </c>
      <c r="B3" s="478"/>
      <c r="C3" s="478"/>
      <c r="D3" s="478"/>
      <c r="E3" s="478"/>
      <c r="F3" s="478"/>
      <c r="G3" s="479"/>
      <c r="H3" s="53"/>
      <c r="I3" s="53"/>
      <c r="J3" s="53"/>
      <c r="K3" s="53"/>
      <c r="L3" s="53"/>
      <c r="M3" s="53"/>
      <c r="N3" s="110"/>
      <c r="O3" s="111"/>
      <c r="P3" s="110"/>
      <c r="Q3" s="110"/>
      <c r="R3" s="110"/>
      <c r="S3" s="110"/>
      <c r="T3" s="110"/>
      <c r="U3" s="110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</row>
    <row r="4" spans="1:95" s="53" customFormat="1" ht="3.95" customHeight="1">
      <c r="A4" s="141"/>
      <c r="B4" s="142"/>
      <c r="C4" s="143"/>
      <c r="D4" s="139"/>
      <c r="E4" s="139"/>
      <c r="F4" s="202"/>
      <c r="G4" s="139"/>
      <c r="H4" s="139"/>
      <c r="I4" s="140"/>
      <c r="J4" s="27"/>
    </row>
    <row r="5" spans="1:95" s="200" customFormat="1" ht="15.95" customHeight="1">
      <c r="A5" s="480" t="s">
        <v>207</v>
      </c>
      <c r="B5" s="481"/>
      <c r="C5" s="482"/>
      <c r="D5" s="451" t="s">
        <v>112</v>
      </c>
      <c r="E5" s="452"/>
      <c r="F5" s="452"/>
      <c r="G5" s="453"/>
    </row>
    <row r="6" spans="1:95" s="168" customFormat="1" ht="15.95" customHeight="1">
      <c r="A6" s="485" t="str">
        <f>'Mode d''emploi'!A6</f>
        <v>Expert concerné :</v>
      </c>
      <c r="B6" s="486"/>
      <c r="C6" s="197" t="str">
        <f>IF('Mode d''emploi'!D6="","",'Mode d''emploi'!D6)</f>
        <v xml:space="preserve"> </v>
      </c>
      <c r="D6" s="454" t="s">
        <v>210</v>
      </c>
      <c r="E6" s="455"/>
      <c r="F6" s="469" t="s">
        <v>265</v>
      </c>
      <c r="G6" s="466" t="s">
        <v>242</v>
      </c>
      <c r="N6" s="198"/>
      <c r="O6" s="199"/>
      <c r="P6" s="198"/>
      <c r="Q6" s="198"/>
      <c r="R6" s="198"/>
      <c r="S6" s="198"/>
      <c r="T6" s="198"/>
      <c r="U6" s="198"/>
    </row>
    <row r="7" spans="1:95" s="168" customFormat="1" ht="15.95" customHeight="1">
      <c r="A7" s="462" t="str">
        <f>'Mode d''emploi'!C7</f>
        <v>Coordonnées de l'Expert :</v>
      </c>
      <c r="B7" s="463"/>
      <c r="C7" s="194" t="str">
        <f>CONCATENATE("Tél : ",'Mode d''emploi'!D7," - Email : ",'Mode d''emploi'!G7)</f>
        <v xml:space="preserve">Tél : tél: - Email : email: </v>
      </c>
      <c r="D7" s="456"/>
      <c r="E7" s="457"/>
      <c r="F7" s="470"/>
      <c r="G7" s="467"/>
      <c r="N7" s="198"/>
      <c r="O7" s="199"/>
      <c r="P7" s="198"/>
      <c r="Q7" s="198"/>
      <c r="R7" s="198"/>
      <c r="S7" s="198"/>
      <c r="T7" s="198"/>
      <c r="U7" s="198"/>
    </row>
    <row r="8" spans="1:95" s="168" customFormat="1" ht="15.95" customHeight="1">
      <c r="A8" s="462" t="str">
        <f>'Mode d''emploi'!A8:C8</f>
        <v xml:space="preserve">Organisme de l'Expert : </v>
      </c>
      <c r="B8" s="463"/>
      <c r="C8" s="195" t="str">
        <f>'Mode d''emploi'!D8</f>
        <v>Organisme de l'Expert</v>
      </c>
      <c r="D8" s="458" t="s">
        <v>208</v>
      </c>
      <c r="E8" s="459"/>
      <c r="F8" s="471" t="s">
        <v>209</v>
      </c>
      <c r="G8" s="467"/>
      <c r="N8" s="198"/>
      <c r="O8" s="199"/>
      <c r="P8" s="198"/>
      <c r="Q8" s="198"/>
      <c r="R8" s="198"/>
      <c r="S8" s="198"/>
      <c r="T8" s="198"/>
      <c r="U8" s="198"/>
    </row>
    <row r="9" spans="1:95" s="168" customFormat="1" ht="15.95" customHeight="1">
      <c r="A9" s="464" t="str">
        <f>'Mode d''emploi'!A9:C9</f>
        <v xml:space="preserve"> Coordonnées de l'organisme :</v>
      </c>
      <c r="B9" s="465"/>
      <c r="C9" s="196" t="str">
        <f>'Mode d''emploi'!D9</f>
        <v>Adresse de l'organisme, tél, site web…</v>
      </c>
      <c r="D9" s="460"/>
      <c r="E9" s="461"/>
      <c r="F9" s="472"/>
      <c r="G9" s="468"/>
      <c r="N9" s="198"/>
      <c r="O9" s="199"/>
      <c r="P9" s="198"/>
      <c r="Q9" s="198"/>
      <c r="R9" s="198"/>
      <c r="S9" s="198"/>
      <c r="T9" s="198"/>
      <c r="U9" s="198"/>
    </row>
    <row r="10" spans="1:95" s="27" customFormat="1" ht="12.95" customHeight="1">
      <c r="A10" s="42" t="str">
        <f>'Résultats Globaux'!$A$16</f>
        <v>Attention : 59 critères ne sont pas encore traités</v>
      </c>
      <c r="B10" s="42"/>
      <c r="C10" s="31"/>
      <c r="D10" s="43"/>
      <c r="E10" s="30"/>
      <c r="F10" s="30"/>
      <c r="G10" s="193"/>
      <c r="H10" s="116"/>
      <c r="I10" s="116"/>
      <c r="J10" s="116"/>
      <c r="K10" s="116"/>
      <c r="L10" s="116"/>
      <c r="M10" s="28"/>
      <c r="N10" s="115"/>
      <c r="O10" s="114"/>
      <c r="P10" s="115"/>
      <c r="Q10" s="115"/>
      <c r="R10" s="115"/>
      <c r="S10" s="115"/>
      <c r="T10" s="115"/>
      <c r="U10" s="115"/>
    </row>
    <row r="11" spans="1:95" s="168" customFormat="1" ht="24.95" customHeight="1">
      <c r="A11" s="229" t="s">
        <v>25</v>
      </c>
      <c r="B11" s="230" t="s">
        <v>211</v>
      </c>
      <c r="C11" s="230" t="s">
        <v>26</v>
      </c>
      <c r="D11" s="230" t="s">
        <v>27</v>
      </c>
      <c r="E11" s="230" t="s">
        <v>28</v>
      </c>
      <c r="F11" s="230" t="s">
        <v>29</v>
      </c>
      <c r="G11" s="231" t="s">
        <v>30</v>
      </c>
      <c r="H11" s="120"/>
      <c r="I11" s="120"/>
      <c r="J11" s="120"/>
      <c r="K11" s="120"/>
      <c r="L11" s="120"/>
      <c r="M11" s="201"/>
      <c r="N11" s="198"/>
      <c r="O11" s="199"/>
      <c r="P11" s="198"/>
      <c r="Q11" s="198"/>
      <c r="R11" s="198"/>
      <c r="S11" s="198"/>
      <c r="T11" s="198"/>
      <c r="U11" s="198"/>
    </row>
    <row r="12" spans="1:95" s="45" customFormat="1" ht="30" customHeight="1">
      <c r="A12" s="483" t="s">
        <v>212</v>
      </c>
      <c r="B12" s="484"/>
      <c r="C12" s="484"/>
      <c r="D12" s="484"/>
      <c r="E12" s="226" t="str">
        <f>IF(COUNTIF(E13:E79,'Mode d''emploi'!$D$27)=COUNTIF(E13:E79,"&lt;&gt;"),'Mode d''emploi'!$D$27,IF(SUM(E13:E79)&gt;0,AVERAGE(E13,E46),Utilitaires!$C$3))</f>
        <v xml:space="preserve">  …</v>
      </c>
      <c r="F12" s="228" t="str">
        <f>IFERROR(VLOOKUP(G12,Utilitaires!$A$12:$B$17,2,FALSE),"")</f>
        <v>Il reste des critères à évaluer</v>
      </c>
      <c r="G12" s="227" t="str">
        <f>IFERROR(VLOOKUP(E12,Utilitaires!$A$22:$B$34,2),Utilitaires!$A$5)</f>
        <v>en attente</v>
      </c>
      <c r="H12" s="118"/>
      <c r="I12" s="118"/>
      <c r="J12" s="118"/>
      <c r="K12" s="118"/>
      <c r="L12" s="118"/>
      <c r="M12" s="119"/>
      <c r="N12" s="112"/>
      <c r="O12" s="111"/>
      <c r="P12" s="112"/>
      <c r="Q12" s="112"/>
      <c r="R12" s="112"/>
      <c r="S12" s="112"/>
      <c r="T12" s="112"/>
      <c r="U12" s="112"/>
    </row>
    <row r="13" spans="1:95" s="52" customFormat="1" ht="30" customHeight="1">
      <c r="A13" s="473" t="s">
        <v>221</v>
      </c>
      <c r="B13" s="474"/>
      <c r="C13" s="474"/>
      <c r="D13" s="209"/>
      <c r="E13" s="219" t="str">
        <f>IF(COUNTIF(E14:E45,'Mode d''emploi'!$D$27)=COUNTIF(E14:E45,"&lt;&gt;"),'Mode d''emploi'!$D$27,IF(SUM(E14:E45)&gt;0,AVERAGE(E14,E19,E36),Utilitaires!$C$3))</f>
        <v xml:space="preserve">  …</v>
      </c>
      <c r="F13" s="203" t="str">
        <f>IFERROR(VLOOKUP(G13,Utilitaires!$A$12:$B$17,2,FALSE),"")</f>
        <v>Il reste des critères à évaluer</v>
      </c>
      <c r="G13" s="220" t="str">
        <f>IFERROR(VLOOKUP(E13,Utilitaires!$A$22:$B$34,2),Utilitaires!$A$5)</f>
        <v>en attente</v>
      </c>
      <c r="H13" s="120"/>
      <c r="I13" s="120"/>
      <c r="J13" s="120"/>
      <c r="K13" s="120"/>
      <c r="L13" s="120"/>
      <c r="M13" s="120"/>
      <c r="N13" s="113"/>
      <c r="O13" s="114"/>
      <c r="P13" s="113"/>
      <c r="Q13" s="113"/>
      <c r="R13" s="113"/>
      <c r="S13" s="113"/>
      <c r="T13" s="113"/>
      <c r="U13" s="113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09"/>
      <c r="BC13" s="109"/>
      <c r="BD13" s="109"/>
      <c r="BE13" s="109"/>
      <c r="BF13" s="109"/>
      <c r="BG13" s="109"/>
      <c r="BH13" s="109"/>
      <c r="BI13" s="109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09"/>
      <c r="BX13" s="109"/>
      <c r="BY13" s="109"/>
      <c r="BZ13" s="109"/>
      <c r="CA13" s="109"/>
      <c r="CB13" s="109"/>
      <c r="CC13" s="109"/>
      <c r="CD13" s="109"/>
      <c r="CE13" s="109"/>
      <c r="CF13" s="109"/>
      <c r="CG13" s="109"/>
      <c r="CH13" s="109"/>
      <c r="CI13" s="109"/>
      <c r="CJ13" s="109"/>
      <c r="CK13" s="109"/>
      <c r="CL13" s="109"/>
      <c r="CM13" s="109"/>
      <c r="CN13" s="109"/>
      <c r="CO13" s="109"/>
      <c r="CP13" s="109"/>
      <c r="CQ13" s="109"/>
    </row>
    <row r="14" spans="1:95" ht="30" customHeight="1">
      <c r="A14" s="475" t="s">
        <v>229</v>
      </c>
      <c r="B14" s="476"/>
      <c r="C14" s="476"/>
      <c r="D14" s="209"/>
      <c r="E14" s="210" t="str">
        <f>IF(COUNTIF(E15:E18,'Mode d''emploi'!$D$27)=COUNTIF(E15:E18,"&lt;&gt;"),'Mode d''emploi'!$D$27,IF(SUM(E15:E18)&gt;0,AVERAGE(E15:E18),Utilitaires!$C$3))</f>
        <v xml:space="preserve">  …</v>
      </c>
      <c r="F14" s="203" t="str">
        <f>IFERROR(VLOOKUP(G14,Utilitaires!$A$12:$B$17,2),"")</f>
        <v>Il reste des critères à évaluer</v>
      </c>
      <c r="G14" s="211" t="str">
        <f>IFERROR(VLOOKUP(E14,Utilitaires!$A$22:$B$34,2),"")</f>
        <v>en attente</v>
      </c>
      <c r="H14" s="28"/>
      <c r="I14" s="28"/>
      <c r="J14" s="28"/>
      <c r="K14" s="28"/>
      <c r="L14" s="28"/>
      <c r="M14" s="28"/>
      <c r="N14" s="115"/>
      <c r="O14" s="114"/>
      <c r="P14" s="115"/>
      <c r="Q14" s="115"/>
      <c r="R14" s="115"/>
      <c r="S14" s="115"/>
      <c r="T14" s="115"/>
      <c r="U14" s="115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</row>
    <row r="15" spans="1:95" ht="30" customHeight="1">
      <c r="A15" s="303">
        <v>1</v>
      </c>
      <c r="B15" s="304" t="s">
        <v>31</v>
      </c>
      <c r="C15" s="305" t="s">
        <v>32</v>
      </c>
      <c r="D15" s="137" t="s">
        <v>269</v>
      </c>
      <c r="E15" s="308" t="str">
        <f>IFERROR(VLOOKUP(D15,Utilitaires!$A$3:$C$8,3,),"")</f>
        <v xml:space="preserve">  …</v>
      </c>
      <c r="F15" s="309" t="str">
        <f>IFERROR(VLOOKUP(D15,Utilitaires!$A$3:$C$8,2,),"")</f>
        <v>Libellé du critère quand il sera choisi</v>
      </c>
      <c r="G15" s="138"/>
      <c r="H15" s="121"/>
      <c r="I15" s="121"/>
      <c r="J15" s="161"/>
      <c r="K15" s="161"/>
      <c r="L15" s="160"/>
      <c r="M15" s="25"/>
      <c r="N15" s="110"/>
      <c r="O15" s="110"/>
      <c r="P15" s="110"/>
      <c r="Q15" s="110"/>
      <c r="R15" s="110"/>
      <c r="S15" s="110"/>
      <c r="T15" s="110"/>
      <c r="U15" s="110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  <c r="CL15" s="53"/>
      <c r="CM15" s="53"/>
      <c r="CN15" s="53"/>
      <c r="CO15" s="53"/>
      <c r="CP15" s="53"/>
      <c r="CQ15" s="53"/>
    </row>
    <row r="16" spans="1:95" ht="30" customHeight="1">
      <c r="A16" s="306">
        <f>MAX($A$15:A15)+1</f>
        <v>2</v>
      </c>
      <c r="B16" s="307" t="s">
        <v>33</v>
      </c>
      <c r="C16" s="305" t="s">
        <v>34</v>
      </c>
      <c r="D16" s="137" t="s">
        <v>269</v>
      </c>
      <c r="E16" s="308" t="str">
        <f>IFERROR(VLOOKUP(D16,Utilitaires!$A$3:$C$8,3,),"")</f>
        <v xml:space="preserve">  …</v>
      </c>
      <c r="F16" s="309" t="str">
        <f>IFERROR(VLOOKUP(D16,Utilitaires!$A$3:$C$8,2,),"")</f>
        <v>Libellé du critère quand il sera choisi</v>
      </c>
      <c r="G16" s="138"/>
      <c r="H16" s="121"/>
      <c r="I16" s="121"/>
      <c r="J16" s="161"/>
      <c r="K16" s="161"/>
      <c r="L16" s="160"/>
      <c r="M16" s="25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  <c r="CL16" s="53"/>
      <c r="CM16" s="53"/>
      <c r="CN16" s="53"/>
      <c r="CO16" s="53"/>
      <c r="CP16" s="53"/>
      <c r="CQ16" s="53"/>
    </row>
    <row r="17" spans="1:95" s="48" customFormat="1" ht="30" customHeight="1">
      <c r="A17" s="306">
        <f>MAX($A$15:A16)+1</f>
        <v>3</v>
      </c>
      <c r="B17" s="307" t="s">
        <v>35</v>
      </c>
      <c r="C17" s="305" t="s">
        <v>250</v>
      </c>
      <c r="D17" s="137" t="s">
        <v>269</v>
      </c>
      <c r="E17" s="308" t="str">
        <f>IFERROR(VLOOKUP(D17,Utilitaires!$A$3:$C$8,3,),"")</f>
        <v xml:space="preserve">  …</v>
      </c>
      <c r="F17" s="309" t="str">
        <f>IFERROR(VLOOKUP(D17,Utilitaires!$A$3:$C$8,2,),"")</f>
        <v>Libellé du critère quand il sera choisi</v>
      </c>
      <c r="G17" s="138"/>
      <c r="H17" s="162"/>
      <c r="I17" s="162"/>
      <c r="J17" s="160"/>
      <c r="K17" s="160"/>
      <c r="L17" s="160"/>
      <c r="M17" s="25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  <c r="CL17" s="53"/>
      <c r="CM17" s="53"/>
      <c r="CN17" s="53"/>
      <c r="CO17" s="53"/>
      <c r="CP17" s="53"/>
      <c r="CQ17" s="53"/>
    </row>
    <row r="18" spans="1:95" s="53" customFormat="1" ht="30" customHeight="1">
      <c r="A18" s="306">
        <f>MAX($A$15:A17)+1</f>
        <v>4</v>
      </c>
      <c r="B18" s="307" t="s">
        <v>33</v>
      </c>
      <c r="C18" s="305" t="s">
        <v>251</v>
      </c>
      <c r="D18" s="137" t="s">
        <v>269</v>
      </c>
      <c r="E18" s="308" t="str">
        <f>IFERROR(VLOOKUP(D18,Utilitaires!$A$3:$C$8,3,),"")</f>
        <v xml:space="preserve">  …</v>
      </c>
      <c r="F18" s="309" t="str">
        <f>IFERROR(VLOOKUP(D18,Utilitaires!$A$3:$C$8,2,),"")</f>
        <v>Libellé du critère quand il sera choisi</v>
      </c>
      <c r="G18" s="138"/>
      <c r="H18" s="121"/>
      <c r="I18" s="121"/>
      <c r="J18" s="161"/>
      <c r="K18" s="161"/>
      <c r="L18" s="160"/>
      <c r="M18" s="25"/>
    </row>
    <row r="19" spans="1:95" s="87" customFormat="1" ht="30" customHeight="1">
      <c r="A19" s="475" t="s">
        <v>230</v>
      </c>
      <c r="B19" s="476"/>
      <c r="C19" s="476"/>
      <c r="D19" s="171"/>
      <c r="E19" s="169" t="str">
        <f>IF(COUNTIF(E20:E22,'Mode d''emploi'!$D$27)=COUNTIF(E20:E22,"&lt;&gt;"),'Mode d''emploi'!$D$27,IF(SUM(E20:E22)&gt;0,AVERAGE(E20:E22),Utilitaires!$C$3))</f>
        <v xml:space="preserve">  …</v>
      </c>
      <c r="F19" s="203" t="str">
        <f>IFERROR(VLOOKUP(G19,Utilitaires!$A$12:$B$17,2),"")</f>
        <v>Il reste des critères à évaluer</v>
      </c>
      <c r="G19" s="211" t="str">
        <f>IFERROR(VLOOKUP(E19,Utilitaires!$A$22:$B$34,2),"")</f>
        <v>en attente</v>
      </c>
      <c r="H19" s="123"/>
      <c r="I19" s="123"/>
      <c r="J19" s="122"/>
      <c r="K19" s="122"/>
      <c r="L19" s="124"/>
      <c r="M19" s="125"/>
    </row>
    <row r="20" spans="1:95" ht="30" customHeight="1">
      <c r="A20" s="306">
        <f>MAX($A$15:A18)+1</f>
        <v>5</v>
      </c>
      <c r="B20" s="307" t="s">
        <v>36</v>
      </c>
      <c r="C20" s="310" t="s">
        <v>37</v>
      </c>
      <c r="D20" s="137" t="s">
        <v>269</v>
      </c>
      <c r="E20" s="308" t="str">
        <f>IFERROR(VLOOKUP(D20,Utilitaires!$A$3:$C$8,3,),"")</f>
        <v xml:space="preserve">  …</v>
      </c>
      <c r="F20" s="309" t="str">
        <f>IFERROR(VLOOKUP(D20,Utilitaires!$A$3:$C$8,2,),"")</f>
        <v>Libellé du critère quand il sera choisi</v>
      </c>
      <c r="G20" s="138"/>
      <c r="H20" s="162"/>
      <c r="I20" s="162"/>
      <c r="J20" s="160"/>
      <c r="K20" s="160"/>
      <c r="L20" s="160"/>
      <c r="M20" s="25"/>
    </row>
    <row r="21" spans="1:95" s="53" customFormat="1" ht="30" customHeight="1">
      <c r="A21" s="306">
        <f>MAX($A$15:A20)+1</f>
        <v>6</v>
      </c>
      <c r="B21" s="307" t="s">
        <v>38</v>
      </c>
      <c r="C21" s="310" t="s">
        <v>39</v>
      </c>
      <c r="D21" s="137" t="s">
        <v>269</v>
      </c>
      <c r="E21" s="308" t="str">
        <f>IFERROR(VLOOKUP(D21,Utilitaires!$A$3:$C$8,3,),"")</f>
        <v xml:space="preserve">  …</v>
      </c>
      <c r="F21" s="309" t="str">
        <f>IFERROR(VLOOKUP(D21,Utilitaires!$A$3:$C$8,2,),"")</f>
        <v>Libellé du critère quand il sera choisi</v>
      </c>
      <c r="G21" s="138"/>
      <c r="H21" s="162"/>
      <c r="I21" s="162"/>
      <c r="J21" s="160"/>
      <c r="K21" s="160"/>
      <c r="L21" s="160"/>
      <c r="M21" s="25"/>
    </row>
    <row r="22" spans="1:95" ht="30" customHeight="1">
      <c r="A22" s="306">
        <f>MAX($A$15:A21)+1</f>
        <v>7</v>
      </c>
      <c r="B22" s="307" t="s">
        <v>40</v>
      </c>
      <c r="C22" s="311" t="s">
        <v>41</v>
      </c>
      <c r="D22" s="137" t="s">
        <v>269</v>
      </c>
      <c r="E22" s="308" t="str">
        <f>IFERROR(VLOOKUP(D22,Utilitaires!$A$3:$C$8,3,),"")</f>
        <v xml:space="preserve">  …</v>
      </c>
      <c r="F22" s="309" t="str">
        <f>IFERROR(VLOOKUP(D22,Utilitaires!$A$3:$C$8,2,),"")</f>
        <v>Libellé du critère quand il sera choisi</v>
      </c>
      <c r="G22" s="138"/>
      <c r="H22" s="162"/>
      <c r="I22" s="162"/>
      <c r="J22" s="160"/>
      <c r="K22" s="160"/>
      <c r="L22" s="160"/>
      <c r="M22" s="25"/>
    </row>
    <row r="23" spans="1:95" s="53" customFormat="1" ht="30" customHeight="1">
      <c r="A23" s="306">
        <f>MAX($A$15:A22)+1</f>
        <v>8</v>
      </c>
      <c r="B23" s="307" t="s">
        <v>42</v>
      </c>
      <c r="C23" s="311" t="s">
        <v>43</v>
      </c>
      <c r="D23" s="137" t="s">
        <v>269</v>
      </c>
      <c r="E23" s="308" t="str">
        <f>IFERROR(VLOOKUP(D23,Utilitaires!$A$3:$C$8,3,),"")</f>
        <v xml:space="preserve">  …</v>
      </c>
      <c r="F23" s="309" t="str">
        <f>IFERROR(VLOOKUP(D23,Utilitaires!$A$3:$C$8,2,),"")</f>
        <v>Libellé du critère quand il sera choisi</v>
      </c>
      <c r="G23" s="138"/>
      <c r="H23" s="162"/>
      <c r="I23" s="162"/>
      <c r="J23" s="160"/>
      <c r="K23" s="160"/>
      <c r="L23" s="160"/>
      <c r="M23" s="25"/>
    </row>
    <row r="24" spans="1:95" s="53" customFormat="1" ht="30" customHeight="1">
      <c r="A24" s="306">
        <f>MAX($A$15:A23)+1</f>
        <v>9</v>
      </c>
      <c r="B24" s="307" t="s">
        <v>44</v>
      </c>
      <c r="C24" s="311" t="s">
        <v>45</v>
      </c>
      <c r="D24" s="137" t="s">
        <v>269</v>
      </c>
      <c r="E24" s="308" t="str">
        <f>IFERROR(VLOOKUP(D24,Utilitaires!$A$3:$C$8,3,),"")</f>
        <v xml:space="preserve">  …</v>
      </c>
      <c r="F24" s="309" t="str">
        <f>IFERROR(VLOOKUP(D24,Utilitaires!$A$3:$C$8,2,),"")</f>
        <v>Libellé du critère quand il sera choisi</v>
      </c>
      <c r="G24" s="138"/>
      <c r="H24" s="162"/>
      <c r="I24" s="162"/>
      <c r="J24" s="160"/>
      <c r="K24" s="160"/>
      <c r="L24" s="160"/>
      <c r="M24" s="25"/>
    </row>
    <row r="25" spans="1:95" s="53" customFormat="1" ht="30" customHeight="1">
      <c r="A25" s="306">
        <f>MAX($A$15:A24)+1</f>
        <v>10</v>
      </c>
      <c r="B25" s="307" t="s">
        <v>46</v>
      </c>
      <c r="C25" s="311" t="s">
        <v>47</v>
      </c>
      <c r="D25" s="137" t="s">
        <v>269</v>
      </c>
      <c r="E25" s="308" t="str">
        <f>IFERROR(VLOOKUP(D25,Utilitaires!$A$3:$C$8,3,),"")</f>
        <v xml:space="preserve">  …</v>
      </c>
      <c r="F25" s="309" t="str">
        <f>IFERROR(VLOOKUP(D25,Utilitaires!$A$3:$C$8,2,),"")</f>
        <v>Libellé du critère quand il sera choisi</v>
      </c>
      <c r="G25" s="138"/>
      <c r="H25" s="162"/>
      <c r="I25" s="162"/>
      <c r="J25" s="160"/>
      <c r="K25" s="160"/>
      <c r="L25" s="160"/>
      <c r="M25" s="25"/>
    </row>
    <row r="26" spans="1:95" s="53" customFormat="1" ht="30" customHeight="1">
      <c r="A26" s="306">
        <f>MAX($A$15:A25)+1</f>
        <v>11</v>
      </c>
      <c r="B26" s="307" t="s">
        <v>48</v>
      </c>
      <c r="C26" s="311" t="s">
        <v>49</v>
      </c>
      <c r="D26" s="137" t="s">
        <v>269</v>
      </c>
      <c r="E26" s="308" t="str">
        <f>IFERROR(VLOOKUP(D26,Utilitaires!$A$3:$C$8,3,),"")</f>
        <v xml:space="preserve">  …</v>
      </c>
      <c r="F26" s="309" t="str">
        <f>IFERROR(VLOOKUP(D26,Utilitaires!$A$3:$C$8,2,),"")</f>
        <v>Libellé du critère quand il sera choisi</v>
      </c>
      <c r="G26" s="138"/>
      <c r="H26" s="162"/>
      <c r="I26" s="162"/>
      <c r="J26" s="160"/>
      <c r="K26" s="160"/>
      <c r="L26" s="160"/>
      <c r="M26" s="25"/>
    </row>
    <row r="27" spans="1:95" s="53" customFormat="1" ht="30" customHeight="1">
      <c r="A27" s="306">
        <f>MAX($A$15:A26)+1</f>
        <v>12</v>
      </c>
      <c r="B27" s="307" t="s">
        <v>48</v>
      </c>
      <c r="C27" s="311" t="s">
        <v>50</v>
      </c>
      <c r="D27" s="137" t="s">
        <v>269</v>
      </c>
      <c r="E27" s="308" t="str">
        <f>IFERROR(VLOOKUP(D27,Utilitaires!$A$3:$C$8,3,),"")</f>
        <v xml:space="preserve">  …</v>
      </c>
      <c r="F27" s="309" t="str">
        <f>IFERROR(VLOOKUP(D27,Utilitaires!$A$3:$C$8,2,),"")</f>
        <v>Libellé du critère quand il sera choisi</v>
      </c>
      <c r="G27" s="138"/>
      <c r="H27" s="162"/>
      <c r="I27" s="162"/>
      <c r="J27" s="160"/>
      <c r="K27" s="160"/>
      <c r="L27" s="160"/>
      <c r="M27" s="25"/>
    </row>
    <row r="28" spans="1:95" s="53" customFormat="1" ht="30" customHeight="1">
      <c r="A28" s="306">
        <f>MAX($A$15:A27)+1</f>
        <v>13</v>
      </c>
      <c r="B28" s="307" t="s">
        <v>33</v>
      </c>
      <c r="C28" s="311" t="s">
        <v>51</v>
      </c>
      <c r="D28" s="137" t="s">
        <v>269</v>
      </c>
      <c r="E28" s="308" t="str">
        <f>IFERROR(VLOOKUP(D28,Utilitaires!$A$3:$C$8,3,),"")</f>
        <v xml:space="preserve">  …</v>
      </c>
      <c r="F28" s="309" t="str">
        <f>IFERROR(VLOOKUP(D28,Utilitaires!$A$3:$C$8,2,),"")</f>
        <v>Libellé du critère quand il sera choisi</v>
      </c>
      <c r="G28" s="138"/>
      <c r="H28" s="162"/>
      <c r="I28" s="162"/>
      <c r="J28" s="160"/>
      <c r="K28" s="160"/>
      <c r="L28" s="160"/>
      <c r="M28" s="25"/>
    </row>
    <row r="29" spans="1:95" s="53" customFormat="1" ht="30" customHeight="1">
      <c r="A29" s="306">
        <f>MAX($A$15:A28)+1</f>
        <v>14</v>
      </c>
      <c r="B29" s="307" t="s">
        <v>31</v>
      </c>
      <c r="C29" s="311" t="s">
        <v>52</v>
      </c>
      <c r="D29" s="137" t="s">
        <v>269</v>
      </c>
      <c r="E29" s="308" t="str">
        <f>IFERROR(VLOOKUP(D29,Utilitaires!$A$3:$C$8,3,),"")</f>
        <v xml:space="preserve">  …</v>
      </c>
      <c r="F29" s="309" t="str">
        <f>IFERROR(VLOOKUP(D29,Utilitaires!$A$3:$C$8,2,),"")</f>
        <v>Libellé du critère quand il sera choisi</v>
      </c>
      <c r="G29" s="138"/>
      <c r="H29" s="162"/>
      <c r="I29" s="162"/>
      <c r="J29" s="160"/>
      <c r="K29" s="160"/>
      <c r="L29" s="160"/>
      <c r="M29" s="25"/>
    </row>
    <row r="30" spans="1:95" s="53" customFormat="1" ht="30" customHeight="1">
      <c r="A30" s="306">
        <f>MAX($A$15:A29)+1</f>
        <v>15</v>
      </c>
      <c r="B30" s="307" t="s">
        <v>53</v>
      </c>
      <c r="C30" s="311" t="s">
        <v>54</v>
      </c>
      <c r="D30" s="137" t="s">
        <v>269</v>
      </c>
      <c r="E30" s="308" t="str">
        <f>IFERROR(VLOOKUP(D30,Utilitaires!$A$3:$C$8,3,),"")</f>
        <v xml:space="preserve">  …</v>
      </c>
      <c r="F30" s="309" t="str">
        <f>IFERROR(VLOOKUP(D30,Utilitaires!$A$3:$C$8,2,),"")</f>
        <v>Libellé du critère quand il sera choisi</v>
      </c>
      <c r="G30" s="138"/>
      <c r="H30" s="162"/>
      <c r="I30" s="162"/>
      <c r="J30" s="160"/>
      <c r="K30" s="160"/>
      <c r="L30" s="160"/>
      <c r="M30" s="25"/>
    </row>
    <row r="31" spans="1:95" s="53" customFormat="1" ht="30" customHeight="1">
      <c r="A31" s="306">
        <f>MAX($A$15:A30)+1</f>
        <v>16</v>
      </c>
      <c r="B31" s="307" t="s">
        <v>53</v>
      </c>
      <c r="C31" s="311" t="s">
        <v>55</v>
      </c>
      <c r="D31" s="137" t="s">
        <v>269</v>
      </c>
      <c r="E31" s="308" t="str">
        <f>IFERROR(VLOOKUP(D31,Utilitaires!$A$3:$C$8,3,),"")</f>
        <v xml:space="preserve">  …</v>
      </c>
      <c r="F31" s="309" t="str">
        <f>IFERROR(VLOOKUP(D31,Utilitaires!$A$3:$C$8,2,),"")</f>
        <v>Libellé du critère quand il sera choisi</v>
      </c>
      <c r="G31" s="138"/>
      <c r="H31" s="162"/>
      <c r="I31" s="162"/>
      <c r="J31" s="160"/>
      <c r="K31" s="160"/>
      <c r="L31" s="160"/>
      <c r="M31" s="25"/>
    </row>
    <row r="32" spans="1:95" s="53" customFormat="1" ht="30" customHeight="1">
      <c r="A32" s="306">
        <f>MAX($A$15:A31)+1</f>
        <v>17</v>
      </c>
      <c r="B32" s="307" t="s">
        <v>56</v>
      </c>
      <c r="C32" s="311" t="s">
        <v>57</v>
      </c>
      <c r="D32" s="137" t="s">
        <v>269</v>
      </c>
      <c r="E32" s="308" t="str">
        <f>IFERROR(VLOOKUP(D32,Utilitaires!$A$3:$C$8,3,),"")</f>
        <v xml:space="preserve">  …</v>
      </c>
      <c r="F32" s="309" t="str">
        <f>IFERROR(VLOOKUP(D32,Utilitaires!$A$3:$C$8,2,),"")</f>
        <v>Libellé du critère quand il sera choisi</v>
      </c>
      <c r="G32" s="138"/>
      <c r="H32" s="162"/>
      <c r="I32" s="162"/>
      <c r="J32" s="160"/>
      <c r="K32" s="160"/>
      <c r="L32" s="160"/>
      <c r="M32" s="25"/>
    </row>
    <row r="33" spans="1:13" s="53" customFormat="1" ht="30" customHeight="1">
      <c r="A33" s="306">
        <f>MAX($A$15:A32)+1</f>
        <v>18</v>
      </c>
      <c r="B33" s="307" t="s">
        <v>56</v>
      </c>
      <c r="C33" s="311" t="s">
        <v>58</v>
      </c>
      <c r="D33" s="137" t="s">
        <v>269</v>
      </c>
      <c r="E33" s="308" t="str">
        <f>IFERROR(VLOOKUP(D33,Utilitaires!$A$3:$C$8,3,),"")</f>
        <v xml:space="preserve">  …</v>
      </c>
      <c r="F33" s="309" t="str">
        <f>IFERROR(VLOOKUP(D33,Utilitaires!$A$3:$C$8,2,),"")</f>
        <v>Libellé du critère quand il sera choisi</v>
      </c>
      <c r="G33" s="138"/>
      <c r="H33" s="162"/>
      <c r="I33" s="162"/>
      <c r="J33" s="160"/>
      <c r="K33" s="160"/>
      <c r="L33" s="160"/>
      <c r="M33" s="25"/>
    </row>
    <row r="34" spans="1:13" s="53" customFormat="1" ht="30" customHeight="1">
      <c r="A34" s="306">
        <f>MAX($A$15:A33)+1</f>
        <v>19</v>
      </c>
      <c r="B34" s="307" t="s">
        <v>59</v>
      </c>
      <c r="C34" s="311" t="s">
        <v>272</v>
      </c>
      <c r="D34" s="137" t="s">
        <v>269</v>
      </c>
      <c r="E34" s="308" t="str">
        <f>IFERROR(VLOOKUP(D34,Utilitaires!$A$3:$C$8,3,),"")</f>
        <v xml:space="preserve">  …</v>
      </c>
      <c r="F34" s="309" t="str">
        <f>IFERROR(VLOOKUP(D34,Utilitaires!$A$3:$C$8,2,),"")</f>
        <v>Libellé du critère quand il sera choisi</v>
      </c>
      <c r="G34" s="138"/>
      <c r="H34" s="162"/>
      <c r="I34" s="162"/>
      <c r="J34" s="160"/>
      <c r="K34" s="160"/>
      <c r="L34" s="160"/>
      <c r="M34" s="25"/>
    </row>
    <row r="35" spans="1:13" s="53" customFormat="1" ht="30" customHeight="1">
      <c r="A35" s="306">
        <f>MAX($A$15:A34)+1</f>
        <v>20</v>
      </c>
      <c r="B35" s="307" t="s">
        <v>60</v>
      </c>
      <c r="C35" s="311" t="s">
        <v>61</v>
      </c>
      <c r="D35" s="137" t="s">
        <v>269</v>
      </c>
      <c r="E35" s="308" t="str">
        <f>IFERROR(VLOOKUP(D35,Utilitaires!$A$3:$C$8,3,),"")</f>
        <v xml:space="preserve">  …</v>
      </c>
      <c r="F35" s="309" t="str">
        <f>IFERROR(VLOOKUP(D35,Utilitaires!$A$3:$C$8,2,),"")</f>
        <v>Libellé du critère quand il sera choisi</v>
      </c>
      <c r="G35" s="138"/>
      <c r="H35" s="162"/>
      <c r="I35" s="162"/>
      <c r="J35" s="160"/>
      <c r="K35" s="160"/>
      <c r="L35" s="160"/>
      <c r="M35" s="25"/>
    </row>
    <row r="36" spans="1:13" s="216" customFormat="1" ht="30" customHeight="1">
      <c r="A36" s="475" t="s">
        <v>231</v>
      </c>
      <c r="B36" s="476"/>
      <c r="C36" s="476"/>
      <c r="D36" s="170"/>
      <c r="E36" s="210" t="str">
        <f>IF(COUNTIF(E37:E45,'Mode d''emploi'!$D$27)=COUNTIF(E37:E45,"&lt;&gt;"),'Mode d''emploi'!$D$27,IF(SUM(E37:E45)&gt;0,AVERAGE(E37:E45),Utilitaires!$C$3))</f>
        <v xml:space="preserve">  …</v>
      </c>
      <c r="F36" s="203" t="str">
        <f>IFERROR(VLOOKUP(G36,Utilitaires!$A$12:$B$17,2),"")</f>
        <v>Il reste des critères à évaluer</v>
      </c>
      <c r="G36" s="211" t="str">
        <f>IFERROR(VLOOKUP(E36,Utilitaires!$A$22:$B$34,2),"")</f>
        <v>en attente</v>
      </c>
      <c r="H36" s="212"/>
      <c r="I36" s="212"/>
      <c r="J36" s="213"/>
      <c r="K36" s="213"/>
      <c r="L36" s="214"/>
      <c r="M36" s="215"/>
    </row>
    <row r="37" spans="1:13" ht="30" customHeight="1">
      <c r="A37" s="303">
        <f>MAX($A$15:A35)+1</f>
        <v>21</v>
      </c>
      <c r="B37" s="304" t="s">
        <v>62</v>
      </c>
      <c r="C37" s="311" t="s">
        <v>271</v>
      </c>
      <c r="D37" s="137" t="s">
        <v>269</v>
      </c>
      <c r="E37" s="308" t="str">
        <f>IFERROR(VLOOKUP(D37,Utilitaires!$A$3:$C$8,3,),"")</f>
        <v xml:space="preserve">  …</v>
      </c>
      <c r="F37" s="309" t="str">
        <f>IFERROR(VLOOKUP(D37,Utilitaires!$A$3:$C$8,2,),"")</f>
        <v>Libellé du critère quand il sera choisi</v>
      </c>
      <c r="G37" s="138"/>
      <c r="H37" s="162"/>
      <c r="I37" s="162"/>
      <c r="J37" s="160"/>
      <c r="K37" s="160"/>
      <c r="L37" s="160"/>
      <c r="M37" s="25"/>
    </row>
    <row r="38" spans="1:13" s="53" customFormat="1" ht="30" customHeight="1">
      <c r="A38" s="306">
        <f>MAX($A$15:A37)+1</f>
        <v>22</v>
      </c>
      <c r="B38" s="307" t="s">
        <v>252</v>
      </c>
      <c r="C38" s="311" t="s">
        <v>63</v>
      </c>
      <c r="D38" s="137" t="s">
        <v>269</v>
      </c>
      <c r="E38" s="308" t="str">
        <f>IFERROR(VLOOKUP(D38,Utilitaires!$A$3:$C$8,3,),"")</f>
        <v xml:space="preserve">  …</v>
      </c>
      <c r="F38" s="309" t="str">
        <f>IFERROR(VLOOKUP(D38,Utilitaires!$A$3:$C$8,2,),"")</f>
        <v>Libellé du critère quand il sera choisi</v>
      </c>
      <c r="G38" s="138"/>
      <c r="H38" s="162"/>
      <c r="I38" s="162"/>
      <c r="J38" s="160"/>
      <c r="K38" s="160"/>
      <c r="L38" s="160"/>
      <c r="M38" s="25"/>
    </row>
    <row r="39" spans="1:13" s="53" customFormat="1" ht="30" customHeight="1">
      <c r="A39" s="306">
        <f>MAX($A$15:A38)+1</f>
        <v>23</v>
      </c>
      <c r="B39" s="307" t="s">
        <v>42</v>
      </c>
      <c r="C39" s="311" t="s">
        <v>64</v>
      </c>
      <c r="D39" s="137" t="s">
        <v>269</v>
      </c>
      <c r="E39" s="308" t="str">
        <f>IFERROR(VLOOKUP(D39,Utilitaires!$A$3:$C$8,3,),"")</f>
        <v xml:space="preserve">  …</v>
      </c>
      <c r="F39" s="309" t="str">
        <f>IFERROR(VLOOKUP(D39,Utilitaires!$A$3:$C$8,2,),"")</f>
        <v>Libellé du critère quand il sera choisi</v>
      </c>
      <c r="G39" s="138"/>
      <c r="H39" s="162"/>
      <c r="I39" s="162"/>
      <c r="J39" s="160"/>
      <c r="K39" s="160"/>
      <c r="L39" s="160"/>
      <c r="M39" s="25"/>
    </row>
    <row r="40" spans="1:13" s="53" customFormat="1" ht="30" customHeight="1">
      <c r="A40" s="306">
        <f>MAX($A$15:A39)+1</f>
        <v>24</v>
      </c>
      <c r="B40" s="307" t="s">
        <v>65</v>
      </c>
      <c r="C40" s="311" t="s">
        <v>66</v>
      </c>
      <c r="D40" s="137" t="s">
        <v>269</v>
      </c>
      <c r="E40" s="308" t="str">
        <f>IFERROR(VLOOKUP(D40,Utilitaires!$A$3:$C$8,3,),"")</f>
        <v xml:space="preserve">  …</v>
      </c>
      <c r="F40" s="309" t="str">
        <f>IFERROR(VLOOKUP(D40,Utilitaires!$A$3:$C$8,2,),"")</f>
        <v>Libellé du critère quand il sera choisi</v>
      </c>
      <c r="G40" s="138"/>
      <c r="H40" s="162"/>
      <c r="I40" s="162"/>
      <c r="J40" s="160"/>
      <c r="K40" s="160"/>
      <c r="L40" s="160"/>
      <c r="M40" s="25"/>
    </row>
    <row r="41" spans="1:13" s="53" customFormat="1" ht="30" customHeight="1">
      <c r="A41" s="306">
        <f>MAX($A$15:A40)+1</f>
        <v>25</v>
      </c>
      <c r="B41" s="307" t="s">
        <v>67</v>
      </c>
      <c r="C41" s="311" t="s">
        <v>273</v>
      </c>
      <c r="D41" s="137" t="s">
        <v>269</v>
      </c>
      <c r="E41" s="308" t="str">
        <f>IFERROR(VLOOKUP(D41,Utilitaires!$A$3:$C$8,3,),"")</f>
        <v xml:space="preserve">  …</v>
      </c>
      <c r="F41" s="309" t="str">
        <f>IFERROR(VLOOKUP(D41,Utilitaires!$A$3:$C$8,2,),"")</f>
        <v>Libellé du critère quand il sera choisi</v>
      </c>
      <c r="G41" s="138"/>
      <c r="H41" s="162"/>
      <c r="I41" s="162"/>
      <c r="J41" s="160"/>
      <c r="K41" s="160"/>
      <c r="L41" s="160"/>
      <c r="M41" s="25"/>
    </row>
    <row r="42" spans="1:13" s="53" customFormat="1" ht="30" customHeight="1">
      <c r="A42" s="306">
        <f>MAX($A$15:A41)+1</f>
        <v>26</v>
      </c>
      <c r="B42" s="307" t="s">
        <v>65</v>
      </c>
      <c r="C42" s="305" t="s">
        <v>68</v>
      </c>
      <c r="D42" s="137" t="s">
        <v>269</v>
      </c>
      <c r="E42" s="308" t="str">
        <f>IFERROR(VLOOKUP(D42,Utilitaires!$A$3:$C$8,3,),"")</f>
        <v xml:space="preserve">  …</v>
      </c>
      <c r="F42" s="309" t="str">
        <f>IFERROR(VLOOKUP(D42,Utilitaires!$A$3:$C$8,2,),"")</f>
        <v>Libellé du critère quand il sera choisi</v>
      </c>
      <c r="G42" s="138"/>
      <c r="H42" s="162"/>
      <c r="I42" s="162"/>
      <c r="J42" s="160"/>
      <c r="K42" s="160"/>
      <c r="L42" s="160"/>
      <c r="M42" s="25"/>
    </row>
    <row r="43" spans="1:13" s="53" customFormat="1" ht="30" customHeight="1">
      <c r="A43" s="306">
        <f>MAX($A$15:A42)+1</f>
        <v>27</v>
      </c>
      <c r="B43" s="307" t="s">
        <v>69</v>
      </c>
      <c r="C43" s="305" t="s">
        <v>70</v>
      </c>
      <c r="D43" s="137" t="s">
        <v>269</v>
      </c>
      <c r="E43" s="308" t="str">
        <f>IFERROR(VLOOKUP(D43,Utilitaires!$A$3:$C$8,3,),"")</f>
        <v xml:space="preserve">  …</v>
      </c>
      <c r="F43" s="309" t="str">
        <f>IFERROR(VLOOKUP(D43,Utilitaires!$A$3:$C$8,2,),"")</f>
        <v>Libellé du critère quand il sera choisi</v>
      </c>
      <c r="G43" s="138"/>
      <c r="H43" s="162"/>
      <c r="I43" s="162"/>
      <c r="J43" s="160"/>
      <c r="K43" s="160"/>
      <c r="L43" s="160"/>
      <c r="M43" s="25"/>
    </row>
    <row r="44" spans="1:13" s="53" customFormat="1" ht="30" customHeight="1">
      <c r="A44" s="306">
        <f>MAX($A$15:A43)+1</f>
        <v>28</v>
      </c>
      <c r="B44" s="307" t="s">
        <v>48</v>
      </c>
      <c r="C44" s="305" t="s">
        <v>253</v>
      </c>
      <c r="D44" s="137" t="s">
        <v>269</v>
      </c>
      <c r="E44" s="308" t="str">
        <f>IFERROR(VLOOKUP(D44,Utilitaires!$A$3:$C$8,3,),"")</f>
        <v xml:space="preserve">  …</v>
      </c>
      <c r="F44" s="309" t="str">
        <f>IFERROR(VLOOKUP(D44,Utilitaires!$A$3:$C$8,2,),"")</f>
        <v>Libellé du critère quand il sera choisi</v>
      </c>
      <c r="G44" s="138"/>
      <c r="H44" s="162"/>
      <c r="I44" s="162"/>
      <c r="J44" s="160"/>
      <c r="K44" s="160"/>
      <c r="L44" s="160"/>
      <c r="M44" s="25"/>
    </row>
    <row r="45" spans="1:13" s="53" customFormat="1" ht="30" customHeight="1">
      <c r="A45" s="306">
        <f>MAX($A$15:A44)+1</f>
        <v>29</v>
      </c>
      <c r="B45" s="307" t="s">
        <v>71</v>
      </c>
      <c r="C45" s="305" t="s">
        <v>72</v>
      </c>
      <c r="D45" s="137" t="s">
        <v>269</v>
      </c>
      <c r="E45" s="308" t="str">
        <f>IFERROR(VLOOKUP(D45,Utilitaires!$A$3:$C$8,3,),"")</f>
        <v xml:space="preserve">  …</v>
      </c>
      <c r="F45" s="309" t="str">
        <f>IFERROR(VLOOKUP(D45,Utilitaires!$A$3:$C$8,2,),"")</f>
        <v>Libellé du critère quand il sera choisi</v>
      </c>
      <c r="G45" s="138"/>
      <c r="H45" s="162"/>
      <c r="I45" s="162"/>
      <c r="J45" s="160"/>
      <c r="K45" s="160"/>
      <c r="L45" s="160"/>
      <c r="M45" s="25"/>
    </row>
    <row r="46" spans="1:13" s="81" customFormat="1" ht="30" customHeight="1">
      <c r="A46" s="487" t="s">
        <v>220</v>
      </c>
      <c r="B46" s="488"/>
      <c r="C46" s="488"/>
      <c r="D46" s="222"/>
      <c r="E46" s="223" t="str">
        <f>IF(COUNTIF(E47:E79,'Mode d''emploi'!$D$27)=COUNTIF(E47:E79,"&lt;&gt;"),'Mode d''emploi'!$D$27,IF(SUM(E47:E79)&gt;0,AVERAGE(E47,E57,E68),Utilitaires!$C$3))</f>
        <v xml:space="preserve">  …</v>
      </c>
      <c r="F46" s="224" t="str">
        <f>IFERROR(VLOOKUP(G46,Utilitaires!$A$12:$B$17,2),"")</f>
        <v>Il reste des critères à évaluer</v>
      </c>
      <c r="G46" s="225" t="str">
        <f>IFERROR(VLOOKUP(E46,Utilitaires!$A$22:$B$34,2),Utilitaires!$A$5)</f>
        <v>en attente</v>
      </c>
      <c r="H46" s="129"/>
      <c r="I46" s="129"/>
      <c r="J46" s="128"/>
      <c r="K46" s="128"/>
      <c r="L46" s="124"/>
      <c r="M46" s="130"/>
    </row>
    <row r="47" spans="1:13" ht="30" customHeight="1">
      <c r="A47" s="491" t="s">
        <v>232</v>
      </c>
      <c r="B47" s="492"/>
      <c r="C47" s="221" t="s">
        <v>213</v>
      </c>
      <c r="D47" s="172"/>
      <c r="E47" s="218" t="str">
        <f>IF(COUNTIF(E48:E56,'Mode d''emploi'!$D$27)=COUNTIF(E48:E56,"&lt;&gt;"),'Mode d''emploi'!$D$27,IF(SUM(E48:E56)&gt;0,AVERAGE(E48:E56),Utilitaires!$C$3))</f>
        <v xml:space="preserve">  …</v>
      </c>
      <c r="F47" s="205" t="str">
        <f>IFERROR(VLOOKUP(G47,Utilitaires!$A$12:$B$17,2),"")</f>
        <v>Il reste des critères à évaluer</v>
      </c>
      <c r="G47" s="217" t="str">
        <f>IFERROR(VLOOKUP(E47,Utilitaires!$A$22:$B$34,2),"")</f>
        <v>en attente</v>
      </c>
      <c r="H47" s="127"/>
      <c r="I47" s="127"/>
      <c r="J47" s="126"/>
      <c r="K47" s="126"/>
      <c r="L47" s="124"/>
      <c r="M47" s="25"/>
    </row>
    <row r="48" spans="1:13" ht="30" customHeight="1">
      <c r="A48" s="312">
        <f>MAX($A$15:A45)+1</f>
        <v>30</v>
      </c>
      <c r="B48" s="313" t="s">
        <v>73</v>
      </c>
      <c r="C48" s="314" t="s">
        <v>74</v>
      </c>
      <c r="D48" s="137" t="s">
        <v>269</v>
      </c>
      <c r="E48" s="315" t="str">
        <f>IFERROR(VLOOKUP(D48,Utilitaires!$A$3:$C$8,3,),"")</f>
        <v xml:space="preserve">  …</v>
      </c>
      <c r="F48" s="316" t="str">
        <f>IFERROR(VLOOKUP(D48,Utilitaires!$A$3:$C$8,2,),"")</f>
        <v>Libellé du critère quand il sera choisi</v>
      </c>
      <c r="G48" s="138"/>
      <c r="H48" s="162"/>
      <c r="I48" s="162"/>
      <c r="J48" s="160"/>
      <c r="K48" s="160"/>
      <c r="L48" s="160"/>
      <c r="M48" s="25"/>
    </row>
    <row r="49" spans="1:13" s="53" customFormat="1" ht="30" customHeight="1">
      <c r="A49" s="312">
        <f>MAX($A$15:A48)+1</f>
        <v>31</v>
      </c>
      <c r="B49" s="313" t="s">
        <v>75</v>
      </c>
      <c r="C49" s="314" t="s">
        <v>76</v>
      </c>
      <c r="D49" s="137" t="s">
        <v>269</v>
      </c>
      <c r="E49" s="315" t="str">
        <f>IFERROR(VLOOKUP(D49,Utilitaires!$A$3:$C$8,3,),"")</f>
        <v xml:space="preserve">  …</v>
      </c>
      <c r="F49" s="316" t="str">
        <f>IFERROR(VLOOKUP(D49,Utilitaires!$A$3:$C$8,2,),"")</f>
        <v>Libellé du critère quand il sera choisi</v>
      </c>
      <c r="G49" s="138"/>
      <c r="H49" s="162"/>
      <c r="I49" s="162"/>
      <c r="J49" s="160"/>
      <c r="K49" s="160"/>
      <c r="L49" s="160"/>
      <c r="M49" s="25"/>
    </row>
    <row r="50" spans="1:13" s="53" customFormat="1" ht="30" customHeight="1">
      <c r="A50" s="312">
        <f>MAX($A$15:A49)+1</f>
        <v>32</v>
      </c>
      <c r="B50" s="313" t="s">
        <v>77</v>
      </c>
      <c r="C50" s="314" t="s">
        <v>78</v>
      </c>
      <c r="D50" s="137" t="s">
        <v>269</v>
      </c>
      <c r="E50" s="315" t="str">
        <f>IFERROR(VLOOKUP(D50,Utilitaires!$A$3:$C$8,3,),"")</f>
        <v xml:space="preserve">  …</v>
      </c>
      <c r="F50" s="316" t="str">
        <f>IFERROR(VLOOKUP(D50,Utilitaires!$A$3:$C$8,2,),"")</f>
        <v>Libellé du critère quand il sera choisi</v>
      </c>
      <c r="G50" s="138"/>
      <c r="H50" s="162"/>
      <c r="I50" s="162"/>
      <c r="J50" s="160"/>
      <c r="K50" s="160"/>
      <c r="L50" s="160"/>
      <c r="M50" s="25"/>
    </row>
    <row r="51" spans="1:13" s="53" customFormat="1" ht="30" customHeight="1">
      <c r="A51" s="312">
        <f>MAX($A$15:A50)+1</f>
        <v>33</v>
      </c>
      <c r="B51" s="313" t="s">
        <v>79</v>
      </c>
      <c r="C51" s="314" t="s">
        <v>254</v>
      </c>
      <c r="D51" s="137" t="s">
        <v>269</v>
      </c>
      <c r="E51" s="315" t="str">
        <f>IFERROR(VLOOKUP(D51,Utilitaires!$A$3:$C$8,3,),"")</f>
        <v xml:space="preserve">  …</v>
      </c>
      <c r="F51" s="316" t="str">
        <f>IFERROR(VLOOKUP(D51,Utilitaires!$A$3:$C$8,2,),"")</f>
        <v>Libellé du critère quand il sera choisi</v>
      </c>
      <c r="G51" s="138"/>
      <c r="H51" s="162"/>
      <c r="I51" s="162"/>
      <c r="J51" s="160"/>
      <c r="K51" s="160"/>
      <c r="L51" s="160"/>
      <c r="M51" s="25"/>
    </row>
    <row r="52" spans="1:13" s="53" customFormat="1" ht="30" customHeight="1">
      <c r="A52" s="312">
        <f>MAX($A$15:A51)+1</f>
        <v>34</v>
      </c>
      <c r="B52" s="313" t="s">
        <v>80</v>
      </c>
      <c r="C52" s="314" t="s">
        <v>267</v>
      </c>
      <c r="D52" s="137" t="s">
        <v>269</v>
      </c>
      <c r="E52" s="315" t="str">
        <f>IFERROR(VLOOKUP(D52,Utilitaires!$A$3:$C$8,3,),"")</f>
        <v xml:space="preserve">  …</v>
      </c>
      <c r="F52" s="316" t="str">
        <f>IFERROR(VLOOKUP(D52,Utilitaires!$A$3:$C$8,2,),"")</f>
        <v>Libellé du critère quand il sera choisi</v>
      </c>
      <c r="G52" s="138"/>
      <c r="H52" s="162"/>
      <c r="I52" s="162"/>
      <c r="J52" s="160"/>
      <c r="K52" s="160"/>
      <c r="L52" s="160"/>
      <c r="M52" s="25"/>
    </row>
    <row r="53" spans="1:13" s="53" customFormat="1" ht="30" customHeight="1">
      <c r="A53" s="312">
        <f>MAX($A$15:A52)+1</f>
        <v>35</v>
      </c>
      <c r="B53" s="313" t="s">
        <v>80</v>
      </c>
      <c r="C53" s="314" t="s">
        <v>255</v>
      </c>
      <c r="D53" s="137" t="s">
        <v>269</v>
      </c>
      <c r="E53" s="315" t="str">
        <f>IFERROR(VLOOKUP(D53,Utilitaires!$A$3:$C$8,3,),"")</f>
        <v xml:space="preserve">  …</v>
      </c>
      <c r="F53" s="316" t="str">
        <f>IFERROR(VLOOKUP(D53,Utilitaires!$A$3:$C$8,2,),"")</f>
        <v>Libellé du critère quand il sera choisi</v>
      </c>
      <c r="G53" s="138"/>
      <c r="H53" s="162"/>
      <c r="I53" s="162"/>
      <c r="J53" s="160"/>
      <c r="K53" s="160"/>
      <c r="L53" s="160"/>
      <c r="M53" s="25"/>
    </row>
    <row r="54" spans="1:13" s="53" customFormat="1" ht="30" customHeight="1">
      <c r="A54" s="312">
        <f>MAX($A$15:A53)+1</f>
        <v>36</v>
      </c>
      <c r="B54" s="313" t="s">
        <v>81</v>
      </c>
      <c r="C54" s="314" t="s">
        <v>256</v>
      </c>
      <c r="D54" s="137" t="s">
        <v>269</v>
      </c>
      <c r="E54" s="315" t="str">
        <f>IFERROR(VLOOKUP(D54,Utilitaires!$A$3:$C$8,3,),"")</f>
        <v xml:space="preserve">  …</v>
      </c>
      <c r="F54" s="316" t="str">
        <f>IFERROR(VLOOKUP(D54,Utilitaires!$A$3:$C$8,2,),"")</f>
        <v>Libellé du critère quand il sera choisi</v>
      </c>
      <c r="G54" s="138"/>
      <c r="H54" s="162"/>
      <c r="I54" s="162"/>
      <c r="J54" s="160"/>
      <c r="K54" s="160"/>
      <c r="L54" s="160"/>
      <c r="M54" s="25"/>
    </row>
    <row r="55" spans="1:13" s="53" customFormat="1" ht="30" customHeight="1">
      <c r="A55" s="312">
        <f>MAX($A$15:A54)+1</f>
        <v>37</v>
      </c>
      <c r="B55" s="313" t="s">
        <v>82</v>
      </c>
      <c r="C55" s="314" t="s">
        <v>257</v>
      </c>
      <c r="D55" s="137" t="s">
        <v>269</v>
      </c>
      <c r="E55" s="315" t="str">
        <f>IFERROR(VLOOKUP(D55,Utilitaires!$A$3:$C$8,3,),"")</f>
        <v xml:space="preserve">  …</v>
      </c>
      <c r="F55" s="316" t="str">
        <f>IFERROR(VLOOKUP(D55,Utilitaires!$A$3:$C$8,2,),"")</f>
        <v>Libellé du critère quand il sera choisi</v>
      </c>
      <c r="G55" s="138"/>
      <c r="H55" s="162"/>
      <c r="I55" s="162"/>
      <c r="J55" s="160"/>
      <c r="K55" s="160"/>
      <c r="L55" s="160"/>
      <c r="M55" s="25"/>
    </row>
    <row r="56" spans="1:13" s="53" customFormat="1" ht="30" customHeight="1">
      <c r="A56" s="312">
        <f>MAX($A$15:A55)+1</f>
        <v>38</v>
      </c>
      <c r="B56" s="313" t="s">
        <v>35</v>
      </c>
      <c r="C56" s="314" t="s">
        <v>258</v>
      </c>
      <c r="D56" s="137" t="s">
        <v>269</v>
      </c>
      <c r="E56" s="315" t="str">
        <f>IFERROR(VLOOKUP(D56,Utilitaires!$A$3:$C$8,3,),"")</f>
        <v xml:space="preserve">  …</v>
      </c>
      <c r="F56" s="316" t="str">
        <f>IFERROR(VLOOKUP(D56,Utilitaires!$A$3:$C$8,2,),"")</f>
        <v>Libellé du critère quand il sera choisi</v>
      </c>
      <c r="G56" s="138"/>
      <c r="H56" s="162"/>
      <c r="I56" s="162"/>
      <c r="J56" s="160"/>
      <c r="K56" s="160"/>
      <c r="L56" s="160"/>
      <c r="M56" s="25"/>
    </row>
    <row r="57" spans="1:13" s="88" customFormat="1" ht="30" customHeight="1">
      <c r="A57" s="491" t="s">
        <v>233</v>
      </c>
      <c r="B57" s="492"/>
      <c r="C57" s="221" t="str">
        <f>C47</f>
        <v>Les activités suivantes sont menées :</v>
      </c>
      <c r="D57" s="174"/>
      <c r="E57" s="218" t="str">
        <f>IF(COUNTIF(E58:E67,'Mode d''emploi'!$D$27)=COUNTIF(E58:E67,"&lt;&gt;"),'Mode d''emploi'!$D$27,IF(SUM(E58:E67)&gt;0,AVERAGE(E58:E67),Utilitaires!$C$3))</f>
        <v xml:space="preserve">  …</v>
      </c>
      <c r="F57" s="205" t="str">
        <f>IFERROR(VLOOKUP(G57,Utilitaires!$A$12:$B$17,2),"")</f>
        <v>Il reste des critères à évaluer</v>
      </c>
      <c r="G57" s="217" t="str">
        <f>IFERROR(VLOOKUP(E57,Utilitaires!$A$22:$B$34,2),"")</f>
        <v>en attente</v>
      </c>
      <c r="H57" s="132"/>
      <c r="I57" s="132"/>
      <c r="J57" s="131"/>
      <c r="K57" s="131"/>
      <c r="L57" s="124"/>
      <c r="M57" s="133"/>
    </row>
    <row r="58" spans="1:13" ht="30" customHeight="1">
      <c r="A58" s="312">
        <f>MAX($A$15:A56)+1</f>
        <v>39</v>
      </c>
      <c r="B58" s="313" t="s">
        <v>81</v>
      </c>
      <c r="C58" s="314" t="s">
        <v>259</v>
      </c>
      <c r="D58" s="137" t="s">
        <v>269</v>
      </c>
      <c r="E58" s="315" t="str">
        <f>IFERROR(VLOOKUP(D58,Utilitaires!$A$3:$C$8,3,),"")</f>
        <v xml:space="preserve">  …</v>
      </c>
      <c r="F58" s="316" t="str">
        <f>IFERROR(VLOOKUP(D58,Utilitaires!$A$3:$C$8,2,),"")</f>
        <v>Libellé du critère quand il sera choisi</v>
      </c>
      <c r="G58" s="138"/>
      <c r="H58" s="162"/>
      <c r="I58" s="162"/>
      <c r="J58" s="160"/>
      <c r="K58" s="160"/>
      <c r="L58" s="160"/>
      <c r="M58" s="25"/>
    </row>
    <row r="59" spans="1:13" s="53" customFormat="1" ht="30" customHeight="1">
      <c r="A59" s="312">
        <f>MAX($A$15:A58)+1</f>
        <v>40</v>
      </c>
      <c r="B59" s="313" t="s">
        <v>77</v>
      </c>
      <c r="C59" s="314" t="s">
        <v>83</v>
      </c>
      <c r="D59" s="137" t="s">
        <v>269</v>
      </c>
      <c r="E59" s="315" t="str">
        <f>IFERROR(VLOOKUP(D59,Utilitaires!$A$3:$C$8,3,),"")</f>
        <v xml:space="preserve">  …</v>
      </c>
      <c r="F59" s="316" t="str">
        <f>IFERROR(VLOOKUP(D59,Utilitaires!$A$3:$C$8,2,),"")</f>
        <v>Libellé du critère quand il sera choisi</v>
      </c>
      <c r="G59" s="138"/>
      <c r="H59" s="162"/>
      <c r="I59" s="162"/>
      <c r="J59" s="160"/>
      <c r="K59" s="160"/>
      <c r="L59" s="160"/>
      <c r="M59" s="25"/>
    </row>
    <row r="60" spans="1:13" s="53" customFormat="1" ht="30" customHeight="1">
      <c r="A60" s="312">
        <f>MAX($A$15:A59)+1</f>
        <v>41</v>
      </c>
      <c r="B60" s="313" t="s">
        <v>69</v>
      </c>
      <c r="C60" s="314" t="s">
        <v>84</v>
      </c>
      <c r="D60" s="137" t="s">
        <v>269</v>
      </c>
      <c r="E60" s="315" t="str">
        <f>IFERROR(VLOOKUP(D60,Utilitaires!$A$3:$C$8,3,),"")</f>
        <v xml:space="preserve">  …</v>
      </c>
      <c r="F60" s="316" t="str">
        <f>IFERROR(VLOOKUP(D60,Utilitaires!$A$3:$C$8,2,),"")</f>
        <v>Libellé du critère quand il sera choisi</v>
      </c>
      <c r="G60" s="138"/>
      <c r="H60" s="162"/>
      <c r="I60" s="162"/>
      <c r="J60" s="160"/>
      <c r="K60" s="160"/>
      <c r="L60" s="160"/>
      <c r="M60" s="25"/>
    </row>
    <row r="61" spans="1:13" s="53" customFormat="1" ht="30" customHeight="1">
      <c r="A61" s="312">
        <f>MAX($A$15:A60)+1</f>
        <v>42</v>
      </c>
      <c r="B61" s="313" t="s">
        <v>85</v>
      </c>
      <c r="C61" s="314" t="s">
        <v>268</v>
      </c>
      <c r="D61" s="137" t="s">
        <v>269</v>
      </c>
      <c r="E61" s="315" t="str">
        <f>IFERROR(VLOOKUP(D61,Utilitaires!$A$3:$C$8,3,),"")</f>
        <v xml:space="preserve">  …</v>
      </c>
      <c r="F61" s="316" t="str">
        <f>IFERROR(VLOOKUP(D61,Utilitaires!$A$3:$C$8,2,),"")</f>
        <v>Libellé du critère quand il sera choisi</v>
      </c>
      <c r="G61" s="138"/>
      <c r="H61" s="162"/>
      <c r="I61" s="162"/>
      <c r="J61" s="160"/>
      <c r="K61" s="160"/>
      <c r="L61" s="160"/>
      <c r="M61" s="25"/>
    </row>
    <row r="62" spans="1:13" s="53" customFormat="1" ht="30" customHeight="1">
      <c r="A62" s="312">
        <f>MAX($A$15:A61)+1</f>
        <v>43</v>
      </c>
      <c r="B62" s="313" t="s">
        <v>86</v>
      </c>
      <c r="C62" s="314" t="s">
        <v>260</v>
      </c>
      <c r="D62" s="137" t="s">
        <v>269</v>
      </c>
      <c r="E62" s="315" t="str">
        <f>IFERROR(VLOOKUP(D62,Utilitaires!$A$3:$C$8,3,),"")</f>
        <v xml:space="preserve">  …</v>
      </c>
      <c r="F62" s="316" t="str">
        <f>IFERROR(VLOOKUP(D62,Utilitaires!$A$3:$C$8,2,),"")</f>
        <v>Libellé du critère quand il sera choisi</v>
      </c>
      <c r="G62" s="138"/>
      <c r="H62" s="162"/>
      <c r="I62" s="162"/>
      <c r="J62" s="160"/>
      <c r="K62" s="160"/>
      <c r="L62" s="160"/>
      <c r="M62" s="25"/>
    </row>
    <row r="63" spans="1:13" s="53" customFormat="1" ht="30" customHeight="1">
      <c r="A63" s="312">
        <f>MAX($A$15:A62)+1</f>
        <v>44</v>
      </c>
      <c r="B63" s="313" t="s">
        <v>87</v>
      </c>
      <c r="C63" s="314" t="s">
        <v>261</v>
      </c>
      <c r="D63" s="137" t="s">
        <v>269</v>
      </c>
      <c r="E63" s="315" t="str">
        <f>IFERROR(VLOOKUP(D63,Utilitaires!$A$3:$C$8,3,),"")</f>
        <v xml:space="preserve">  …</v>
      </c>
      <c r="F63" s="316" t="str">
        <f>IFERROR(VLOOKUP(D63,Utilitaires!$A$3:$C$8,2,),"")</f>
        <v>Libellé du critère quand il sera choisi</v>
      </c>
      <c r="G63" s="138"/>
      <c r="H63" s="162"/>
      <c r="I63" s="162"/>
      <c r="J63" s="160"/>
      <c r="K63" s="160"/>
      <c r="L63" s="160"/>
      <c r="M63" s="25"/>
    </row>
    <row r="64" spans="1:13" s="53" customFormat="1" ht="30" customHeight="1">
      <c r="A64" s="312">
        <f>MAX($A$15:A63)+1</f>
        <v>45</v>
      </c>
      <c r="B64" s="313" t="s">
        <v>88</v>
      </c>
      <c r="C64" s="314" t="s">
        <v>89</v>
      </c>
      <c r="D64" s="137" t="s">
        <v>269</v>
      </c>
      <c r="E64" s="315" t="str">
        <f>IFERROR(VLOOKUP(D64,Utilitaires!$A$3:$C$8,3,),"")</f>
        <v xml:space="preserve">  …</v>
      </c>
      <c r="F64" s="316" t="str">
        <f>IFERROR(VLOOKUP(D64,Utilitaires!$A$3:$C$8,2,),"")</f>
        <v>Libellé du critère quand il sera choisi</v>
      </c>
      <c r="G64" s="138"/>
      <c r="H64" s="162"/>
      <c r="I64" s="162"/>
      <c r="J64" s="160"/>
      <c r="K64" s="160"/>
      <c r="L64" s="160"/>
      <c r="M64" s="25"/>
    </row>
    <row r="65" spans="1:13" s="53" customFormat="1" ht="30" customHeight="1">
      <c r="A65" s="312">
        <f>MAX($A$15:A64)+1</f>
        <v>46</v>
      </c>
      <c r="B65" s="313" t="s">
        <v>90</v>
      </c>
      <c r="C65" s="314" t="s">
        <v>91</v>
      </c>
      <c r="D65" s="137" t="s">
        <v>269</v>
      </c>
      <c r="E65" s="315" t="str">
        <f>IFERROR(VLOOKUP(D65,Utilitaires!$A$3:$C$8,3,),"")</f>
        <v xml:space="preserve">  …</v>
      </c>
      <c r="F65" s="316" t="str">
        <f>IFERROR(VLOOKUP(D65,Utilitaires!$A$3:$C$8,2,),"")</f>
        <v>Libellé du critère quand il sera choisi</v>
      </c>
      <c r="G65" s="138"/>
      <c r="H65" s="162"/>
      <c r="I65" s="162"/>
      <c r="J65" s="160"/>
      <c r="K65" s="160"/>
      <c r="L65" s="160"/>
      <c r="M65" s="25"/>
    </row>
    <row r="66" spans="1:13" s="53" customFormat="1" ht="30" customHeight="1">
      <c r="A66" s="312">
        <f>MAX($A$15:A65)+1</f>
        <v>47</v>
      </c>
      <c r="B66" s="313" t="s">
        <v>92</v>
      </c>
      <c r="C66" s="314" t="s">
        <v>93</v>
      </c>
      <c r="D66" s="137" t="s">
        <v>269</v>
      </c>
      <c r="E66" s="315" t="str">
        <f>IFERROR(VLOOKUP(D66,Utilitaires!$A$3:$C$8,3,),"")</f>
        <v xml:space="preserve">  …</v>
      </c>
      <c r="F66" s="316" t="str">
        <f>IFERROR(VLOOKUP(D66,Utilitaires!$A$3:$C$8,2,),"")</f>
        <v>Libellé du critère quand il sera choisi</v>
      </c>
      <c r="G66" s="138"/>
      <c r="H66" s="162"/>
      <c r="I66" s="162"/>
      <c r="J66" s="160"/>
      <c r="K66" s="160"/>
      <c r="L66" s="160"/>
      <c r="M66" s="25"/>
    </row>
    <row r="67" spans="1:13" s="53" customFormat="1" ht="30" customHeight="1">
      <c r="A67" s="312">
        <f>MAX($A$15:A66)+1</f>
        <v>48</v>
      </c>
      <c r="B67" s="313" t="s">
        <v>94</v>
      </c>
      <c r="C67" s="314" t="s">
        <v>95</v>
      </c>
      <c r="D67" s="137" t="s">
        <v>269</v>
      </c>
      <c r="E67" s="315" t="str">
        <f>IFERROR(VLOOKUP(D67,Utilitaires!$A$3:$C$8,3,),"")</f>
        <v xml:space="preserve">  …</v>
      </c>
      <c r="F67" s="316" t="str">
        <f>IFERROR(VLOOKUP(D67,Utilitaires!$A$3:$C$8,2,),"")</f>
        <v>Libellé du critère quand il sera choisi</v>
      </c>
      <c r="G67" s="138"/>
      <c r="H67" s="162"/>
      <c r="I67" s="162"/>
      <c r="J67" s="160"/>
      <c r="K67" s="160"/>
      <c r="L67" s="160"/>
      <c r="M67" s="25"/>
    </row>
    <row r="68" spans="1:13" s="88" customFormat="1" ht="30" customHeight="1">
      <c r="A68" s="489" t="s">
        <v>234</v>
      </c>
      <c r="B68" s="490"/>
      <c r="C68" s="221" t="str">
        <f>C57</f>
        <v>Les activités suivantes sont menées :</v>
      </c>
      <c r="D68" s="174"/>
      <c r="E68" s="218" t="str">
        <f>IF(COUNTIF(E69:E79,'Mode d''emploi'!$D$27)=COUNTIF(E69:E79,"&lt;&gt;"),'Mode d''emploi'!$D$27,IF(SUM(E69:E79)&gt;0,AVERAGE(E69:E79),Utilitaires!$C$3))</f>
        <v xml:space="preserve">  …</v>
      </c>
      <c r="F68" s="205" t="str">
        <f>IFERROR(VLOOKUP(G68,Utilitaires!$A$12:$B$17,2),"")</f>
        <v>Il reste des critères à évaluer</v>
      </c>
      <c r="G68" s="217" t="str">
        <f>IFERROR(VLOOKUP(E68,Utilitaires!$A$22:$B$34,2),"")</f>
        <v>en attente</v>
      </c>
      <c r="H68" s="132"/>
      <c r="I68" s="132"/>
      <c r="J68" s="131"/>
      <c r="K68" s="131"/>
      <c r="L68" s="124"/>
      <c r="M68" s="133"/>
    </row>
    <row r="69" spans="1:13" ht="30" customHeight="1">
      <c r="A69" s="312">
        <f>MAX($A$15:A67)+1</f>
        <v>49</v>
      </c>
      <c r="B69" s="313" t="s">
        <v>96</v>
      </c>
      <c r="C69" s="314" t="s">
        <v>262</v>
      </c>
      <c r="D69" s="137" t="s">
        <v>269</v>
      </c>
      <c r="E69" s="315" t="str">
        <f>IFERROR(VLOOKUP(D69,Utilitaires!$A$3:$C$8,3,),"")</f>
        <v xml:space="preserve">  …</v>
      </c>
      <c r="F69" s="316" t="str">
        <f>IFERROR(VLOOKUP(D69,Utilitaires!$A$3:$C$8,2,),"")</f>
        <v>Libellé du critère quand il sera choisi</v>
      </c>
      <c r="G69" s="138"/>
      <c r="H69" s="162"/>
      <c r="I69" s="162"/>
      <c r="J69" s="160"/>
      <c r="K69" s="160"/>
      <c r="L69" s="160"/>
      <c r="M69" s="25"/>
    </row>
    <row r="70" spans="1:13" s="51" customFormat="1" ht="30" customHeight="1">
      <c r="A70" s="312">
        <f>MAX($A$15:A69)+1</f>
        <v>50</v>
      </c>
      <c r="B70" s="313" t="s">
        <v>97</v>
      </c>
      <c r="C70" s="314" t="s">
        <v>98</v>
      </c>
      <c r="D70" s="137" t="s">
        <v>269</v>
      </c>
      <c r="E70" s="315" t="str">
        <f>IFERROR(VLOOKUP(D70,Utilitaires!$A$3:$C$8,3,),"")</f>
        <v xml:space="preserve">  …</v>
      </c>
      <c r="F70" s="316" t="str">
        <f>IFERROR(VLOOKUP(D70,Utilitaires!$A$3:$C$8,2,),"")</f>
        <v>Libellé du critère quand il sera choisi</v>
      </c>
      <c r="G70" s="138"/>
      <c r="H70" s="162"/>
      <c r="I70" s="162"/>
      <c r="J70" s="160"/>
      <c r="K70" s="160"/>
      <c r="L70" s="160"/>
      <c r="M70" s="25"/>
    </row>
    <row r="71" spans="1:13" s="47" customFormat="1" ht="30" customHeight="1">
      <c r="A71" s="312">
        <f>MAX($A$15:A70)+1</f>
        <v>51</v>
      </c>
      <c r="B71" s="313" t="s">
        <v>99</v>
      </c>
      <c r="C71" s="314" t="s">
        <v>100</v>
      </c>
      <c r="D71" s="137" t="s">
        <v>269</v>
      </c>
      <c r="E71" s="315" t="str">
        <f>IFERROR(VLOOKUP(D71,Utilitaires!$A$3:$C$8,3,),"")</f>
        <v xml:space="preserve">  …</v>
      </c>
      <c r="F71" s="316" t="str">
        <f>IFERROR(VLOOKUP(D71,Utilitaires!$A$3:$C$8,2,),"")</f>
        <v>Libellé du critère quand il sera choisi</v>
      </c>
      <c r="G71" s="138"/>
      <c r="H71" s="162"/>
      <c r="I71" s="162"/>
      <c r="J71" s="160"/>
      <c r="K71" s="160"/>
      <c r="L71" s="160"/>
      <c r="M71" s="25"/>
    </row>
    <row r="72" spans="1:13" s="51" customFormat="1" ht="30" customHeight="1">
      <c r="A72" s="312">
        <f>MAX($A$15:A71)+1</f>
        <v>52</v>
      </c>
      <c r="B72" s="313" t="s">
        <v>81</v>
      </c>
      <c r="C72" s="314" t="s">
        <v>101</v>
      </c>
      <c r="D72" s="137" t="s">
        <v>269</v>
      </c>
      <c r="E72" s="315" t="str">
        <f>IFERROR(VLOOKUP(D72,Utilitaires!$A$3:$C$8,3,),"")</f>
        <v xml:space="preserve">  …</v>
      </c>
      <c r="F72" s="316" t="str">
        <f>IFERROR(VLOOKUP(D72,Utilitaires!$A$3:$C$8,2,),"")</f>
        <v>Libellé du critère quand il sera choisi</v>
      </c>
      <c r="G72" s="138"/>
      <c r="H72" s="162"/>
      <c r="I72" s="162"/>
      <c r="J72" s="160"/>
      <c r="K72" s="160"/>
      <c r="L72" s="160"/>
      <c r="M72" s="25"/>
    </row>
    <row r="73" spans="1:13" s="51" customFormat="1" ht="30" customHeight="1">
      <c r="A73" s="312">
        <f>MAX($A$15:A72)+1</f>
        <v>53</v>
      </c>
      <c r="B73" s="313" t="s">
        <v>102</v>
      </c>
      <c r="C73" s="314" t="s">
        <v>103</v>
      </c>
      <c r="D73" s="137" t="s">
        <v>269</v>
      </c>
      <c r="E73" s="315" t="str">
        <f>IFERROR(VLOOKUP(D73,Utilitaires!$A$3:$C$8,3,),"")</f>
        <v xml:space="preserve">  …</v>
      </c>
      <c r="F73" s="316" t="str">
        <f>IFERROR(VLOOKUP(D73,Utilitaires!$A$3:$C$8,2,),"")</f>
        <v>Libellé du critère quand il sera choisi</v>
      </c>
      <c r="G73" s="138"/>
      <c r="H73" s="162"/>
      <c r="I73" s="162"/>
      <c r="J73" s="160"/>
      <c r="K73" s="160"/>
      <c r="L73" s="160"/>
      <c r="M73" s="25"/>
    </row>
    <row r="74" spans="1:13" s="47" customFormat="1" ht="30" customHeight="1">
      <c r="A74" s="312">
        <f>MAX($A$15:A73)+1</f>
        <v>54</v>
      </c>
      <c r="B74" s="313" t="s">
        <v>104</v>
      </c>
      <c r="C74" s="314" t="s">
        <v>214</v>
      </c>
      <c r="D74" s="137" t="s">
        <v>269</v>
      </c>
      <c r="E74" s="315" t="str">
        <f>IFERROR(VLOOKUP(D74,Utilitaires!$A$3:$C$8,3,),"")</f>
        <v xml:space="preserve">  …</v>
      </c>
      <c r="F74" s="316" t="str">
        <f>IFERROR(VLOOKUP(D74,Utilitaires!$A$3:$C$8,2,),"")</f>
        <v>Libellé du critère quand il sera choisi</v>
      </c>
      <c r="G74" s="138"/>
      <c r="H74" s="162"/>
      <c r="I74" s="162"/>
      <c r="J74" s="160"/>
      <c r="K74" s="160"/>
      <c r="L74" s="160"/>
      <c r="M74" s="25"/>
    </row>
    <row r="75" spans="1:13" s="47" customFormat="1" ht="30" customHeight="1">
      <c r="A75" s="312">
        <f>MAX($A$15:A74)+1</f>
        <v>55</v>
      </c>
      <c r="B75" s="313" t="s">
        <v>105</v>
      </c>
      <c r="C75" s="314" t="s">
        <v>263</v>
      </c>
      <c r="D75" s="137" t="s">
        <v>269</v>
      </c>
      <c r="E75" s="315" t="str">
        <f>IFERROR(VLOOKUP(D75,Utilitaires!$A$3:$C$8,3,),"")</f>
        <v xml:space="preserve">  …</v>
      </c>
      <c r="F75" s="316" t="str">
        <f>IFERROR(VLOOKUP(D75,Utilitaires!$A$3:$C$8,2,),"")</f>
        <v>Libellé du critère quand il sera choisi</v>
      </c>
      <c r="G75" s="138"/>
      <c r="H75" s="162"/>
      <c r="I75" s="162"/>
      <c r="J75" s="160"/>
      <c r="K75" s="160"/>
      <c r="L75" s="160"/>
      <c r="M75" s="25"/>
    </row>
    <row r="76" spans="1:13" s="51" customFormat="1" ht="30" customHeight="1">
      <c r="A76" s="312">
        <f>MAX($A$15:A75)+1</f>
        <v>56</v>
      </c>
      <c r="B76" s="313" t="s">
        <v>104</v>
      </c>
      <c r="C76" s="314" t="s">
        <v>264</v>
      </c>
      <c r="D76" s="137" t="s">
        <v>269</v>
      </c>
      <c r="E76" s="315" t="str">
        <f>IFERROR(VLOOKUP(D76,Utilitaires!$A$3:$C$8,3,),"")</f>
        <v xml:space="preserve">  …</v>
      </c>
      <c r="F76" s="316" t="str">
        <f>IFERROR(VLOOKUP(D76,Utilitaires!$A$3:$C$8,2,),"")</f>
        <v>Libellé du critère quand il sera choisi</v>
      </c>
      <c r="G76" s="138"/>
      <c r="H76" s="162"/>
      <c r="I76" s="162"/>
      <c r="J76" s="160"/>
      <c r="K76" s="160"/>
      <c r="L76" s="160"/>
      <c r="M76" s="25"/>
    </row>
    <row r="77" spans="1:13" s="51" customFormat="1" ht="30" customHeight="1">
      <c r="A77" s="312">
        <f>MAX($A$15:A76)+1</f>
        <v>57</v>
      </c>
      <c r="B77" s="313" t="s">
        <v>106</v>
      </c>
      <c r="C77" s="314" t="s">
        <v>107</v>
      </c>
      <c r="D77" s="137" t="s">
        <v>269</v>
      </c>
      <c r="E77" s="315" t="str">
        <f>IFERROR(VLOOKUP(D77,Utilitaires!$A$3:$C$8,3,),"")</f>
        <v xml:space="preserve">  …</v>
      </c>
      <c r="F77" s="316" t="str">
        <f>IFERROR(VLOOKUP(D77,Utilitaires!$A$3:$C$8,2,),"")</f>
        <v>Libellé du critère quand il sera choisi</v>
      </c>
      <c r="G77" s="138"/>
      <c r="H77" s="162"/>
      <c r="I77" s="162"/>
      <c r="J77" s="160"/>
      <c r="K77" s="160"/>
      <c r="L77" s="160"/>
      <c r="M77" s="25"/>
    </row>
    <row r="78" spans="1:13" s="47" customFormat="1" ht="30" customHeight="1">
      <c r="A78" s="312">
        <f>MAX($A$15:A77)+1</f>
        <v>58</v>
      </c>
      <c r="B78" s="313" t="s">
        <v>108</v>
      </c>
      <c r="C78" s="314" t="s">
        <v>109</v>
      </c>
      <c r="D78" s="137" t="s">
        <v>269</v>
      </c>
      <c r="E78" s="315" t="str">
        <f>IFERROR(VLOOKUP(D78,Utilitaires!$A$3:$C$8,3,),"")</f>
        <v xml:space="preserve">  …</v>
      </c>
      <c r="F78" s="316" t="str">
        <f>IFERROR(VLOOKUP(D78,Utilitaires!$A$3:$C$8,2,),"")</f>
        <v>Libellé du critère quand il sera choisi</v>
      </c>
      <c r="G78" s="138"/>
      <c r="H78" s="162"/>
      <c r="I78" s="162"/>
      <c r="J78" s="160"/>
      <c r="K78" s="160"/>
      <c r="L78" s="160"/>
      <c r="M78" s="25"/>
    </row>
    <row r="79" spans="1:13" s="47" customFormat="1" ht="30" customHeight="1">
      <c r="A79" s="312">
        <f>MAX($A$15:A78)+1</f>
        <v>59</v>
      </c>
      <c r="B79" s="313" t="s">
        <v>110</v>
      </c>
      <c r="C79" s="314" t="s">
        <v>111</v>
      </c>
      <c r="D79" s="137" t="s">
        <v>269</v>
      </c>
      <c r="E79" s="315" t="str">
        <f>IFERROR(VLOOKUP(D79,Utilitaires!$A$3:$C$8,3,),"")</f>
        <v xml:space="preserve">  …</v>
      </c>
      <c r="F79" s="316" t="str">
        <f>IFERROR(VLOOKUP(D79,Utilitaires!$A$3:$C$8,2,),"")</f>
        <v>Libellé du critère quand il sera choisi</v>
      </c>
      <c r="G79" s="138"/>
      <c r="H79" s="162"/>
      <c r="I79" s="162"/>
      <c r="J79" s="160"/>
      <c r="K79" s="160"/>
      <c r="L79" s="160"/>
      <c r="M79" s="25"/>
    </row>
    <row r="80" spans="1:13">
      <c r="A80" s="28"/>
      <c r="B80" s="28"/>
      <c r="C80" s="28"/>
      <c r="D80" s="28"/>
      <c r="E80" s="28"/>
      <c r="F80" s="117"/>
      <c r="G80" s="28"/>
      <c r="H80" s="162"/>
      <c r="I80" s="162"/>
      <c r="J80" s="160"/>
      <c r="K80" s="160"/>
      <c r="L80" s="160"/>
      <c r="M80" s="25"/>
    </row>
    <row r="81" spans="1:13">
      <c r="A81" s="28"/>
      <c r="B81" s="28"/>
      <c r="C81" s="28"/>
      <c r="D81" s="28"/>
      <c r="E81" s="28"/>
      <c r="F81" s="117"/>
      <c r="G81" s="28"/>
      <c r="H81" s="162"/>
      <c r="I81" s="162"/>
      <c r="J81" s="160"/>
      <c r="K81" s="160"/>
      <c r="L81" s="160"/>
      <c r="M81" s="25"/>
    </row>
    <row r="82" spans="1:13">
      <c r="A82" s="28"/>
      <c r="B82" s="28"/>
      <c r="C82" s="28"/>
      <c r="D82" s="28"/>
      <c r="E82" s="28"/>
      <c r="F82" s="117"/>
      <c r="G82" s="28"/>
      <c r="H82" s="162"/>
      <c r="I82" s="162"/>
      <c r="J82" s="160"/>
      <c r="K82" s="160"/>
      <c r="L82" s="160"/>
      <c r="M82" s="25"/>
    </row>
    <row r="83" spans="1:13">
      <c r="A83" s="28"/>
      <c r="B83" s="28"/>
      <c r="C83" s="28"/>
      <c r="D83" s="28"/>
      <c r="E83" s="28"/>
      <c r="F83" s="117"/>
      <c r="G83" s="28"/>
      <c r="H83" s="162"/>
      <c r="I83" s="162"/>
      <c r="J83" s="160"/>
      <c r="K83" s="160"/>
      <c r="L83" s="160"/>
      <c r="M83" s="25"/>
    </row>
    <row r="84" spans="1:13">
      <c r="A84" s="28"/>
      <c r="B84" s="28"/>
      <c r="C84" s="28"/>
      <c r="D84" s="28"/>
      <c r="E84" s="28"/>
      <c r="F84" s="117"/>
      <c r="G84" s="28"/>
      <c r="H84" s="162"/>
      <c r="I84" s="162"/>
      <c r="J84" s="160"/>
      <c r="K84" s="160"/>
      <c r="L84" s="160"/>
      <c r="M84" s="25"/>
    </row>
    <row r="85" spans="1:13">
      <c r="A85" s="28"/>
      <c r="B85" s="28"/>
      <c r="C85" s="28"/>
      <c r="D85" s="28"/>
      <c r="E85" s="28"/>
      <c r="F85" s="117"/>
      <c r="G85" s="28"/>
      <c r="H85" s="162"/>
      <c r="I85" s="162"/>
      <c r="J85" s="160"/>
      <c r="K85" s="160"/>
      <c r="L85" s="160"/>
      <c r="M85" s="25"/>
    </row>
    <row r="86" spans="1:13">
      <c r="A86" s="28"/>
      <c r="B86" s="28"/>
      <c r="C86" s="28"/>
      <c r="D86" s="28"/>
      <c r="E86" s="28"/>
      <c r="F86" s="117"/>
      <c r="G86" s="28"/>
      <c r="H86" s="162"/>
      <c r="I86" s="162"/>
      <c r="J86" s="160"/>
      <c r="K86" s="160"/>
      <c r="L86" s="160"/>
      <c r="M86" s="25"/>
    </row>
    <row r="87" spans="1:13">
      <c r="A87" s="28"/>
      <c r="B87" s="28"/>
      <c r="C87" s="28"/>
      <c r="D87" s="28"/>
      <c r="E87" s="28"/>
      <c r="F87" s="117"/>
      <c r="G87" s="28"/>
      <c r="H87" s="162"/>
      <c r="I87" s="162"/>
      <c r="J87" s="160"/>
      <c r="K87" s="160"/>
      <c r="L87" s="160"/>
      <c r="M87" s="25"/>
    </row>
    <row r="88" spans="1:13">
      <c r="A88" s="28"/>
      <c r="B88" s="28"/>
      <c r="C88" s="28"/>
      <c r="D88" s="28"/>
      <c r="E88" s="28"/>
      <c r="F88" s="117"/>
      <c r="G88" s="28"/>
      <c r="H88" s="162"/>
      <c r="I88" s="162"/>
      <c r="J88" s="160"/>
      <c r="K88" s="160"/>
      <c r="L88" s="160"/>
      <c r="M88" s="25"/>
    </row>
    <row r="89" spans="1:13">
      <c r="A89" s="28"/>
      <c r="B89" s="28"/>
      <c r="C89" s="28"/>
      <c r="D89" s="28"/>
      <c r="E89" s="28"/>
      <c r="F89" s="117"/>
      <c r="G89" s="28"/>
      <c r="H89" s="162"/>
      <c r="I89" s="162"/>
      <c r="J89" s="160"/>
      <c r="K89" s="160"/>
      <c r="L89" s="160"/>
      <c r="M89" s="25"/>
    </row>
    <row r="90" spans="1:13">
      <c r="A90" s="28"/>
      <c r="B90" s="28"/>
      <c r="C90" s="28"/>
      <c r="D90" s="28"/>
      <c r="E90" s="28"/>
      <c r="F90" s="117"/>
      <c r="G90" s="28"/>
      <c r="H90" s="162"/>
      <c r="I90" s="162"/>
      <c r="J90" s="160"/>
      <c r="K90" s="160"/>
      <c r="L90" s="160"/>
      <c r="M90" s="25"/>
    </row>
    <row r="91" spans="1:13" s="27" customFormat="1">
      <c r="A91" s="28"/>
      <c r="B91" s="28"/>
      <c r="C91" s="28"/>
      <c r="D91" s="28"/>
      <c r="E91" s="28"/>
      <c r="F91" s="117"/>
      <c r="G91" s="28"/>
      <c r="H91" s="162"/>
      <c r="I91" s="162"/>
      <c r="J91" s="160"/>
      <c r="K91" s="160"/>
      <c r="L91" s="160"/>
      <c r="M91" s="28"/>
    </row>
    <row r="92" spans="1:13" s="27" customFormat="1">
      <c r="F92" s="59"/>
      <c r="H92" s="162"/>
      <c r="I92" s="162"/>
      <c r="J92" s="160"/>
      <c r="K92" s="160"/>
      <c r="L92" s="160"/>
      <c r="M92" s="28"/>
    </row>
    <row r="93" spans="1:13" s="27" customFormat="1">
      <c r="F93" s="59"/>
      <c r="H93" s="162"/>
      <c r="I93" s="162"/>
      <c r="J93" s="160"/>
      <c r="K93" s="160"/>
      <c r="L93" s="160"/>
      <c r="M93" s="28"/>
    </row>
    <row r="94" spans="1:13" s="27" customFormat="1">
      <c r="F94" s="59"/>
      <c r="H94" s="162"/>
      <c r="I94" s="162"/>
      <c r="J94" s="160"/>
      <c r="K94" s="160"/>
      <c r="L94" s="160"/>
      <c r="M94" s="28"/>
    </row>
    <row r="95" spans="1:13" s="27" customFormat="1">
      <c r="F95" s="59"/>
      <c r="H95" s="162"/>
      <c r="I95" s="162"/>
      <c r="J95" s="160"/>
      <c r="K95" s="160"/>
      <c r="L95" s="160"/>
      <c r="M95" s="28"/>
    </row>
    <row r="96" spans="1:13" s="27" customFormat="1">
      <c r="F96" s="59"/>
      <c r="H96" s="162"/>
      <c r="I96" s="162"/>
      <c r="J96" s="160"/>
      <c r="K96" s="160"/>
      <c r="L96" s="160"/>
      <c r="M96" s="28"/>
    </row>
    <row r="97" spans="6:13" s="27" customFormat="1">
      <c r="F97" s="59"/>
      <c r="H97" s="162"/>
      <c r="I97" s="162"/>
      <c r="J97" s="160"/>
      <c r="K97" s="160"/>
      <c r="L97" s="160"/>
      <c r="M97" s="28"/>
    </row>
    <row r="98" spans="6:13" s="27" customFormat="1">
      <c r="F98" s="59"/>
      <c r="H98" s="162"/>
      <c r="I98" s="162"/>
      <c r="J98" s="160"/>
      <c r="K98" s="160"/>
      <c r="L98" s="160"/>
      <c r="M98" s="28"/>
    </row>
    <row r="99" spans="6:13" s="27" customFormat="1">
      <c r="F99" s="59"/>
      <c r="H99" s="162"/>
      <c r="I99" s="162"/>
      <c r="J99" s="160"/>
      <c r="K99" s="160"/>
      <c r="L99" s="160"/>
      <c r="M99" s="28"/>
    </row>
    <row r="100" spans="6:13" s="27" customFormat="1">
      <c r="F100" s="59"/>
      <c r="H100" s="162"/>
      <c r="I100" s="162"/>
      <c r="J100" s="160"/>
      <c r="K100" s="160"/>
      <c r="L100" s="160"/>
      <c r="M100" s="28"/>
    </row>
    <row r="101" spans="6:13" s="27" customFormat="1">
      <c r="F101" s="59"/>
      <c r="H101" s="162"/>
      <c r="I101" s="162"/>
      <c r="J101" s="160"/>
      <c r="K101" s="160"/>
      <c r="L101" s="160"/>
      <c r="M101" s="28"/>
    </row>
    <row r="102" spans="6:13" s="27" customFormat="1">
      <c r="F102" s="59"/>
      <c r="H102" s="162"/>
      <c r="I102" s="162"/>
      <c r="J102" s="160"/>
      <c r="K102" s="160"/>
      <c r="L102" s="160"/>
      <c r="M102" s="28"/>
    </row>
    <row r="103" spans="6:13" s="27" customFormat="1">
      <c r="F103" s="59"/>
      <c r="H103" s="28"/>
      <c r="I103" s="28"/>
      <c r="J103" s="28"/>
      <c r="K103" s="28"/>
      <c r="L103" s="28"/>
      <c r="M103" s="28"/>
    </row>
    <row r="104" spans="6:13" s="27" customFormat="1">
      <c r="F104" s="59"/>
      <c r="H104" s="28"/>
      <c r="I104" s="28"/>
      <c r="J104" s="28"/>
      <c r="K104" s="28"/>
      <c r="L104" s="28"/>
      <c r="M104" s="28"/>
    </row>
    <row r="105" spans="6:13" s="27" customFormat="1">
      <c r="F105" s="59"/>
      <c r="H105" s="28"/>
      <c r="I105" s="28"/>
      <c r="J105" s="28"/>
      <c r="K105" s="28"/>
      <c r="L105" s="28"/>
      <c r="M105" s="28"/>
    </row>
    <row r="106" spans="6:13" s="27" customFormat="1">
      <c r="F106" s="59"/>
      <c r="H106" s="28"/>
      <c r="I106" s="28"/>
      <c r="J106" s="28"/>
      <c r="K106" s="28"/>
      <c r="L106" s="28"/>
      <c r="M106" s="28"/>
    </row>
    <row r="107" spans="6:13" s="27" customFormat="1">
      <c r="F107" s="59"/>
      <c r="H107" s="28"/>
      <c r="I107" s="28"/>
      <c r="J107" s="28"/>
      <c r="K107" s="28"/>
      <c r="L107" s="28"/>
      <c r="M107" s="28"/>
    </row>
    <row r="108" spans="6:13" s="27" customFormat="1">
      <c r="F108" s="59"/>
      <c r="H108" s="28"/>
      <c r="I108" s="28"/>
      <c r="J108" s="28"/>
      <c r="K108" s="28"/>
      <c r="L108" s="28"/>
      <c r="M108" s="28"/>
    </row>
    <row r="109" spans="6:13" s="27" customFormat="1">
      <c r="F109" s="59"/>
      <c r="H109" s="28"/>
      <c r="I109" s="28"/>
      <c r="J109" s="28"/>
      <c r="K109" s="28"/>
      <c r="L109" s="28"/>
      <c r="M109" s="28"/>
    </row>
    <row r="110" spans="6:13" s="27" customFormat="1">
      <c r="F110" s="59"/>
      <c r="H110" s="28"/>
      <c r="I110" s="28"/>
      <c r="J110" s="28"/>
      <c r="K110" s="28"/>
      <c r="L110" s="28"/>
      <c r="M110" s="28"/>
    </row>
    <row r="111" spans="6:13" s="27" customFormat="1">
      <c r="F111" s="59"/>
      <c r="H111" s="28"/>
      <c r="I111" s="28"/>
      <c r="J111" s="28"/>
      <c r="K111" s="28"/>
      <c r="L111" s="28"/>
      <c r="M111" s="28"/>
    </row>
    <row r="112" spans="6:13" s="27" customFormat="1">
      <c r="F112" s="59"/>
      <c r="H112" s="28"/>
      <c r="I112" s="28"/>
      <c r="J112" s="28"/>
      <c r="K112" s="28"/>
      <c r="L112" s="28"/>
      <c r="M112" s="28"/>
    </row>
    <row r="113" spans="6:13" s="27" customFormat="1">
      <c r="F113" s="59"/>
      <c r="H113" s="28"/>
      <c r="I113" s="28"/>
      <c r="J113" s="28"/>
      <c r="K113" s="28"/>
      <c r="L113" s="28"/>
      <c r="M113" s="28"/>
    </row>
    <row r="114" spans="6:13" s="27" customFormat="1">
      <c r="F114" s="59"/>
      <c r="H114" s="28"/>
      <c r="I114" s="28"/>
      <c r="J114" s="28"/>
      <c r="K114" s="28"/>
      <c r="L114" s="28"/>
      <c r="M114" s="28"/>
    </row>
    <row r="115" spans="6:13" s="27" customFormat="1">
      <c r="F115" s="59"/>
      <c r="H115" s="28"/>
      <c r="I115" s="28"/>
      <c r="J115" s="28"/>
      <c r="K115" s="28"/>
      <c r="L115" s="28"/>
      <c r="M115" s="28"/>
    </row>
    <row r="116" spans="6:13" s="27" customFormat="1">
      <c r="F116" s="59"/>
      <c r="H116" s="28"/>
      <c r="I116" s="28"/>
      <c r="J116" s="28"/>
      <c r="K116" s="28"/>
      <c r="L116" s="28"/>
      <c r="M116" s="28"/>
    </row>
    <row r="117" spans="6:13" s="27" customFormat="1">
      <c r="F117" s="59"/>
      <c r="H117" s="28"/>
      <c r="I117" s="28"/>
      <c r="J117" s="28"/>
      <c r="K117" s="28"/>
      <c r="L117" s="28"/>
      <c r="M117" s="28"/>
    </row>
    <row r="118" spans="6:13" s="27" customFormat="1">
      <c r="F118" s="59"/>
      <c r="H118" s="28"/>
      <c r="I118" s="28"/>
      <c r="J118" s="28"/>
      <c r="K118" s="28"/>
      <c r="L118" s="28"/>
      <c r="M118" s="28"/>
    </row>
    <row r="119" spans="6:13" s="27" customFormat="1">
      <c r="F119" s="59"/>
      <c r="H119" s="28"/>
      <c r="I119" s="28"/>
      <c r="J119" s="28"/>
      <c r="K119" s="28"/>
      <c r="L119" s="28"/>
      <c r="M119" s="28"/>
    </row>
    <row r="120" spans="6:13" s="27" customFormat="1">
      <c r="F120" s="59"/>
      <c r="H120" s="28"/>
      <c r="I120" s="28"/>
      <c r="J120" s="28"/>
      <c r="K120" s="28"/>
      <c r="L120" s="28"/>
      <c r="M120" s="28"/>
    </row>
    <row r="121" spans="6:13" s="27" customFormat="1">
      <c r="F121" s="59"/>
      <c r="H121" s="28"/>
      <c r="I121" s="28"/>
      <c r="J121" s="28"/>
      <c r="K121" s="28"/>
      <c r="L121" s="28"/>
      <c r="M121" s="28"/>
    </row>
    <row r="122" spans="6:13" s="27" customFormat="1">
      <c r="F122" s="59"/>
      <c r="H122" s="28"/>
      <c r="I122" s="28"/>
      <c r="J122" s="28"/>
      <c r="K122" s="28"/>
      <c r="L122" s="28"/>
      <c r="M122" s="28"/>
    </row>
    <row r="123" spans="6:13" s="27" customFormat="1">
      <c r="F123" s="59"/>
      <c r="H123" s="28"/>
      <c r="I123" s="28"/>
      <c r="J123" s="28"/>
      <c r="K123" s="28"/>
      <c r="L123" s="28"/>
      <c r="M123" s="28"/>
    </row>
    <row r="124" spans="6:13" s="27" customFormat="1">
      <c r="F124" s="59"/>
      <c r="H124" s="28"/>
      <c r="I124" s="28"/>
      <c r="J124" s="28"/>
      <c r="K124" s="28"/>
      <c r="L124" s="28"/>
      <c r="M124" s="28"/>
    </row>
    <row r="125" spans="6:13" s="27" customFormat="1">
      <c r="F125" s="59"/>
      <c r="H125" s="28"/>
      <c r="I125" s="28"/>
      <c r="J125" s="28"/>
      <c r="K125" s="28"/>
      <c r="L125" s="28"/>
      <c r="M125" s="28"/>
    </row>
    <row r="126" spans="6:13" s="27" customFormat="1">
      <c r="F126" s="59"/>
      <c r="H126" s="28"/>
      <c r="I126" s="28"/>
      <c r="J126" s="28"/>
      <c r="K126" s="28"/>
      <c r="L126" s="28"/>
      <c r="M126" s="28"/>
    </row>
    <row r="127" spans="6:13" s="27" customFormat="1">
      <c r="F127" s="59"/>
      <c r="H127" s="28"/>
      <c r="I127" s="28"/>
      <c r="J127" s="28"/>
      <c r="K127" s="28"/>
      <c r="L127" s="28"/>
      <c r="M127" s="28"/>
    </row>
    <row r="128" spans="6:13" s="27" customFormat="1">
      <c r="F128" s="59"/>
      <c r="H128" s="28"/>
      <c r="I128" s="28"/>
      <c r="J128" s="28"/>
      <c r="K128" s="28"/>
      <c r="L128" s="28"/>
      <c r="M128" s="28"/>
    </row>
    <row r="129" spans="6:13" s="27" customFormat="1">
      <c r="F129" s="59"/>
      <c r="H129" s="28"/>
      <c r="I129" s="28"/>
      <c r="J129" s="28"/>
      <c r="K129" s="28"/>
      <c r="L129" s="28"/>
      <c r="M129" s="28"/>
    </row>
    <row r="130" spans="6:13" s="27" customFormat="1">
      <c r="F130" s="59"/>
      <c r="H130" s="28"/>
      <c r="I130" s="28"/>
      <c r="J130" s="28"/>
      <c r="K130" s="28"/>
      <c r="L130" s="28"/>
      <c r="M130" s="28"/>
    </row>
    <row r="131" spans="6:13" s="27" customFormat="1">
      <c r="F131" s="59"/>
      <c r="H131" s="28"/>
      <c r="I131" s="28"/>
      <c r="J131" s="28"/>
      <c r="K131" s="28"/>
      <c r="L131" s="28"/>
      <c r="M131" s="28"/>
    </row>
    <row r="132" spans="6:13" s="27" customFormat="1">
      <c r="F132" s="59"/>
      <c r="H132" s="28"/>
      <c r="I132" s="28"/>
      <c r="J132" s="28"/>
      <c r="K132" s="28"/>
      <c r="L132" s="28"/>
      <c r="M132" s="28"/>
    </row>
    <row r="133" spans="6:13" s="27" customFormat="1">
      <c r="F133" s="59"/>
      <c r="H133" s="28"/>
      <c r="I133" s="28"/>
      <c r="J133" s="28"/>
      <c r="K133" s="28"/>
      <c r="L133" s="28"/>
      <c r="M133" s="28"/>
    </row>
    <row r="134" spans="6:13" s="27" customFormat="1">
      <c r="F134" s="59"/>
      <c r="H134" s="28"/>
      <c r="I134" s="28"/>
      <c r="J134" s="28"/>
      <c r="K134" s="28"/>
      <c r="L134" s="28"/>
      <c r="M134" s="28"/>
    </row>
    <row r="135" spans="6:13" s="27" customFormat="1">
      <c r="F135" s="59"/>
      <c r="H135" s="28"/>
      <c r="I135" s="28"/>
      <c r="J135" s="28"/>
      <c r="K135" s="28"/>
      <c r="L135" s="28"/>
      <c r="M135" s="28"/>
    </row>
    <row r="136" spans="6:13" s="27" customFormat="1">
      <c r="F136" s="59"/>
      <c r="H136" s="28"/>
      <c r="I136" s="28"/>
      <c r="J136" s="28"/>
      <c r="K136" s="28"/>
      <c r="L136" s="28"/>
      <c r="M136" s="28"/>
    </row>
    <row r="137" spans="6:13" s="27" customFormat="1">
      <c r="F137" s="59"/>
      <c r="H137" s="28"/>
      <c r="I137" s="28"/>
      <c r="J137" s="28"/>
      <c r="K137" s="28"/>
      <c r="L137" s="28"/>
      <c r="M137" s="28"/>
    </row>
    <row r="138" spans="6:13" s="27" customFormat="1">
      <c r="F138" s="59"/>
      <c r="H138" s="28"/>
      <c r="I138" s="28"/>
      <c r="J138" s="28"/>
      <c r="K138" s="28"/>
      <c r="L138" s="28"/>
      <c r="M138" s="28"/>
    </row>
    <row r="139" spans="6:13" s="27" customFormat="1">
      <c r="F139" s="59"/>
      <c r="H139" s="28"/>
      <c r="I139" s="28"/>
      <c r="J139" s="28"/>
      <c r="K139" s="28"/>
      <c r="L139" s="28"/>
      <c r="M139" s="28"/>
    </row>
    <row r="140" spans="6:13" s="27" customFormat="1">
      <c r="F140" s="59"/>
      <c r="H140" s="28"/>
      <c r="I140" s="28"/>
      <c r="J140" s="28"/>
      <c r="K140" s="28"/>
      <c r="L140" s="28"/>
      <c r="M140" s="28"/>
    </row>
    <row r="141" spans="6:13" s="27" customFormat="1">
      <c r="F141" s="59"/>
      <c r="H141" s="28"/>
      <c r="I141" s="28"/>
      <c r="J141" s="28"/>
      <c r="K141" s="28"/>
      <c r="L141" s="28"/>
      <c r="M141" s="28"/>
    </row>
    <row r="142" spans="6:13" s="27" customFormat="1">
      <c r="F142" s="59"/>
      <c r="H142" s="28"/>
      <c r="I142" s="28"/>
      <c r="J142" s="28"/>
      <c r="K142" s="28"/>
      <c r="L142" s="28"/>
      <c r="M142" s="28"/>
    </row>
    <row r="143" spans="6:13" s="27" customFormat="1">
      <c r="F143" s="59"/>
      <c r="H143" s="28"/>
      <c r="I143" s="28"/>
      <c r="J143" s="28"/>
      <c r="K143" s="28"/>
      <c r="L143" s="28"/>
      <c r="M143" s="28"/>
    </row>
    <row r="144" spans="6:13" s="27" customFormat="1">
      <c r="F144" s="59"/>
      <c r="H144" s="28"/>
      <c r="I144" s="28"/>
      <c r="J144" s="28"/>
      <c r="K144" s="28"/>
      <c r="L144" s="28"/>
      <c r="M144" s="28"/>
    </row>
    <row r="145" spans="6:13" s="27" customFormat="1">
      <c r="F145" s="59"/>
      <c r="H145" s="28"/>
      <c r="I145" s="28"/>
      <c r="J145" s="28"/>
      <c r="K145" s="28"/>
      <c r="L145" s="28"/>
      <c r="M145" s="28"/>
    </row>
    <row r="146" spans="6:13" s="27" customFormat="1">
      <c r="F146" s="59"/>
      <c r="H146" s="28"/>
      <c r="I146" s="28"/>
      <c r="J146" s="28"/>
      <c r="K146" s="28"/>
      <c r="L146" s="28"/>
      <c r="M146" s="28"/>
    </row>
    <row r="147" spans="6:13" s="27" customFormat="1">
      <c r="F147" s="59"/>
      <c r="H147" s="28"/>
      <c r="I147" s="28"/>
      <c r="J147" s="28"/>
      <c r="K147" s="28"/>
      <c r="L147" s="28"/>
      <c r="M147" s="28"/>
    </row>
    <row r="148" spans="6:13" s="27" customFormat="1">
      <c r="F148" s="59"/>
      <c r="H148" s="28"/>
      <c r="I148" s="28"/>
      <c r="J148" s="28"/>
      <c r="K148" s="28"/>
      <c r="L148" s="28"/>
      <c r="M148" s="28"/>
    </row>
    <row r="149" spans="6:13" s="27" customFormat="1">
      <c r="F149" s="59"/>
      <c r="H149" s="28"/>
      <c r="I149" s="28"/>
      <c r="J149" s="28"/>
      <c r="K149" s="28"/>
      <c r="L149" s="28"/>
      <c r="M149" s="28"/>
    </row>
    <row r="150" spans="6:13" s="27" customFormat="1">
      <c r="F150" s="59"/>
      <c r="H150" s="28"/>
      <c r="I150" s="28"/>
      <c r="J150" s="28"/>
      <c r="K150" s="28"/>
      <c r="L150" s="28"/>
      <c r="M150" s="28"/>
    </row>
    <row r="151" spans="6:13" s="27" customFormat="1">
      <c r="F151" s="59"/>
      <c r="H151" s="28"/>
      <c r="I151" s="28"/>
      <c r="J151" s="28"/>
      <c r="K151" s="28"/>
      <c r="L151" s="28"/>
      <c r="M151" s="28"/>
    </row>
    <row r="152" spans="6:13" s="27" customFormat="1">
      <c r="F152" s="59"/>
      <c r="H152" s="28"/>
      <c r="I152" s="28"/>
      <c r="J152" s="28"/>
      <c r="K152" s="28"/>
      <c r="L152" s="28"/>
      <c r="M152" s="28"/>
    </row>
    <row r="153" spans="6:13" s="27" customFormat="1">
      <c r="F153" s="59"/>
      <c r="H153" s="28"/>
      <c r="I153" s="28"/>
      <c r="J153" s="28"/>
      <c r="K153" s="28"/>
      <c r="L153" s="28"/>
      <c r="M153" s="28"/>
    </row>
    <row r="154" spans="6:13" s="27" customFormat="1">
      <c r="F154" s="59"/>
      <c r="H154" s="28"/>
      <c r="I154" s="28"/>
      <c r="J154" s="28"/>
      <c r="K154" s="28"/>
      <c r="L154" s="28"/>
      <c r="M154" s="28"/>
    </row>
    <row r="155" spans="6:13" s="27" customFormat="1">
      <c r="F155" s="59"/>
      <c r="H155" s="28"/>
      <c r="I155" s="28"/>
      <c r="J155" s="28"/>
      <c r="K155" s="28"/>
      <c r="L155" s="28"/>
      <c r="M155" s="28"/>
    </row>
    <row r="156" spans="6:13" s="27" customFormat="1">
      <c r="F156" s="59"/>
      <c r="H156" s="28"/>
      <c r="I156" s="28"/>
      <c r="J156" s="28"/>
      <c r="K156" s="28"/>
      <c r="L156" s="28"/>
      <c r="M156" s="28"/>
    </row>
    <row r="157" spans="6:13" s="27" customFormat="1">
      <c r="F157" s="59"/>
      <c r="H157" s="28"/>
      <c r="I157" s="28"/>
      <c r="J157" s="28"/>
      <c r="K157" s="28"/>
      <c r="L157" s="28"/>
      <c r="M157" s="28"/>
    </row>
    <row r="158" spans="6:13" s="27" customFormat="1">
      <c r="F158" s="59"/>
      <c r="H158" s="28"/>
      <c r="I158" s="28"/>
      <c r="J158" s="28"/>
      <c r="K158" s="28"/>
      <c r="L158" s="28"/>
      <c r="M158" s="28"/>
    </row>
    <row r="159" spans="6:13" s="27" customFormat="1">
      <c r="F159" s="59"/>
      <c r="H159" s="28"/>
      <c r="I159" s="28"/>
      <c r="J159" s="28"/>
      <c r="K159" s="28"/>
      <c r="L159" s="28"/>
      <c r="M159" s="28"/>
    </row>
    <row r="160" spans="6:13" s="27" customFormat="1">
      <c r="F160" s="59"/>
      <c r="H160" s="28"/>
      <c r="I160" s="28"/>
      <c r="J160" s="28"/>
      <c r="K160" s="28"/>
      <c r="L160" s="28"/>
      <c r="M160" s="28"/>
    </row>
    <row r="161" spans="6:13" s="27" customFormat="1">
      <c r="F161" s="59"/>
      <c r="H161" s="28"/>
      <c r="I161" s="28"/>
      <c r="J161" s="28"/>
      <c r="K161" s="28"/>
      <c r="L161" s="28"/>
      <c r="M161" s="28"/>
    </row>
    <row r="162" spans="6:13" s="27" customFormat="1">
      <c r="F162" s="59"/>
      <c r="H162" s="28"/>
      <c r="I162" s="28"/>
      <c r="J162" s="28"/>
      <c r="K162" s="28"/>
      <c r="L162" s="28"/>
      <c r="M162" s="28"/>
    </row>
    <row r="163" spans="6:13" s="27" customFormat="1">
      <c r="F163" s="59"/>
      <c r="H163" s="28"/>
      <c r="I163" s="28"/>
      <c r="J163" s="28"/>
      <c r="K163" s="28"/>
      <c r="L163" s="28"/>
      <c r="M163" s="28"/>
    </row>
    <row r="164" spans="6:13" s="27" customFormat="1">
      <c r="F164" s="59"/>
      <c r="H164" s="28"/>
      <c r="I164" s="28"/>
      <c r="J164" s="28"/>
      <c r="K164" s="28"/>
      <c r="L164" s="28"/>
      <c r="M164" s="28"/>
    </row>
    <row r="165" spans="6:13" s="27" customFormat="1">
      <c r="F165" s="59"/>
      <c r="H165" s="28"/>
      <c r="I165" s="28"/>
      <c r="J165" s="28"/>
      <c r="K165" s="28"/>
      <c r="L165" s="28"/>
      <c r="M165" s="28"/>
    </row>
    <row r="166" spans="6:13" s="27" customFormat="1">
      <c r="F166" s="59"/>
      <c r="H166" s="28"/>
      <c r="I166" s="28"/>
      <c r="J166" s="28"/>
      <c r="K166" s="28"/>
      <c r="L166" s="28"/>
      <c r="M166" s="28"/>
    </row>
    <row r="167" spans="6:13" s="27" customFormat="1">
      <c r="F167" s="59"/>
      <c r="H167" s="28"/>
      <c r="I167" s="28"/>
      <c r="J167" s="28"/>
      <c r="K167" s="28"/>
      <c r="L167" s="28"/>
      <c r="M167" s="28"/>
    </row>
    <row r="168" spans="6:13" s="27" customFormat="1">
      <c r="F168" s="59"/>
      <c r="H168" s="28"/>
      <c r="I168" s="28"/>
      <c r="J168" s="28"/>
      <c r="K168" s="28"/>
      <c r="L168" s="28"/>
      <c r="M168" s="28"/>
    </row>
    <row r="169" spans="6:13" s="27" customFormat="1">
      <c r="F169" s="59"/>
      <c r="H169" s="28"/>
      <c r="I169" s="28"/>
      <c r="J169" s="28"/>
      <c r="K169" s="28"/>
      <c r="L169" s="28"/>
      <c r="M169" s="28"/>
    </row>
    <row r="170" spans="6:13" s="27" customFormat="1">
      <c r="F170" s="59"/>
      <c r="H170" s="28"/>
      <c r="I170" s="28"/>
      <c r="J170" s="28"/>
      <c r="K170" s="28"/>
      <c r="L170" s="28"/>
      <c r="M170" s="28"/>
    </row>
    <row r="171" spans="6:13" s="27" customFormat="1">
      <c r="F171" s="59"/>
      <c r="H171" s="28"/>
      <c r="I171" s="28"/>
      <c r="J171" s="28"/>
      <c r="K171" s="28"/>
      <c r="L171" s="28"/>
      <c r="M171" s="28"/>
    </row>
    <row r="172" spans="6:13" s="27" customFormat="1">
      <c r="F172" s="59"/>
      <c r="H172" s="28"/>
      <c r="I172" s="28"/>
      <c r="J172" s="28"/>
      <c r="K172" s="28"/>
      <c r="L172" s="28"/>
      <c r="M172" s="28"/>
    </row>
    <row r="173" spans="6:13" s="27" customFormat="1">
      <c r="F173" s="59"/>
      <c r="H173" s="28"/>
      <c r="I173" s="28"/>
      <c r="J173" s="28"/>
      <c r="K173" s="28"/>
      <c r="L173" s="28"/>
      <c r="M173" s="28"/>
    </row>
    <row r="174" spans="6:13" s="27" customFormat="1">
      <c r="F174" s="59"/>
      <c r="H174" s="28"/>
      <c r="I174" s="28"/>
      <c r="J174" s="28"/>
      <c r="K174" s="28"/>
      <c r="L174" s="28"/>
      <c r="M174" s="28"/>
    </row>
    <row r="175" spans="6:13" s="27" customFormat="1">
      <c r="F175" s="59"/>
      <c r="H175" s="28"/>
      <c r="I175" s="28"/>
      <c r="J175" s="28"/>
      <c r="K175" s="28"/>
      <c r="L175" s="28"/>
      <c r="M175" s="28"/>
    </row>
    <row r="176" spans="6:13" s="27" customFormat="1">
      <c r="F176" s="59"/>
      <c r="H176" s="28"/>
      <c r="I176" s="28"/>
      <c r="J176" s="28"/>
      <c r="K176" s="28"/>
      <c r="L176" s="28"/>
      <c r="M176" s="28"/>
    </row>
    <row r="177" spans="6:13" s="27" customFormat="1">
      <c r="F177" s="59"/>
      <c r="H177" s="28"/>
      <c r="I177" s="28"/>
      <c r="J177" s="28"/>
      <c r="K177" s="28"/>
      <c r="L177" s="28"/>
      <c r="M177" s="28"/>
    </row>
    <row r="178" spans="6:13" s="27" customFormat="1">
      <c r="F178" s="59"/>
      <c r="H178" s="28"/>
      <c r="I178" s="28"/>
      <c r="J178" s="28"/>
      <c r="K178" s="28"/>
      <c r="L178" s="28"/>
      <c r="M178" s="28"/>
    </row>
    <row r="179" spans="6:13" s="27" customFormat="1">
      <c r="F179" s="59"/>
      <c r="H179" s="28"/>
      <c r="I179" s="28"/>
      <c r="J179" s="28"/>
      <c r="K179" s="28"/>
      <c r="L179" s="28"/>
      <c r="M179" s="28"/>
    </row>
    <row r="180" spans="6:13" s="27" customFormat="1">
      <c r="F180" s="59"/>
      <c r="H180" s="28"/>
      <c r="I180" s="28"/>
      <c r="J180" s="28"/>
      <c r="K180" s="28"/>
      <c r="L180" s="28"/>
      <c r="M180" s="28"/>
    </row>
    <row r="181" spans="6:13" s="27" customFormat="1">
      <c r="F181" s="59"/>
      <c r="H181" s="28"/>
      <c r="I181" s="28"/>
      <c r="J181" s="28"/>
      <c r="K181" s="28"/>
      <c r="L181" s="28"/>
      <c r="M181" s="28"/>
    </row>
    <row r="182" spans="6:13" s="27" customFormat="1">
      <c r="F182" s="59"/>
      <c r="H182" s="28"/>
      <c r="I182" s="28"/>
      <c r="J182" s="28"/>
      <c r="K182" s="28"/>
      <c r="L182" s="28"/>
      <c r="M182" s="28"/>
    </row>
    <row r="183" spans="6:13" s="27" customFormat="1">
      <c r="F183" s="59"/>
      <c r="H183" s="28"/>
      <c r="I183" s="28"/>
      <c r="J183" s="28"/>
      <c r="K183" s="28"/>
      <c r="L183" s="28"/>
      <c r="M183" s="28"/>
    </row>
    <row r="184" spans="6:13" s="27" customFormat="1">
      <c r="F184" s="59"/>
      <c r="H184" s="28"/>
      <c r="I184" s="28"/>
      <c r="J184" s="28"/>
      <c r="K184" s="28"/>
      <c r="L184" s="28"/>
      <c r="M184" s="28"/>
    </row>
    <row r="185" spans="6:13" s="27" customFormat="1">
      <c r="F185" s="59"/>
      <c r="H185" s="28"/>
      <c r="I185" s="28"/>
      <c r="J185" s="28"/>
      <c r="K185" s="28"/>
      <c r="L185" s="28"/>
      <c r="M185" s="28"/>
    </row>
    <row r="186" spans="6:13" s="27" customFormat="1">
      <c r="F186" s="59"/>
      <c r="H186" s="28"/>
      <c r="I186" s="28"/>
      <c r="J186" s="28"/>
      <c r="K186" s="28"/>
      <c r="L186" s="28"/>
      <c r="M186" s="28"/>
    </row>
    <row r="187" spans="6:13" s="27" customFormat="1">
      <c r="F187" s="59"/>
      <c r="H187" s="28"/>
      <c r="I187" s="28"/>
      <c r="J187" s="28"/>
      <c r="K187" s="28"/>
      <c r="L187" s="28"/>
      <c r="M187" s="28"/>
    </row>
    <row r="188" spans="6:13" s="27" customFormat="1">
      <c r="F188" s="59"/>
      <c r="H188" s="28"/>
      <c r="I188" s="28"/>
      <c r="J188" s="28"/>
      <c r="K188" s="28"/>
      <c r="L188" s="28"/>
      <c r="M188" s="28"/>
    </row>
    <row r="189" spans="6:13" s="27" customFormat="1">
      <c r="F189" s="59"/>
      <c r="H189" s="28"/>
      <c r="I189" s="28"/>
      <c r="J189" s="28"/>
      <c r="K189" s="28"/>
      <c r="L189" s="28"/>
      <c r="M189" s="28"/>
    </row>
    <row r="190" spans="6:13" s="27" customFormat="1">
      <c r="F190" s="59"/>
      <c r="H190" s="28"/>
      <c r="I190" s="28"/>
      <c r="J190" s="28"/>
      <c r="K190" s="28"/>
      <c r="L190" s="28"/>
      <c r="M190" s="28"/>
    </row>
    <row r="191" spans="6:13" s="27" customFormat="1">
      <c r="F191" s="59"/>
      <c r="H191" s="28"/>
      <c r="I191" s="28"/>
      <c r="J191" s="28"/>
      <c r="K191" s="28"/>
      <c r="L191" s="28"/>
      <c r="M191" s="28"/>
    </row>
    <row r="192" spans="6:13" s="27" customFormat="1">
      <c r="F192" s="59"/>
      <c r="H192" s="28"/>
      <c r="I192" s="28"/>
      <c r="J192" s="28"/>
      <c r="K192" s="28"/>
      <c r="L192" s="28"/>
      <c r="M192" s="28"/>
    </row>
    <row r="193" spans="6:13" s="27" customFormat="1">
      <c r="F193" s="59"/>
      <c r="H193" s="28"/>
      <c r="I193" s="28"/>
      <c r="J193" s="28"/>
      <c r="K193" s="28"/>
      <c r="L193" s="28"/>
      <c r="M193" s="28"/>
    </row>
    <row r="194" spans="6:13" s="27" customFormat="1">
      <c r="F194" s="59"/>
      <c r="H194" s="28"/>
      <c r="I194" s="28"/>
      <c r="J194" s="28"/>
      <c r="K194" s="28"/>
      <c r="L194" s="28"/>
      <c r="M194" s="28"/>
    </row>
    <row r="195" spans="6:13" s="27" customFormat="1">
      <c r="F195" s="59"/>
      <c r="H195" s="28"/>
      <c r="I195" s="28"/>
      <c r="J195" s="28"/>
      <c r="K195" s="28"/>
      <c r="L195" s="28"/>
      <c r="M195" s="28"/>
    </row>
    <row r="196" spans="6:13" s="27" customFormat="1">
      <c r="F196" s="59"/>
      <c r="H196" s="28"/>
      <c r="I196" s="28"/>
      <c r="J196" s="28"/>
      <c r="K196" s="28"/>
      <c r="L196" s="28"/>
      <c r="M196" s="28"/>
    </row>
    <row r="197" spans="6:13" s="27" customFormat="1">
      <c r="F197" s="59"/>
      <c r="H197" s="28"/>
      <c r="I197" s="28"/>
      <c r="J197" s="28"/>
      <c r="K197" s="28"/>
      <c r="L197" s="28"/>
      <c r="M197" s="28"/>
    </row>
    <row r="198" spans="6:13" s="27" customFormat="1">
      <c r="F198" s="59"/>
      <c r="H198" s="28"/>
      <c r="I198" s="28"/>
      <c r="J198" s="28"/>
      <c r="K198" s="28"/>
      <c r="L198" s="28"/>
      <c r="M198" s="28"/>
    </row>
    <row r="199" spans="6:13" s="27" customFormat="1">
      <c r="F199" s="59"/>
      <c r="H199" s="28"/>
      <c r="I199" s="28"/>
      <c r="J199" s="28"/>
      <c r="K199" s="28"/>
      <c r="L199" s="28"/>
      <c r="M199" s="28"/>
    </row>
    <row r="200" spans="6:13" s="27" customFormat="1">
      <c r="F200" s="59"/>
      <c r="H200" s="28"/>
      <c r="I200" s="28"/>
      <c r="J200" s="28"/>
      <c r="K200" s="28"/>
      <c r="L200" s="28"/>
      <c r="M200" s="28"/>
    </row>
    <row r="201" spans="6:13" s="27" customFormat="1">
      <c r="F201" s="59"/>
      <c r="H201" s="28"/>
      <c r="I201" s="28"/>
      <c r="J201" s="28"/>
      <c r="K201" s="28"/>
      <c r="L201" s="28"/>
      <c r="M201" s="28"/>
    </row>
    <row r="202" spans="6:13" s="27" customFormat="1">
      <c r="F202" s="59"/>
      <c r="H202" s="28"/>
      <c r="I202" s="28"/>
      <c r="J202" s="28"/>
      <c r="K202" s="28"/>
      <c r="L202" s="28"/>
      <c r="M202" s="28"/>
    </row>
    <row r="203" spans="6:13" s="27" customFormat="1">
      <c r="F203" s="59"/>
      <c r="H203" s="28"/>
      <c r="I203" s="28"/>
      <c r="J203" s="28"/>
      <c r="K203" s="28"/>
      <c r="L203" s="28"/>
      <c r="M203" s="28"/>
    </row>
    <row r="204" spans="6:13" s="27" customFormat="1">
      <c r="F204" s="59"/>
      <c r="H204" s="28"/>
      <c r="I204" s="28"/>
      <c r="J204" s="28"/>
      <c r="K204" s="28"/>
      <c r="L204" s="28"/>
      <c r="M204" s="28"/>
    </row>
    <row r="205" spans="6:13" s="27" customFormat="1">
      <c r="F205" s="59"/>
      <c r="H205" s="28"/>
      <c r="I205" s="28"/>
      <c r="J205" s="28"/>
      <c r="K205" s="28"/>
      <c r="L205" s="28"/>
      <c r="M205" s="28"/>
    </row>
    <row r="206" spans="6:13" s="27" customFormat="1">
      <c r="F206" s="59"/>
      <c r="H206" s="28"/>
      <c r="I206" s="28"/>
      <c r="J206" s="28"/>
      <c r="K206" s="28"/>
      <c r="L206" s="28"/>
      <c r="M206" s="28"/>
    </row>
    <row r="207" spans="6:13" s="27" customFormat="1">
      <c r="F207" s="59"/>
      <c r="H207" s="28"/>
      <c r="I207" s="28"/>
      <c r="J207" s="28"/>
      <c r="K207" s="28"/>
      <c r="L207" s="28"/>
      <c r="M207" s="28"/>
    </row>
    <row r="208" spans="6:13" s="27" customFormat="1">
      <c r="F208" s="59"/>
      <c r="H208" s="28"/>
      <c r="I208" s="28"/>
      <c r="J208" s="28"/>
      <c r="K208" s="28"/>
      <c r="L208" s="28"/>
      <c r="M208" s="28"/>
    </row>
    <row r="209" spans="6:13" s="27" customFormat="1">
      <c r="F209" s="59"/>
      <c r="H209" s="28"/>
      <c r="I209" s="28"/>
      <c r="J209" s="28"/>
      <c r="K209" s="28"/>
      <c r="L209" s="28"/>
      <c r="M209" s="28"/>
    </row>
    <row r="210" spans="6:13" s="27" customFormat="1">
      <c r="F210" s="59"/>
      <c r="H210" s="28"/>
      <c r="I210" s="28"/>
      <c r="J210" s="28"/>
      <c r="K210" s="28"/>
      <c r="L210" s="28"/>
      <c r="M210" s="28"/>
    </row>
    <row r="211" spans="6:13" s="27" customFormat="1">
      <c r="F211" s="59"/>
      <c r="H211" s="28"/>
      <c r="I211" s="28"/>
      <c r="J211" s="28"/>
      <c r="K211" s="28"/>
      <c r="L211" s="28"/>
      <c r="M211" s="28"/>
    </row>
    <row r="212" spans="6:13" s="27" customFormat="1">
      <c r="F212" s="59"/>
      <c r="H212" s="28"/>
      <c r="I212" s="28"/>
      <c r="J212" s="28"/>
      <c r="K212" s="28"/>
      <c r="L212" s="28"/>
      <c r="M212" s="28"/>
    </row>
    <row r="213" spans="6:13" s="27" customFormat="1">
      <c r="F213" s="59"/>
      <c r="H213" s="28"/>
      <c r="I213" s="28"/>
      <c r="J213" s="28"/>
      <c r="K213" s="28"/>
      <c r="L213" s="28"/>
      <c r="M213" s="28"/>
    </row>
    <row r="214" spans="6:13" s="27" customFormat="1">
      <c r="F214" s="59"/>
      <c r="H214" s="28"/>
      <c r="I214" s="28"/>
      <c r="J214" s="28"/>
      <c r="K214" s="28"/>
      <c r="L214" s="28"/>
      <c r="M214" s="28"/>
    </row>
    <row r="215" spans="6:13" s="27" customFormat="1">
      <c r="F215" s="59"/>
      <c r="H215" s="28"/>
      <c r="I215" s="28"/>
      <c r="J215" s="28"/>
      <c r="K215" s="28"/>
      <c r="L215" s="28"/>
      <c r="M215" s="28"/>
    </row>
    <row r="216" spans="6:13" s="27" customFormat="1">
      <c r="F216" s="59"/>
      <c r="H216" s="28"/>
      <c r="I216" s="28"/>
      <c r="J216" s="28"/>
      <c r="K216" s="28"/>
      <c r="L216" s="28"/>
      <c r="M216" s="28"/>
    </row>
    <row r="217" spans="6:13" s="27" customFormat="1">
      <c r="F217" s="59"/>
      <c r="H217" s="28"/>
      <c r="I217" s="28"/>
      <c r="J217" s="28"/>
      <c r="K217" s="28"/>
      <c r="L217" s="28"/>
      <c r="M217" s="28"/>
    </row>
    <row r="218" spans="6:13" s="27" customFormat="1">
      <c r="F218" s="59"/>
      <c r="H218" s="28"/>
      <c r="I218" s="28"/>
      <c r="J218" s="28"/>
      <c r="K218" s="28"/>
      <c r="L218" s="28"/>
      <c r="M218" s="28"/>
    </row>
    <row r="219" spans="6:13" s="27" customFormat="1">
      <c r="F219" s="59"/>
      <c r="H219" s="28"/>
      <c r="I219" s="28"/>
      <c r="J219" s="28"/>
      <c r="K219" s="28"/>
      <c r="L219" s="28"/>
      <c r="M219" s="28"/>
    </row>
    <row r="220" spans="6:13" s="27" customFormat="1">
      <c r="F220" s="59"/>
      <c r="H220" s="28"/>
      <c r="I220" s="28"/>
      <c r="J220" s="28"/>
      <c r="K220" s="28"/>
      <c r="L220" s="28"/>
      <c r="M220" s="28"/>
    </row>
    <row r="221" spans="6:13" s="27" customFormat="1">
      <c r="F221" s="59"/>
      <c r="H221" s="28"/>
      <c r="I221" s="28"/>
      <c r="J221" s="28"/>
      <c r="K221" s="28"/>
      <c r="L221" s="28"/>
      <c r="M221" s="28"/>
    </row>
    <row r="222" spans="6:13" s="27" customFormat="1">
      <c r="F222" s="59"/>
      <c r="H222" s="28"/>
      <c r="I222" s="28"/>
      <c r="J222" s="28"/>
      <c r="K222" s="28"/>
      <c r="L222" s="28"/>
      <c r="M222" s="28"/>
    </row>
    <row r="223" spans="6:13" s="27" customFormat="1">
      <c r="F223" s="59"/>
      <c r="H223" s="28"/>
      <c r="I223" s="28"/>
      <c r="J223" s="28"/>
      <c r="K223" s="28"/>
      <c r="L223" s="28"/>
      <c r="M223" s="28"/>
    </row>
    <row r="224" spans="6:13" s="27" customFormat="1">
      <c r="F224" s="59"/>
      <c r="H224" s="28"/>
      <c r="I224" s="28"/>
      <c r="J224" s="28"/>
      <c r="K224" s="28"/>
      <c r="L224" s="28"/>
      <c r="M224" s="28"/>
    </row>
    <row r="225" spans="6:13" s="27" customFormat="1">
      <c r="F225" s="59"/>
      <c r="H225" s="28"/>
      <c r="I225" s="28"/>
      <c r="J225" s="28"/>
      <c r="K225" s="28"/>
      <c r="L225" s="28"/>
      <c r="M225" s="28"/>
    </row>
    <row r="226" spans="6:13" s="27" customFormat="1">
      <c r="F226" s="59"/>
      <c r="H226" s="28"/>
      <c r="I226" s="28"/>
      <c r="J226" s="28"/>
      <c r="K226" s="28"/>
      <c r="L226" s="28"/>
      <c r="M226" s="28"/>
    </row>
    <row r="227" spans="6:13" s="27" customFormat="1">
      <c r="F227" s="59"/>
      <c r="H227" s="28"/>
      <c r="I227" s="28"/>
      <c r="J227" s="28"/>
      <c r="K227" s="28"/>
      <c r="L227" s="28"/>
      <c r="M227" s="28"/>
    </row>
    <row r="228" spans="6:13" s="27" customFormat="1">
      <c r="F228" s="59"/>
      <c r="H228" s="28"/>
      <c r="I228" s="28"/>
      <c r="J228" s="28"/>
      <c r="K228" s="28"/>
      <c r="L228" s="28"/>
      <c r="M228" s="28"/>
    </row>
    <row r="229" spans="6:13" s="27" customFormat="1">
      <c r="F229" s="59"/>
      <c r="H229" s="28"/>
      <c r="I229" s="28"/>
      <c r="J229" s="28"/>
      <c r="K229" s="28"/>
      <c r="L229" s="28"/>
      <c r="M229" s="28"/>
    </row>
    <row r="230" spans="6:13" s="27" customFormat="1">
      <c r="F230" s="59"/>
      <c r="H230" s="28"/>
      <c r="I230" s="28"/>
      <c r="J230" s="28"/>
      <c r="K230" s="28"/>
      <c r="L230" s="28"/>
      <c r="M230" s="28"/>
    </row>
    <row r="231" spans="6:13" s="27" customFormat="1">
      <c r="F231" s="59"/>
      <c r="H231" s="28"/>
      <c r="I231" s="28"/>
      <c r="J231" s="28"/>
      <c r="K231" s="28"/>
      <c r="L231" s="28"/>
      <c r="M231" s="28"/>
    </row>
    <row r="232" spans="6:13" s="27" customFormat="1">
      <c r="F232" s="59"/>
      <c r="H232" s="28"/>
      <c r="I232" s="28"/>
      <c r="J232" s="28"/>
      <c r="K232" s="28"/>
      <c r="L232" s="28"/>
      <c r="M232" s="28"/>
    </row>
    <row r="233" spans="6:13" s="27" customFormat="1">
      <c r="F233" s="59"/>
      <c r="H233" s="28"/>
      <c r="I233" s="28"/>
      <c r="J233" s="28"/>
      <c r="K233" s="28"/>
      <c r="L233" s="28"/>
      <c r="M233" s="28"/>
    </row>
    <row r="234" spans="6:13" s="27" customFormat="1">
      <c r="F234" s="59"/>
      <c r="H234" s="28"/>
      <c r="I234" s="28"/>
      <c r="J234" s="28"/>
      <c r="K234" s="28"/>
      <c r="L234" s="28"/>
      <c r="M234" s="28"/>
    </row>
    <row r="235" spans="6:13" s="27" customFormat="1">
      <c r="F235" s="59"/>
      <c r="H235" s="28"/>
      <c r="I235" s="28"/>
      <c r="J235" s="28"/>
      <c r="K235" s="28"/>
      <c r="L235" s="28"/>
      <c r="M235" s="28"/>
    </row>
    <row r="236" spans="6:13" s="27" customFormat="1">
      <c r="F236" s="59"/>
      <c r="H236" s="28"/>
      <c r="I236" s="28"/>
      <c r="J236" s="28"/>
      <c r="K236" s="28"/>
      <c r="L236" s="28"/>
      <c r="M236" s="28"/>
    </row>
    <row r="237" spans="6:13" s="27" customFormat="1">
      <c r="F237" s="59"/>
      <c r="H237" s="28"/>
      <c r="I237" s="28"/>
      <c r="J237" s="28"/>
      <c r="K237" s="28"/>
      <c r="L237" s="28"/>
      <c r="M237" s="28"/>
    </row>
    <row r="238" spans="6:13" s="27" customFormat="1">
      <c r="F238" s="59"/>
      <c r="H238" s="28"/>
      <c r="I238" s="28"/>
      <c r="J238" s="28"/>
      <c r="K238" s="28"/>
      <c r="L238" s="28"/>
      <c r="M238" s="28"/>
    </row>
    <row r="239" spans="6:13" s="27" customFormat="1">
      <c r="F239" s="59"/>
      <c r="H239" s="28"/>
      <c r="I239" s="28"/>
      <c r="J239" s="28"/>
      <c r="K239" s="28"/>
      <c r="L239" s="28"/>
      <c r="M239" s="28"/>
    </row>
    <row r="240" spans="6:13" s="27" customFormat="1">
      <c r="F240" s="59"/>
      <c r="H240" s="28"/>
      <c r="I240" s="28"/>
      <c r="J240" s="28"/>
      <c r="K240" s="28"/>
      <c r="L240" s="28"/>
      <c r="M240" s="28"/>
    </row>
    <row r="241" spans="6:6" s="27" customFormat="1">
      <c r="F241" s="59"/>
    </row>
    <row r="242" spans="6:6" s="27" customFormat="1">
      <c r="F242" s="59"/>
    </row>
    <row r="243" spans="6:6" s="27" customFormat="1">
      <c r="F243" s="59"/>
    </row>
    <row r="244" spans="6:6" s="27" customFormat="1">
      <c r="F244" s="59"/>
    </row>
    <row r="245" spans="6:6" s="27" customFormat="1">
      <c r="F245" s="59"/>
    </row>
    <row r="246" spans="6:6" s="27" customFormat="1">
      <c r="F246" s="59"/>
    </row>
    <row r="247" spans="6:6" s="27" customFormat="1">
      <c r="F247" s="59"/>
    </row>
    <row r="248" spans="6:6" s="27" customFormat="1">
      <c r="F248" s="59"/>
    </row>
    <row r="249" spans="6:6" s="27" customFormat="1">
      <c r="F249" s="59"/>
    </row>
    <row r="250" spans="6:6" s="27" customFormat="1">
      <c r="F250" s="59"/>
    </row>
    <row r="251" spans="6:6" s="27" customFormat="1">
      <c r="F251" s="59"/>
    </row>
    <row r="252" spans="6:6" s="27" customFormat="1">
      <c r="F252" s="59"/>
    </row>
    <row r="253" spans="6:6" s="27" customFormat="1">
      <c r="F253" s="59"/>
    </row>
    <row r="254" spans="6:6" s="27" customFormat="1">
      <c r="F254" s="59"/>
    </row>
    <row r="255" spans="6:6" s="27" customFormat="1">
      <c r="F255" s="59"/>
    </row>
    <row r="256" spans="6:6" s="27" customFormat="1">
      <c r="F256" s="59"/>
    </row>
    <row r="257" spans="6:6" s="27" customFormat="1">
      <c r="F257" s="59"/>
    </row>
    <row r="258" spans="6:6" s="27" customFormat="1">
      <c r="F258" s="59"/>
    </row>
    <row r="259" spans="6:6" s="27" customFormat="1">
      <c r="F259" s="59"/>
    </row>
    <row r="260" spans="6:6" s="27" customFormat="1">
      <c r="F260" s="59"/>
    </row>
    <row r="261" spans="6:6" s="27" customFormat="1">
      <c r="F261" s="59"/>
    </row>
    <row r="262" spans="6:6" s="27" customFormat="1">
      <c r="F262" s="59"/>
    </row>
    <row r="263" spans="6:6" s="27" customFormat="1">
      <c r="F263" s="59"/>
    </row>
    <row r="264" spans="6:6" s="27" customFormat="1">
      <c r="F264" s="59"/>
    </row>
    <row r="265" spans="6:6" s="27" customFormat="1">
      <c r="F265" s="59"/>
    </row>
    <row r="266" spans="6:6" s="27" customFormat="1">
      <c r="F266" s="59"/>
    </row>
    <row r="267" spans="6:6" s="27" customFormat="1">
      <c r="F267" s="59"/>
    </row>
    <row r="268" spans="6:6" s="27" customFormat="1">
      <c r="F268" s="59"/>
    </row>
    <row r="269" spans="6:6" s="27" customFormat="1">
      <c r="F269" s="59"/>
    </row>
    <row r="270" spans="6:6" s="27" customFormat="1">
      <c r="F270" s="59"/>
    </row>
    <row r="271" spans="6:6" s="27" customFormat="1">
      <c r="F271" s="59"/>
    </row>
    <row r="272" spans="6:6" s="27" customFormat="1">
      <c r="F272" s="59"/>
    </row>
    <row r="273" spans="6:6" s="27" customFormat="1">
      <c r="F273" s="59"/>
    </row>
    <row r="274" spans="6:6" s="27" customFormat="1">
      <c r="F274" s="59"/>
    </row>
    <row r="275" spans="6:6" s="27" customFormat="1">
      <c r="F275" s="59"/>
    </row>
    <row r="276" spans="6:6" s="27" customFormat="1">
      <c r="F276" s="59"/>
    </row>
    <row r="277" spans="6:6" s="27" customFormat="1">
      <c r="F277" s="59"/>
    </row>
    <row r="278" spans="6:6" s="27" customFormat="1">
      <c r="F278" s="59"/>
    </row>
    <row r="279" spans="6:6" s="27" customFormat="1">
      <c r="F279" s="59"/>
    </row>
    <row r="280" spans="6:6" s="27" customFormat="1">
      <c r="F280" s="59"/>
    </row>
    <row r="281" spans="6:6" s="27" customFormat="1">
      <c r="F281" s="59"/>
    </row>
    <row r="282" spans="6:6" s="27" customFormat="1">
      <c r="F282" s="59"/>
    </row>
    <row r="283" spans="6:6" s="27" customFormat="1">
      <c r="F283" s="59"/>
    </row>
    <row r="284" spans="6:6" s="27" customFormat="1">
      <c r="F284" s="59"/>
    </row>
    <row r="285" spans="6:6" s="27" customFormat="1">
      <c r="F285" s="59"/>
    </row>
    <row r="286" spans="6:6" s="27" customFormat="1">
      <c r="F286" s="59"/>
    </row>
    <row r="287" spans="6:6" s="27" customFormat="1">
      <c r="F287" s="59"/>
    </row>
    <row r="288" spans="6:6" s="27" customFormat="1">
      <c r="F288" s="59"/>
    </row>
    <row r="289" spans="6:6" s="27" customFormat="1">
      <c r="F289" s="59"/>
    </row>
    <row r="290" spans="6:6" s="27" customFormat="1">
      <c r="F290" s="59"/>
    </row>
    <row r="291" spans="6:6" s="27" customFormat="1">
      <c r="F291" s="59"/>
    </row>
    <row r="292" spans="6:6" s="27" customFormat="1">
      <c r="F292" s="59"/>
    </row>
    <row r="293" spans="6:6" s="27" customFormat="1">
      <c r="F293" s="59"/>
    </row>
    <row r="294" spans="6:6" s="27" customFormat="1">
      <c r="F294" s="59"/>
    </row>
    <row r="295" spans="6:6" s="27" customFormat="1">
      <c r="F295" s="59"/>
    </row>
    <row r="296" spans="6:6" s="27" customFormat="1">
      <c r="F296" s="59"/>
    </row>
    <row r="297" spans="6:6" s="27" customFormat="1">
      <c r="F297" s="59"/>
    </row>
    <row r="298" spans="6:6" s="27" customFormat="1">
      <c r="F298" s="59"/>
    </row>
    <row r="299" spans="6:6" s="27" customFormat="1">
      <c r="F299" s="59"/>
    </row>
    <row r="300" spans="6:6" s="27" customFormat="1">
      <c r="F300" s="59"/>
    </row>
    <row r="301" spans="6:6" s="27" customFormat="1">
      <c r="F301" s="59"/>
    </row>
    <row r="302" spans="6:6" s="27" customFormat="1">
      <c r="F302" s="59"/>
    </row>
    <row r="303" spans="6:6" s="27" customFormat="1">
      <c r="F303" s="59"/>
    </row>
    <row r="304" spans="6:6" s="27" customFormat="1">
      <c r="F304" s="59"/>
    </row>
    <row r="305" spans="6:6" s="27" customFormat="1">
      <c r="F305" s="59"/>
    </row>
    <row r="306" spans="6:6" s="27" customFormat="1">
      <c r="F306" s="59"/>
    </row>
    <row r="307" spans="6:6" s="27" customFormat="1">
      <c r="F307" s="59"/>
    </row>
    <row r="308" spans="6:6" s="27" customFormat="1">
      <c r="F308" s="59"/>
    </row>
    <row r="309" spans="6:6" s="27" customFormat="1">
      <c r="F309" s="59"/>
    </row>
    <row r="310" spans="6:6" s="27" customFormat="1">
      <c r="F310" s="59"/>
    </row>
    <row r="311" spans="6:6" s="27" customFormat="1">
      <c r="F311" s="59"/>
    </row>
    <row r="312" spans="6:6" s="27" customFormat="1">
      <c r="F312" s="59"/>
    </row>
    <row r="313" spans="6:6" s="27" customFormat="1">
      <c r="F313" s="59"/>
    </row>
    <row r="314" spans="6:6" s="27" customFormat="1">
      <c r="F314" s="59"/>
    </row>
    <row r="315" spans="6:6" s="27" customFormat="1">
      <c r="F315" s="59"/>
    </row>
    <row r="316" spans="6:6" s="27" customFormat="1">
      <c r="F316" s="59"/>
    </row>
    <row r="317" spans="6:6" s="27" customFormat="1">
      <c r="F317" s="59"/>
    </row>
    <row r="318" spans="6:6" s="27" customFormat="1">
      <c r="F318" s="59"/>
    </row>
    <row r="319" spans="6:6" s="27" customFormat="1">
      <c r="F319" s="59"/>
    </row>
    <row r="320" spans="6:6" s="27" customFormat="1">
      <c r="F320" s="59"/>
    </row>
    <row r="321" spans="6:6" s="27" customFormat="1">
      <c r="F321" s="59"/>
    </row>
    <row r="322" spans="6:6" s="27" customFormat="1">
      <c r="F322" s="59"/>
    </row>
    <row r="323" spans="6:6" s="27" customFormat="1">
      <c r="F323" s="59"/>
    </row>
    <row r="324" spans="6:6" s="27" customFormat="1">
      <c r="F324" s="59"/>
    </row>
    <row r="325" spans="6:6" s="27" customFormat="1">
      <c r="F325" s="59"/>
    </row>
    <row r="326" spans="6:6" s="27" customFormat="1">
      <c r="F326" s="59"/>
    </row>
    <row r="327" spans="6:6" s="27" customFormat="1">
      <c r="F327" s="59"/>
    </row>
    <row r="328" spans="6:6" s="27" customFormat="1">
      <c r="F328" s="59"/>
    </row>
    <row r="329" spans="6:6" s="27" customFormat="1">
      <c r="F329" s="59"/>
    </row>
    <row r="330" spans="6:6" s="27" customFormat="1">
      <c r="F330" s="59"/>
    </row>
    <row r="331" spans="6:6" s="27" customFormat="1">
      <c r="F331" s="59"/>
    </row>
    <row r="332" spans="6:6" s="27" customFormat="1">
      <c r="F332" s="59"/>
    </row>
    <row r="333" spans="6:6" s="27" customFormat="1">
      <c r="F333" s="59"/>
    </row>
    <row r="334" spans="6:6" s="27" customFormat="1">
      <c r="F334" s="59"/>
    </row>
    <row r="335" spans="6:6" s="27" customFormat="1">
      <c r="F335" s="59"/>
    </row>
    <row r="336" spans="6:6" s="27" customFormat="1">
      <c r="F336" s="59"/>
    </row>
    <row r="337" spans="6:6" s="27" customFormat="1">
      <c r="F337" s="59"/>
    </row>
    <row r="338" spans="6:6" s="27" customFormat="1">
      <c r="F338" s="59"/>
    </row>
    <row r="339" spans="6:6" s="27" customFormat="1">
      <c r="F339" s="59"/>
    </row>
    <row r="340" spans="6:6" s="27" customFormat="1">
      <c r="F340" s="59"/>
    </row>
    <row r="341" spans="6:6" s="27" customFormat="1">
      <c r="F341" s="59"/>
    </row>
    <row r="342" spans="6:6" s="27" customFormat="1">
      <c r="F342" s="59"/>
    </row>
    <row r="343" spans="6:6" s="27" customFormat="1">
      <c r="F343" s="59"/>
    </row>
    <row r="344" spans="6:6" s="27" customFormat="1">
      <c r="F344" s="59"/>
    </row>
    <row r="345" spans="6:6" s="27" customFormat="1">
      <c r="F345" s="59"/>
    </row>
    <row r="346" spans="6:6" s="27" customFormat="1">
      <c r="F346" s="59"/>
    </row>
    <row r="347" spans="6:6" s="27" customFormat="1">
      <c r="F347" s="59"/>
    </row>
    <row r="348" spans="6:6" s="27" customFormat="1">
      <c r="F348" s="59"/>
    </row>
    <row r="349" spans="6:6" s="27" customFormat="1">
      <c r="F349" s="59"/>
    </row>
    <row r="350" spans="6:6" s="27" customFormat="1">
      <c r="F350" s="59"/>
    </row>
    <row r="351" spans="6:6" s="27" customFormat="1">
      <c r="F351" s="59"/>
    </row>
    <row r="352" spans="6:6" s="27" customFormat="1">
      <c r="F352" s="59"/>
    </row>
    <row r="353" spans="6:6" s="27" customFormat="1">
      <c r="F353" s="59"/>
    </row>
    <row r="354" spans="6:6" s="27" customFormat="1">
      <c r="F354" s="59"/>
    </row>
    <row r="355" spans="6:6" s="27" customFormat="1">
      <c r="F355" s="59"/>
    </row>
    <row r="356" spans="6:6" s="27" customFormat="1">
      <c r="F356" s="59"/>
    </row>
    <row r="357" spans="6:6" s="27" customFormat="1">
      <c r="F357" s="59"/>
    </row>
    <row r="358" spans="6:6" s="27" customFormat="1">
      <c r="F358" s="59"/>
    </row>
    <row r="359" spans="6:6" s="27" customFormat="1">
      <c r="F359" s="59"/>
    </row>
    <row r="360" spans="6:6" s="27" customFormat="1">
      <c r="F360" s="59"/>
    </row>
    <row r="361" spans="6:6" s="27" customFormat="1">
      <c r="F361" s="59"/>
    </row>
    <row r="362" spans="6:6" s="27" customFormat="1">
      <c r="F362" s="59"/>
    </row>
    <row r="363" spans="6:6" s="27" customFormat="1">
      <c r="F363" s="59"/>
    </row>
    <row r="364" spans="6:6" s="27" customFormat="1">
      <c r="F364" s="59"/>
    </row>
    <row r="365" spans="6:6" s="27" customFormat="1">
      <c r="F365" s="59"/>
    </row>
    <row r="366" spans="6:6" s="27" customFormat="1">
      <c r="F366" s="59"/>
    </row>
    <row r="367" spans="6:6" s="27" customFormat="1">
      <c r="F367" s="59"/>
    </row>
    <row r="368" spans="6:6" s="27" customFormat="1">
      <c r="F368" s="59"/>
    </row>
    <row r="369" spans="6:6" s="27" customFormat="1">
      <c r="F369" s="59"/>
    </row>
    <row r="370" spans="6:6" s="27" customFormat="1">
      <c r="F370" s="59"/>
    </row>
    <row r="371" spans="6:6" s="27" customFormat="1">
      <c r="F371" s="59"/>
    </row>
    <row r="372" spans="6:6" s="27" customFormat="1">
      <c r="F372" s="59"/>
    </row>
    <row r="373" spans="6:6" s="27" customFormat="1">
      <c r="F373" s="59"/>
    </row>
    <row r="374" spans="6:6" s="27" customFormat="1">
      <c r="F374" s="59"/>
    </row>
    <row r="375" spans="6:6" s="27" customFormat="1">
      <c r="F375" s="59"/>
    </row>
    <row r="376" spans="6:6" s="27" customFormat="1">
      <c r="F376" s="59"/>
    </row>
    <row r="377" spans="6:6" s="27" customFormat="1">
      <c r="F377" s="59"/>
    </row>
    <row r="378" spans="6:6" s="27" customFormat="1">
      <c r="F378" s="59"/>
    </row>
    <row r="379" spans="6:6" s="27" customFormat="1">
      <c r="F379" s="59"/>
    </row>
    <row r="380" spans="6:6" s="27" customFormat="1">
      <c r="F380" s="59"/>
    </row>
    <row r="381" spans="6:6" s="27" customFormat="1">
      <c r="F381" s="59"/>
    </row>
    <row r="382" spans="6:6" s="27" customFormat="1">
      <c r="F382" s="59"/>
    </row>
    <row r="383" spans="6:6" s="27" customFormat="1">
      <c r="F383" s="59"/>
    </row>
    <row r="384" spans="6:6" s="27" customFormat="1">
      <c r="F384" s="59"/>
    </row>
    <row r="385" spans="6:6" s="27" customFormat="1">
      <c r="F385" s="59"/>
    </row>
    <row r="386" spans="6:6" s="27" customFormat="1">
      <c r="F386" s="59"/>
    </row>
    <row r="387" spans="6:6" s="27" customFormat="1">
      <c r="F387" s="59"/>
    </row>
    <row r="388" spans="6:6" s="27" customFormat="1">
      <c r="F388" s="59"/>
    </row>
    <row r="389" spans="6:6" s="27" customFormat="1">
      <c r="F389" s="59"/>
    </row>
    <row r="390" spans="6:6" s="27" customFormat="1">
      <c r="F390" s="59"/>
    </row>
    <row r="391" spans="6:6" s="27" customFormat="1">
      <c r="F391" s="59"/>
    </row>
    <row r="392" spans="6:6" s="27" customFormat="1">
      <c r="F392" s="59"/>
    </row>
    <row r="393" spans="6:6" s="27" customFormat="1">
      <c r="F393" s="59"/>
    </row>
    <row r="394" spans="6:6" s="27" customFormat="1">
      <c r="F394" s="59"/>
    </row>
    <row r="395" spans="6:6" s="27" customFormat="1">
      <c r="F395" s="59"/>
    </row>
    <row r="396" spans="6:6" s="27" customFormat="1">
      <c r="F396" s="59"/>
    </row>
    <row r="397" spans="6:6" s="27" customFormat="1">
      <c r="F397" s="59"/>
    </row>
    <row r="398" spans="6:6" s="27" customFormat="1">
      <c r="F398" s="59"/>
    </row>
    <row r="399" spans="6:6" s="27" customFormat="1">
      <c r="F399" s="59"/>
    </row>
    <row r="400" spans="6:6" s="27" customFormat="1">
      <c r="F400" s="59"/>
    </row>
    <row r="401" spans="6:6" s="27" customFormat="1">
      <c r="F401" s="59"/>
    </row>
    <row r="402" spans="6:6" s="27" customFormat="1">
      <c r="F402" s="59"/>
    </row>
    <row r="403" spans="6:6" s="27" customFormat="1">
      <c r="F403" s="59"/>
    </row>
    <row r="404" spans="6:6" s="27" customFormat="1">
      <c r="F404" s="59"/>
    </row>
    <row r="405" spans="6:6" s="27" customFormat="1">
      <c r="F405" s="59"/>
    </row>
    <row r="406" spans="6:6" s="27" customFormat="1">
      <c r="F406" s="59"/>
    </row>
    <row r="407" spans="6:6" s="27" customFormat="1">
      <c r="F407" s="59"/>
    </row>
    <row r="408" spans="6:6" s="27" customFormat="1">
      <c r="F408" s="59"/>
    </row>
    <row r="409" spans="6:6" s="27" customFormat="1">
      <c r="F409" s="59"/>
    </row>
    <row r="410" spans="6:6" s="27" customFormat="1">
      <c r="F410" s="59"/>
    </row>
    <row r="411" spans="6:6" s="27" customFormat="1">
      <c r="F411" s="59"/>
    </row>
    <row r="412" spans="6:6" s="27" customFormat="1">
      <c r="F412" s="59"/>
    </row>
    <row r="413" spans="6:6" s="27" customFormat="1">
      <c r="F413" s="59"/>
    </row>
    <row r="414" spans="6:6" s="27" customFormat="1">
      <c r="F414" s="59"/>
    </row>
    <row r="415" spans="6:6" s="27" customFormat="1">
      <c r="F415" s="59"/>
    </row>
    <row r="416" spans="6:6" s="27" customFormat="1">
      <c r="F416" s="59"/>
    </row>
    <row r="417" spans="6:6" s="27" customFormat="1">
      <c r="F417" s="59"/>
    </row>
    <row r="418" spans="6:6" s="27" customFormat="1">
      <c r="F418" s="59"/>
    </row>
    <row r="419" spans="6:6" s="27" customFormat="1">
      <c r="F419" s="59"/>
    </row>
    <row r="420" spans="6:6" s="27" customFormat="1">
      <c r="F420" s="59"/>
    </row>
    <row r="421" spans="6:6" s="27" customFormat="1">
      <c r="F421" s="59"/>
    </row>
    <row r="422" spans="6:6" s="27" customFormat="1">
      <c r="F422" s="59"/>
    </row>
    <row r="423" spans="6:6" s="27" customFormat="1">
      <c r="F423" s="59"/>
    </row>
    <row r="424" spans="6:6" s="27" customFormat="1">
      <c r="F424" s="59"/>
    </row>
    <row r="425" spans="6:6" s="27" customFormat="1">
      <c r="F425" s="59"/>
    </row>
    <row r="426" spans="6:6" s="27" customFormat="1">
      <c r="F426" s="59"/>
    </row>
    <row r="427" spans="6:6" s="27" customFormat="1">
      <c r="F427" s="59"/>
    </row>
    <row r="428" spans="6:6" s="27" customFormat="1">
      <c r="F428" s="59"/>
    </row>
    <row r="429" spans="6:6" s="27" customFormat="1">
      <c r="F429" s="59"/>
    </row>
    <row r="430" spans="6:6" s="27" customFormat="1">
      <c r="F430" s="59"/>
    </row>
    <row r="431" spans="6:6" s="27" customFormat="1">
      <c r="F431" s="59"/>
    </row>
    <row r="432" spans="6:6" s="27" customFormat="1">
      <c r="F432" s="59"/>
    </row>
    <row r="433" spans="6:6" s="27" customFormat="1">
      <c r="F433" s="59"/>
    </row>
    <row r="434" spans="6:6" s="27" customFormat="1">
      <c r="F434" s="59"/>
    </row>
    <row r="435" spans="6:6" s="27" customFormat="1">
      <c r="F435" s="59"/>
    </row>
    <row r="436" spans="6:6" s="27" customFormat="1">
      <c r="F436" s="59"/>
    </row>
    <row r="437" spans="6:6" s="27" customFormat="1">
      <c r="F437" s="59"/>
    </row>
    <row r="438" spans="6:6" s="27" customFormat="1">
      <c r="F438" s="59"/>
    </row>
    <row r="439" spans="6:6" s="27" customFormat="1">
      <c r="F439" s="59"/>
    </row>
    <row r="440" spans="6:6" s="27" customFormat="1">
      <c r="F440" s="59"/>
    </row>
    <row r="441" spans="6:6" s="27" customFormat="1">
      <c r="F441" s="59"/>
    </row>
    <row r="442" spans="6:6" s="27" customFormat="1">
      <c r="F442" s="59"/>
    </row>
    <row r="443" spans="6:6" s="27" customFormat="1">
      <c r="F443" s="59"/>
    </row>
    <row r="444" spans="6:6" s="27" customFormat="1">
      <c r="F444" s="59"/>
    </row>
    <row r="445" spans="6:6" s="27" customFormat="1">
      <c r="F445" s="59"/>
    </row>
    <row r="446" spans="6:6" s="27" customFormat="1">
      <c r="F446" s="59"/>
    </row>
    <row r="447" spans="6:6" s="27" customFormat="1">
      <c r="F447" s="59"/>
    </row>
    <row r="448" spans="6:6" s="27" customFormat="1">
      <c r="F448" s="59"/>
    </row>
    <row r="449" spans="6:6" s="27" customFormat="1">
      <c r="F449" s="59"/>
    </row>
    <row r="450" spans="6:6" s="27" customFormat="1">
      <c r="F450" s="59"/>
    </row>
    <row r="451" spans="6:6" s="27" customFormat="1">
      <c r="F451" s="59"/>
    </row>
    <row r="452" spans="6:6" s="27" customFormat="1">
      <c r="F452" s="59"/>
    </row>
    <row r="453" spans="6:6" s="27" customFormat="1">
      <c r="F453" s="59"/>
    </row>
    <row r="454" spans="6:6" s="27" customFormat="1">
      <c r="F454" s="59"/>
    </row>
    <row r="455" spans="6:6" s="27" customFormat="1">
      <c r="F455" s="59"/>
    </row>
    <row r="456" spans="6:6" s="27" customFormat="1">
      <c r="F456" s="59"/>
    </row>
    <row r="457" spans="6:6" s="27" customFormat="1">
      <c r="F457" s="59"/>
    </row>
    <row r="458" spans="6:6" s="27" customFormat="1">
      <c r="F458" s="59"/>
    </row>
    <row r="459" spans="6:6" s="27" customFormat="1">
      <c r="F459" s="59"/>
    </row>
    <row r="460" spans="6:6" s="27" customFormat="1">
      <c r="F460" s="59"/>
    </row>
    <row r="461" spans="6:6" s="27" customFormat="1">
      <c r="F461" s="59"/>
    </row>
    <row r="462" spans="6:6" s="27" customFormat="1">
      <c r="F462" s="59"/>
    </row>
    <row r="463" spans="6:6" s="27" customFormat="1">
      <c r="F463" s="59"/>
    </row>
    <row r="464" spans="6:6" s="27" customFormat="1">
      <c r="F464" s="59"/>
    </row>
    <row r="465" spans="6:6" s="27" customFormat="1">
      <c r="F465" s="59"/>
    </row>
    <row r="466" spans="6:6" s="27" customFormat="1">
      <c r="F466" s="59"/>
    </row>
    <row r="467" spans="6:6" s="27" customFormat="1">
      <c r="F467" s="59"/>
    </row>
    <row r="468" spans="6:6" s="27" customFormat="1">
      <c r="F468" s="59"/>
    </row>
    <row r="469" spans="6:6" s="27" customFormat="1">
      <c r="F469" s="59"/>
    </row>
    <row r="470" spans="6:6" s="27" customFormat="1">
      <c r="F470" s="59"/>
    </row>
    <row r="471" spans="6:6" s="27" customFormat="1">
      <c r="F471" s="59"/>
    </row>
    <row r="472" spans="6:6" s="27" customFormat="1">
      <c r="F472" s="59"/>
    </row>
    <row r="473" spans="6:6" s="27" customFormat="1">
      <c r="F473" s="59"/>
    </row>
    <row r="474" spans="6:6" s="27" customFormat="1">
      <c r="F474" s="59"/>
    </row>
    <row r="475" spans="6:6" s="27" customFormat="1">
      <c r="F475" s="59"/>
    </row>
    <row r="476" spans="6:6" s="27" customFormat="1">
      <c r="F476" s="59"/>
    </row>
    <row r="477" spans="6:6" s="27" customFormat="1">
      <c r="F477" s="59"/>
    </row>
    <row r="478" spans="6:6" s="27" customFormat="1">
      <c r="F478" s="59"/>
    </row>
    <row r="479" spans="6:6" s="27" customFormat="1">
      <c r="F479" s="59"/>
    </row>
    <row r="480" spans="6:6" s="27" customFormat="1">
      <c r="F480" s="59"/>
    </row>
    <row r="481" spans="6:6" s="27" customFormat="1">
      <c r="F481" s="59"/>
    </row>
    <row r="482" spans="6:6" s="27" customFormat="1">
      <c r="F482" s="59"/>
    </row>
    <row r="483" spans="6:6" s="27" customFormat="1">
      <c r="F483" s="59"/>
    </row>
    <row r="484" spans="6:6" s="27" customFormat="1">
      <c r="F484" s="59"/>
    </row>
    <row r="485" spans="6:6" s="27" customFormat="1">
      <c r="F485" s="59"/>
    </row>
    <row r="486" spans="6:6" s="27" customFormat="1">
      <c r="F486" s="59"/>
    </row>
    <row r="487" spans="6:6" s="27" customFormat="1">
      <c r="F487" s="59"/>
    </row>
    <row r="488" spans="6:6" s="27" customFormat="1">
      <c r="F488" s="59"/>
    </row>
    <row r="489" spans="6:6" s="27" customFormat="1">
      <c r="F489" s="59"/>
    </row>
    <row r="490" spans="6:6" s="27" customFormat="1">
      <c r="F490" s="59"/>
    </row>
    <row r="491" spans="6:6" s="27" customFormat="1">
      <c r="F491" s="59"/>
    </row>
    <row r="492" spans="6:6" s="27" customFormat="1">
      <c r="F492" s="59"/>
    </row>
    <row r="493" spans="6:6" s="27" customFormat="1">
      <c r="F493" s="59"/>
    </row>
    <row r="494" spans="6:6" s="27" customFormat="1">
      <c r="F494" s="59"/>
    </row>
    <row r="495" spans="6:6" s="27" customFormat="1">
      <c r="F495" s="59"/>
    </row>
    <row r="496" spans="6:6" s="27" customFormat="1">
      <c r="F496" s="59"/>
    </row>
    <row r="497" spans="6:6" s="27" customFormat="1">
      <c r="F497" s="59"/>
    </row>
    <row r="498" spans="6:6" s="27" customFormat="1">
      <c r="F498" s="59"/>
    </row>
    <row r="499" spans="6:6" s="27" customFormat="1">
      <c r="F499" s="59"/>
    </row>
    <row r="500" spans="6:6" s="27" customFormat="1">
      <c r="F500" s="59"/>
    </row>
    <row r="501" spans="6:6" s="27" customFormat="1">
      <c r="F501" s="59"/>
    </row>
    <row r="502" spans="6:6" s="27" customFormat="1">
      <c r="F502" s="59"/>
    </row>
    <row r="503" spans="6:6" s="27" customFormat="1">
      <c r="F503" s="59"/>
    </row>
    <row r="504" spans="6:6" s="27" customFormat="1">
      <c r="F504" s="59"/>
    </row>
    <row r="505" spans="6:6" s="27" customFormat="1">
      <c r="F505" s="59"/>
    </row>
    <row r="506" spans="6:6" s="27" customFormat="1">
      <c r="F506" s="59"/>
    </row>
    <row r="507" spans="6:6" s="27" customFormat="1">
      <c r="F507" s="59"/>
    </row>
    <row r="508" spans="6:6" s="27" customFormat="1">
      <c r="F508" s="59"/>
    </row>
    <row r="509" spans="6:6" s="27" customFormat="1">
      <c r="F509" s="59"/>
    </row>
    <row r="510" spans="6:6" s="27" customFormat="1">
      <c r="F510" s="59"/>
    </row>
    <row r="511" spans="6:6" s="27" customFormat="1">
      <c r="F511" s="59"/>
    </row>
    <row r="512" spans="6:6" s="27" customFormat="1">
      <c r="F512" s="59"/>
    </row>
    <row r="513" spans="6:6" s="27" customFormat="1">
      <c r="F513" s="59"/>
    </row>
    <row r="514" spans="6:6" s="27" customFormat="1">
      <c r="F514" s="59"/>
    </row>
    <row r="515" spans="6:6" s="27" customFormat="1">
      <c r="F515" s="59"/>
    </row>
    <row r="516" spans="6:6" s="27" customFormat="1">
      <c r="F516" s="59"/>
    </row>
    <row r="517" spans="6:6" s="27" customFormat="1">
      <c r="F517" s="59"/>
    </row>
    <row r="518" spans="6:6" s="27" customFormat="1">
      <c r="F518" s="59"/>
    </row>
    <row r="519" spans="6:6" s="27" customFormat="1">
      <c r="F519" s="59"/>
    </row>
    <row r="520" spans="6:6" s="27" customFormat="1">
      <c r="F520" s="59"/>
    </row>
    <row r="521" spans="6:6" s="27" customFormat="1">
      <c r="F521" s="59"/>
    </row>
    <row r="522" spans="6:6" s="27" customFormat="1">
      <c r="F522" s="59"/>
    </row>
    <row r="523" spans="6:6" s="27" customFormat="1">
      <c r="F523" s="59"/>
    </row>
    <row r="524" spans="6:6" s="27" customFormat="1">
      <c r="F524" s="59"/>
    </row>
    <row r="525" spans="6:6" s="27" customFormat="1">
      <c r="F525" s="59"/>
    </row>
    <row r="526" spans="6:6" s="27" customFormat="1">
      <c r="F526" s="59"/>
    </row>
    <row r="527" spans="6:6" s="27" customFormat="1">
      <c r="F527" s="59"/>
    </row>
    <row r="528" spans="6:6" s="27" customFormat="1">
      <c r="F528" s="59"/>
    </row>
    <row r="529" spans="6:6" s="27" customFormat="1">
      <c r="F529" s="59"/>
    </row>
    <row r="530" spans="6:6" s="27" customFormat="1">
      <c r="F530" s="59"/>
    </row>
    <row r="531" spans="6:6" s="27" customFormat="1">
      <c r="F531" s="59"/>
    </row>
    <row r="532" spans="6:6" s="27" customFormat="1">
      <c r="F532" s="59"/>
    </row>
    <row r="533" spans="6:6" s="27" customFormat="1">
      <c r="F533" s="59"/>
    </row>
    <row r="534" spans="6:6" s="27" customFormat="1">
      <c r="F534" s="59"/>
    </row>
    <row r="535" spans="6:6" s="27" customFormat="1">
      <c r="F535" s="59"/>
    </row>
    <row r="536" spans="6:6" s="27" customFormat="1">
      <c r="F536" s="59"/>
    </row>
    <row r="537" spans="6:6" s="27" customFormat="1">
      <c r="F537" s="59"/>
    </row>
    <row r="538" spans="6:6" s="27" customFormat="1">
      <c r="F538" s="59"/>
    </row>
    <row r="539" spans="6:6" s="27" customFormat="1">
      <c r="F539" s="59"/>
    </row>
    <row r="540" spans="6:6" s="27" customFormat="1">
      <c r="F540" s="59"/>
    </row>
    <row r="541" spans="6:6" s="27" customFormat="1">
      <c r="F541" s="59"/>
    </row>
    <row r="542" spans="6:6" s="27" customFormat="1">
      <c r="F542" s="59"/>
    </row>
    <row r="543" spans="6:6" s="27" customFormat="1">
      <c r="F543" s="59"/>
    </row>
    <row r="544" spans="6:6" s="27" customFormat="1">
      <c r="F544" s="59"/>
    </row>
    <row r="545" spans="6:6" s="27" customFormat="1">
      <c r="F545" s="59"/>
    </row>
    <row r="546" spans="6:6" s="27" customFormat="1">
      <c r="F546" s="59"/>
    </row>
    <row r="547" spans="6:6" s="27" customFormat="1">
      <c r="F547" s="59"/>
    </row>
    <row r="548" spans="6:6" s="27" customFormat="1">
      <c r="F548" s="59"/>
    </row>
    <row r="549" spans="6:6" s="27" customFormat="1">
      <c r="F549" s="59"/>
    </row>
    <row r="550" spans="6:6" s="27" customFormat="1">
      <c r="F550" s="59"/>
    </row>
    <row r="551" spans="6:6" s="27" customFormat="1">
      <c r="F551" s="59"/>
    </row>
    <row r="552" spans="6:6" s="27" customFormat="1">
      <c r="F552" s="59"/>
    </row>
    <row r="553" spans="6:6" s="27" customFormat="1">
      <c r="F553" s="59"/>
    </row>
    <row r="554" spans="6:6" s="27" customFormat="1">
      <c r="F554" s="59"/>
    </row>
    <row r="555" spans="6:6" s="27" customFormat="1">
      <c r="F555" s="59"/>
    </row>
    <row r="556" spans="6:6" s="27" customFormat="1">
      <c r="F556" s="59"/>
    </row>
    <row r="557" spans="6:6" s="27" customFormat="1">
      <c r="F557" s="59"/>
    </row>
    <row r="558" spans="6:6" s="27" customFormat="1">
      <c r="F558" s="59"/>
    </row>
    <row r="559" spans="6:6" s="27" customFormat="1">
      <c r="F559" s="59"/>
    </row>
    <row r="560" spans="6:6" s="27" customFormat="1">
      <c r="F560" s="59"/>
    </row>
    <row r="561" spans="6:6" s="27" customFormat="1">
      <c r="F561" s="59"/>
    </row>
    <row r="562" spans="6:6" s="27" customFormat="1">
      <c r="F562" s="59"/>
    </row>
    <row r="563" spans="6:6" s="27" customFormat="1">
      <c r="F563" s="59"/>
    </row>
    <row r="564" spans="6:6" s="27" customFormat="1">
      <c r="F564" s="59"/>
    </row>
    <row r="565" spans="6:6" s="27" customFormat="1">
      <c r="F565" s="59"/>
    </row>
    <row r="566" spans="6:6" s="27" customFormat="1">
      <c r="F566" s="59"/>
    </row>
    <row r="567" spans="6:6" s="27" customFormat="1">
      <c r="F567" s="59"/>
    </row>
    <row r="568" spans="6:6" s="27" customFormat="1">
      <c r="F568" s="59"/>
    </row>
    <row r="569" spans="6:6" s="27" customFormat="1">
      <c r="F569" s="59"/>
    </row>
    <row r="570" spans="6:6" s="27" customFormat="1">
      <c r="F570" s="59"/>
    </row>
    <row r="571" spans="6:6" s="27" customFormat="1">
      <c r="F571" s="59"/>
    </row>
    <row r="572" spans="6:6" s="27" customFormat="1">
      <c r="F572" s="59"/>
    </row>
    <row r="573" spans="6:6" s="27" customFormat="1">
      <c r="F573" s="59"/>
    </row>
    <row r="574" spans="6:6" s="27" customFormat="1">
      <c r="F574" s="59"/>
    </row>
    <row r="575" spans="6:6" s="27" customFormat="1">
      <c r="F575" s="59"/>
    </row>
    <row r="576" spans="6:6" s="27" customFormat="1">
      <c r="F576" s="59"/>
    </row>
    <row r="577" spans="6:6" s="27" customFormat="1">
      <c r="F577" s="59"/>
    </row>
    <row r="578" spans="6:6" s="27" customFormat="1">
      <c r="F578" s="59"/>
    </row>
    <row r="579" spans="6:6" s="27" customFormat="1">
      <c r="F579" s="59"/>
    </row>
    <row r="580" spans="6:6" s="27" customFormat="1">
      <c r="F580" s="59"/>
    </row>
    <row r="581" spans="6:6" s="27" customFormat="1">
      <c r="F581" s="59"/>
    </row>
    <row r="582" spans="6:6" s="27" customFormat="1">
      <c r="F582" s="59"/>
    </row>
    <row r="583" spans="6:6" s="27" customFormat="1">
      <c r="F583" s="59"/>
    </row>
    <row r="584" spans="6:6" s="27" customFormat="1">
      <c r="F584" s="59"/>
    </row>
    <row r="585" spans="6:6" s="27" customFormat="1">
      <c r="F585" s="59"/>
    </row>
    <row r="586" spans="6:6" s="27" customFormat="1">
      <c r="F586" s="59"/>
    </row>
    <row r="587" spans="6:6" s="27" customFormat="1">
      <c r="F587" s="59"/>
    </row>
    <row r="588" spans="6:6" s="27" customFormat="1">
      <c r="F588" s="59"/>
    </row>
    <row r="589" spans="6:6" s="27" customFormat="1">
      <c r="F589" s="59"/>
    </row>
    <row r="590" spans="6:6" s="27" customFormat="1">
      <c r="F590" s="59"/>
    </row>
    <row r="591" spans="6:6" s="27" customFormat="1">
      <c r="F591" s="59"/>
    </row>
    <row r="592" spans="6:6" s="27" customFormat="1">
      <c r="F592" s="59"/>
    </row>
    <row r="593" spans="6:6" s="27" customFormat="1">
      <c r="F593" s="59"/>
    </row>
    <row r="594" spans="6:6" s="27" customFormat="1">
      <c r="F594" s="59"/>
    </row>
    <row r="595" spans="6:6" s="27" customFormat="1">
      <c r="F595" s="59"/>
    </row>
    <row r="596" spans="6:6" s="27" customFormat="1">
      <c r="F596" s="59"/>
    </row>
    <row r="597" spans="6:6" s="27" customFormat="1">
      <c r="F597" s="59"/>
    </row>
    <row r="598" spans="6:6" s="27" customFormat="1">
      <c r="F598" s="59"/>
    </row>
    <row r="599" spans="6:6" s="27" customFormat="1">
      <c r="F599" s="59"/>
    </row>
    <row r="600" spans="6:6" s="27" customFormat="1">
      <c r="F600" s="59"/>
    </row>
    <row r="601" spans="6:6" s="27" customFormat="1">
      <c r="F601" s="59"/>
    </row>
    <row r="602" spans="6:6" s="27" customFormat="1">
      <c r="F602" s="59"/>
    </row>
    <row r="603" spans="6:6" s="27" customFormat="1">
      <c r="F603" s="59"/>
    </row>
    <row r="604" spans="6:6" s="27" customFormat="1">
      <c r="F604" s="59"/>
    </row>
    <row r="605" spans="6:6" s="27" customFormat="1">
      <c r="F605" s="59"/>
    </row>
    <row r="606" spans="6:6" s="27" customFormat="1">
      <c r="F606" s="59"/>
    </row>
    <row r="607" spans="6:6" s="27" customFormat="1">
      <c r="F607" s="59"/>
    </row>
    <row r="608" spans="6:6" s="27" customFormat="1">
      <c r="F608" s="59"/>
    </row>
    <row r="609" spans="6:6" s="27" customFormat="1">
      <c r="F609" s="59"/>
    </row>
    <row r="610" spans="6:6" s="27" customFormat="1">
      <c r="F610" s="59"/>
    </row>
    <row r="611" spans="6:6" s="27" customFormat="1">
      <c r="F611" s="59"/>
    </row>
    <row r="612" spans="6:6" s="27" customFormat="1">
      <c r="F612" s="59"/>
    </row>
    <row r="613" spans="6:6" s="27" customFormat="1">
      <c r="F613" s="59"/>
    </row>
    <row r="614" spans="6:6" s="27" customFormat="1">
      <c r="F614" s="59"/>
    </row>
    <row r="615" spans="6:6" s="27" customFormat="1">
      <c r="F615" s="59"/>
    </row>
    <row r="616" spans="6:6" s="27" customFormat="1">
      <c r="F616" s="59"/>
    </row>
    <row r="617" spans="6:6" s="27" customFormat="1">
      <c r="F617" s="59"/>
    </row>
    <row r="618" spans="6:6" s="27" customFormat="1">
      <c r="F618" s="59"/>
    </row>
    <row r="619" spans="6:6" s="27" customFormat="1">
      <c r="F619" s="59"/>
    </row>
    <row r="620" spans="6:6" s="27" customFormat="1">
      <c r="F620" s="59"/>
    </row>
    <row r="621" spans="6:6" s="27" customFormat="1">
      <c r="F621" s="59"/>
    </row>
    <row r="622" spans="6:6" s="27" customFormat="1">
      <c r="F622" s="59"/>
    </row>
    <row r="623" spans="6:6" s="27" customFormat="1">
      <c r="F623" s="59"/>
    </row>
    <row r="624" spans="6:6" s="27" customFormat="1">
      <c r="F624" s="59"/>
    </row>
    <row r="625" spans="6:6" s="27" customFormat="1">
      <c r="F625" s="59"/>
    </row>
    <row r="626" spans="6:6" s="27" customFormat="1">
      <c r="F626" s="59"/>
    </row>
    <row r="627" spans="6:6" s="27" customFormat="1">
      <c r="F627" s="59"/>
    </row>
    <row r="628" spans="6:6" s="27" customFormat="1">
      <c r="F628" s="59"/>
    </row>
    <row r="629" spans="6:6" s="27" customFormat="1">
      <c r="F629" s="59"/>
    </row>
    <row r="630" spans="6:6" s="27" customFormat="1">
      <c r="F630" s="59"/>
    </row>
    <row r="631" spans="6:6" s="27" customFormat="1">
      <c r="F631" s="59"/>
    </row>
    <row r="632" spans="6:6" s="27" customFormat="1">
      <c r="F632" s="59"/>
    </row>
    <row r="633" spans="6:6" s="27" customFormat="1">
      <c r="F633" s="59"/>
    </row>
    <row r="634" spans="6:6" s="27" customFormat="1">
      <c r="F634" s="59"/>
    </row>
    <row r="635" spans="6:6" s="27" customFormat="1">
      <c r="F635" s="59"/>
    </row>
    <row r="636" spans="6:6" s="27" customFormat="1">
      <c r="F636" s="59"/>
    </row>
    <row r="637" spans="6:6" s="27" customFormat="1">
      <c r="F637" s="59"/>
    </row>
    <row r="638" spans="6:6" s="27" customFormat="1">
      <c r="F638" s="59"/>
    </row>
    <row r="639" spans="6:6" s="27" customFormat="1">
      <c r="F639" s="59"/>
    </row>
    <row r="640" spans="6:6" s="27" customFormat="1">
      <c r="F640" s="59"/>
    </row>
    <row r="641" spans="6:6" s="27" customFormat="1">
      <c r="F641" s="59"/>
    </row>
    <row r="642" spans="6:6" s="27" customFormat="1">
      <c r="F642" s="59"/>
    </row>
    <row r="643" spans="6:6" s="27" customFormat="1">
      <c r="F643" s="59"/>
    </row>
    <row r="644" spans="6:6" s="27" customFormat="1">
      <c r="F644" s="59"/>
    </row>
    <row r="645" spans="6:6" s="27" customFormat="1">
      <c r="F645" s="59"/>
    </row>
    <row r="646" spans="6:6" s="27" customFormat="1">
      <c r="F646" s="59"/>
    </row>
    <row r="647" spans="6:6" s="27" customFormat="1">
      <c r="F647" s="59"/>
    </row>
    <row r="648" spans="6:6" s="27" customFormat="1">
      <c r="F648" s="59"/>
    </row>
    <row r="649" spans="6:6" s="27" customFormat="1">
      <c r="F649" s="59"/>
    </row>
    <row r="650" spans="6:6" s="27" customFormat="1">
      <c r="F650" s="59"/>
    </row>
    <row r="651" spans="6:6" s="27" customFormat="1">
      <c r="F651" s="59"/>
    </row>
    <row r="652" spans="6:6" s="27" customFormat="1">
      <c r="F652" s="59"/>
    </row>
    <row r="653" spans="6:6" s="27" customFormat="1">
      <c r="F653" s="59"/>
    </row>
    <row r="654" spans="6:6" s="27" customFormat="1">
      <c r="F654" s="59"/>
    </row>
    <row r="655" spans="6:6" s="27" customFormat="1">
      <c r="F655" s="59"/>
    </row>
    <row r="656" spans="6:6" s="27" customFormat="1">
      <c r="F656" s="59"/>
    </row>
    <row r="657" spans="6:6" s="27" customFormat="1">
      <c r="F657" s="59"/>
    </row>
    <row r="658" spans="6:6" s="27" customFormat="1">
      <c r="F658" s="59"/>
    </row>
    <row r="659" spans="6:6" s="27" customFormat="1">
      <c r="F659" s="59"/>
    </row>
    <row r="660" spans="6:6" s="27" customFormat="1">
      <c r="F660" s="59"/>
    </row>
    <row r="661" spans="6:6" s="27" customFormat="1">
      <c r="F661" s="59"/>
    </row>
    <row r="662" spans="6:6" s="27" customFormat="1">
      <c r="F662" s="59"/>
    </row>
    <row r="663" spans="6:6" s="27" customFormat="1">
      <c r="F663" s="59"/>
    </row>
    <row r="664" spans="6:6" s="27" customFormat="1">
      <c r="F664" s="59"/>
    </row>
    <row r="665" spans="6:6" s="27" customFormat="1">
      <c r="F665" s="59"/>
    </row>
    <row r="666" spans="6:6" s="27" customFormat="1">
      <c r="F666" s="59"/>
    </row>
    <row r="667" spans="6:6" s="27" customFormat="1">
      <c r="F667" s="59"/>
    </row>
    <row r="668" spans="6:6" s="27" customFormat="1">
      <c r="F668" s="59"/>
    </row>
    <row r="669" spans="6:6" s="27" customFormat="1">
      <c r="F669" s="59"/>
    </row>
    <row r="670" spans="6:6" s="27" customFormat="1">
      <c r="F670" s="59"/>
    </row>
    <row r="671" spans="6:6" s="27" customFormat="1">
      <c r="F671" s="59"/>
    </row>
    <row r="672" spans="6:6" s="27" customFormat="1">
      <c r="F672" s="59"/>
    </row>
    <row r="673" spans="6:6" s="27" customFormat="1">
      <c r="F673" s="59"/>
    </row>
    <row r="674" spans="6:6" s="27" customFormat="1">
      <c r="F674" s="59"/>
    </row>
    <row r="675" spans="6:6" s="27" customFormat="1">
      <c r="F675" s="59"/>
    </row>
    <row r="676" spans="6:6" s="27" customFormat="1">
      <c r="F676" s="59"/>
    </row>
    <row r="677" spans="6:6" s="27" customFormat="1">
      <c r="F677" s="59"/>
    </row>
    <row r="678" spans="6:6" s="27" customFormat="1">
      <c r="F678" s="59"/>
    </row>
    <row r="679" spans="6:6" s="27" customFormat="1">
      <c r="F679" s="59"/>
    </row>
    <row r="680" spans="6:6" s="27" customFormat="1">
      <c r="F680" s="59"/>
    </row>
    <row r="681" spans="6:6" s="27" customFormat="1">
      <c r="F681" s="59"/>
    </row>
    <row r="682" spans="6:6" s="27" customFormat="1">
      <c r="F682" s="59"/>
    </row>
    <row r="683" spans="6:6" s="27" customFormat="1">
      <c r="F683" s="59"/>
    </row>
    <row r="684" spans="6:6" s="27" customFormat="1">
      <c r="F684" s="59"/>
    </row>
    <row r="685" spans="6:6" s="27" customFormat="1">
      <c r="F685" s="59"/>
    </row>
    <row r="686" spans="6:6" s="27" customFormat="1">
      <c r="F686" s="59"/>
    </row>
    <row r="687" spans="6:6" s="27" customFormat="1">
      <c r="F687" s="59"/>
    </row>
    <row r="688" spans="6:6" s="27" customFormat="1">
      <c r="F688" s="59"/>
    </row>
    <row r="689" spans="6:6" s="27" customFormat="1">
      <c r="F689" s="59"/>
    </row>
    <row r="690" spans="6:6" s="27" customFormat="1">
      <c r="F690" s="59"/>
    </row>
    <row r="691" spans="6:6" s="27" customFormat="1">
      <c r="F691" s="59"/>
    </row>
    <row r="692" spans="6:6" s="27" customFormat="1">
      <c r="F692" s="59"/>
    </row>
    <row r="693" spans="6:6" s="27" customFormat="1">
      <c r="F693" s="59"/>
    </row>
    <row r="694" spans="6:6" s="27" customFormat="1">
      <c r="F694" s="59"/>
    </row>
    <row r="695" spans="6:6" s="27" customFormat="1">
      <c r="F695" s="59"/>
    </row>
    <row r="696" spans="6:6" s="27" customFormat="1">
      <c r="F696" s="59"/>
    </row>
    <row r="697" spans="6:6" s="27" customFormat="1">
      <c r="F697" s="59"/>
    </row>
    <row r="698" spans="6:6" s="27" customFormat="1">
      <c r="F698" s="59"/>
    </row>
    <row r="699" spans="6:6" s="27" customFormat="1">
      <c r="F699" s="59"/>
    </row>
    <row r="700" spans="6:6" s="27" customFormat="1">
      <c r="F700" s="59"/>
    </row>
    <row r="701" spans="6:6" s="27" customFormat="1">
      <c r="F701" s="59"/>
    </row>
    <row r="702" spans="6:6" s="27" customFormat="1">
      <c r="F702" s="59"/>
    </row>
    <row r="703" spans="6:6" s="27" customFormat="1">
      <c r="F703" s="59"/>
    </row>
    <row r="704" spans="6:6" s="27" customFormat="1">
      <c r="F704" s="59"/>
    </row>
    <row r="705" spans="6:6" s="27" customFormat="1">
      <c r="F705" s="59"/>
    </row>
    <row r="706" spans="6:6" s="27" customFormat="1">
      <c r="F706" s="59"/>
    </row>
    <row r="707" spans="6:6" s="27" customFormat="1">
      <c r="F707" s="59"/>
    </row>
    <row r="708" spans="6:6" s="27" customFormat="1">
      <c r="F708" s="59"/>
    </row>
    <row r="709" spans="6:6" s="27" customFormat="1">
      <c r="F709" s="59"/>
    </row>
    <row r="710" spans="6:6" s="27" customFormat="1">
      <c r="F710" s="59"/>
    </row>
    <row r="711" spans="6:6" s="27" customFormat="1">
      <c r="F711" s="59"/>
    </row>
    <row r="712" spans="6:6" s="27" customFormat="1">
      <c r="F712" s="59"/>
    </row>
    <row r="713" spans="6:6" s="27" customFormat="1">
      <c r="F713" s="59"/>
    </row>
    <row r="714" spans="6:6" s="27" customFormat="1">
      <c r="F714" s="59"/>
    </row>
    <row r="715" spans="6:6" s="27" customFormat="1">
      <c r="F715" s="59"/>
    </row>
    <row r="716" spans="6:6" s="27" customFormat="1">
      <c r="F716" s="59"/>
    </row>
    <row r="717" spans="6:6" s="27" customFormat="1">
      <c r="F717" s="59"/>
    </row>
    <row r="718" spans="6:6" s="27" customFormat="1">
      <c r="F718" s="59"/>
    </row>
    <row r="719" spans="6:6" s="27" customFormat="1">
      <c r="F719" s="59"/>
    </row>
    <row r="720" spans="6:6" s="27" customFormat="1">
      <c r="F720" s="59"/>
    </row>
    <row r="721" spans="6:6" s="27" customFormat="1">
      <c r="F721" s="59"/>
    </row>
    <row r="722" spans="6:6" s="27" customFormat="1">
      <c r="F722" s="59"/>
    </row>
    <row r="723" spans="6:6" s="27" customFormat="1">
      <c r="F723" s="59"/>
    </row>
    <row r="724" spans="6:6" s="27" customFormat="1">
      <c r="F724" s="59"/>
    </row>
    <row r="725" spans="6:6" s="27" customFormat="1">
      <c r="F725" s="59"/>
    </row>
    <row r="726" spans="6:6" s="27" customFormat="1">
      <c r="F726" s="59"/>
    </row>
    <row r="727" spans="6:6" s="27" customFormat="1">
      <c r="F727" s="59"/>
    </row>
    <row r="728" spans="6:6" s="27" customFormat="1">
      <c r="F728" s="59"/>
    </row>
    <row r="729" spans="6:6" s="27" customFormat="1">
      <c r="F729" s="59"/>
    </row>
    <row r="730" spans="6:6" s="27" customFormat="1">
      <c r="F730" s="59"/>
    </row>
    <row r="731" spans="6:6" s="27" customFormat="1">
      <c r="F731" s="59"/>
    </row>
    <row r="732" spans="6:6" s="27" customFormat="1">
      <c r="F732" s="59"/>
    </row>
    <row r="733" spans="6:6" s="27" customFormat="1">
      <c r="F733" s="59"/>
    </row>
    <row r="734" spans="6:6" s="27" customFormat="1">
      <c r="F734" s="59"/>
    </row>
    <row r="735" spans="6:6" s="27" customFormat="1">
      <c r="F735" s="59"/>
    </row>
    <row r="736" spans="6:6" s="27" customFormat="1">
      <c r="F736" s="59"/>
    </row>
    <row r="737" spans="6:6" s="27" customFormat="1">
      <c r="F737" s="59"/>
    </row>
    <row r="738" spans="6:6" s="27" customFormat="1">
      <c r="F738" s="59"/>
    </row>
    <row r="739" spans="6:6" s="27" customFormat="1">
      <c r="F739" s="59"/>
    </row>
    <row r="740" spans="6:6" s="27" customFormat="1">
      <c r="F740" s="59"/>
    </row>
    <row r="741" spans="6:6" s="27" customFormat="1">
      <c r="F741" s="59"/>
    </row>
    <row r="742" spans="6:6" s="27" customFormat="1">
      <c r="F742" s="59"/>
    </row>
    <row r="743" spans="6:6" s="27" customFormat="1">
      <c r="F743" s="59"/>
    </row>
    <row r="744" spans="6:6" s="27" customFormat="1">
      <c r="F744" s="59"/>
    </row>
    <row r="745" spans="6:6" s="27" customFormat="1">
      <c r="F745" s="59"/>
    </row>
    <row r="746" spans="6:6" s="27" customFormat="1">
      <c r="F746" s="59"/>
    </row>
    <row r="747" spans="6:6" s="27" customFormat="1">
      <c r="F747" s="59"/>
    </row>
    <row r="748" spans="6:6" s="27" customFormat="1">
      <c r="F748" s="59"/>
    </row>
    <row r="749" spans="6:6" s="27" customFormat="1">
      <c r="F749" s="59"/>
    </row>
    <row r="750" spans="6:6" s="27" customFormat="1">
      <c r="F750" s="59"/>
    </row>
    <row r="751" spans="6:6" s="27" customFormat="1">
      <c r="F751" s="59"/>
    </row>
    <row r="752" spans="6:6" s="27" customFormat="1">
      <c r="F752" s="59"/>
    </row>
    <row r="753" spans="6:6" s="27" customFormat="1">
      <c r="F753" s="59"/>
    </row>
    <row r="754" spans="6:6" s="27" customFormat="1">
      <c r="F754" s="59"/>
    </row>
    <row r="755" spans="6:6" s="27" customFormat="1">
      <c r="F755" s="59"/>
    </row>
    <row r="756" spans="6:6" s="27" customFormat="1">
      <c r="F756" s="59"/>
    </row>
    <row r="757" spans="6:6" s="27" customFormat="1">
      <c r="F757" s="59"/>
    </row>
    <row r="758" spans="6:6" s="27" customFormat="1">
      <c r="F758" s="59"/>
    </row>
    <row r="759" spans="6:6" s="27" customFormat="1">
      <c r="F759" s="59"/>
    </row>
    <row r="760" spans="6:6" s="27" customFormat="1">
      <c r="F760" s="59"/>
    </row>
    <row r="761" spans="6:6" s="27" customFormat="1">
      <c r="F761" s="59"/>
    </row>
    <row r="762" spans="6:6" s="27" customFormat="1">
      <c r="F762" s="59"/>
    </row>
    <row r="763" spans="6:6" s="27" customFormat="1">
      <c r="F763" s="59"/>
    </row>
    <row r="764" spans="6:6" s="27" customFormat="1">
      <c r="F764" s="59"/>
    </row>
    <row r="765" spans="6:6" s="27" customFormat="1">
      <c r="F765" s="59"/>
    </row>
    <row r="766" spans="6:6" s="27" customFormat="1">
      <c r="F766" s="59"/>
    </row>
    <row r="767" spans="6:6" s="27" customFormat="1">
      <c r="F767" s="59"/>
    </row>
    <row r="768" spans="6:6" s="27" customFormat="1">
      <c r="F768" s="59"/>
    </row>
    <row r="769" spans="6:6" s="27" customFormat="1">
      <c r="F769" s="59"/>
    </row>
    <row r="770" spans="6:6" s="27" customFormat="1">
      <c r="F770" s="59"/>
    </row>
    <row r="771" spans="6:6" s="27" customFormat="1">
      <c r="F771" s="59"/>
    </row>
    <row r="772" spans="6:6" s="27" customFormat="1">
      <c r="F772" s="59"/>
    </row>
    <row r="773" spans="6:6" s="27" customFormat="1">
      <c r="F773" s="59"/>
    </row>
    <row r="774" spans="6:6" s="27" customFormat="1">
      <c r="F774" s="59"/>
    </row>
    <row r="775" spans="6:6" s="27" customFormat="1">
      <c r="F775" s="59"/>
    </row>
    <row r="776" spans="6:6" s="27" customFormat="1">
      <c r="F776" s="59"/>
    </row>
    <row r="777" spans="6:6" s="27" customFormat="1">
      <c r="F777" s="59"/>
    </row>
    <row r="778" spans="6:6" s="27" customFormat="1">
      <c r="F778" s="59"/>
    </row>
    <row r="779" spans="6:6" s="27" customFormat="1">
      <c r="F779" s="59"/>
    </row>
    <row r="780" spans="6:6" s="27" customFormat="1">
      <c r="F780" s="59"/>
    </row>
    <row r="781" spans="6:6" s="27" customFormat="1">
      <c r="F781" s="59"/>
    </row>
    <row r="782" spans="6:6" s="27" customFormat="1">
      <c r="F782" s="59"/>
    </row>
    <row r="783" spans="6:6" s="27" customFormat="1">
      <c r="F783" s="59"/>
    </row>
    <row r="784" spans="6:6" s="27" customFormat="1">
      <c r="F784" s="59"/>
    </row>
    <row r="785" spans="6:6" s="27" customFormat="1">
      <c r="F785" s="59"/>
    </row>
    <row r="786" spans="6:6" s="27" customFormat="1">
      <c r="F786" s="59"/>
    </row>
    <row r="787" spans="6:6" s="27" customFormat="1">
      <c r="F787" s="59"/>
    </row>
    <row r="788" spans="6:6" s="27" customFormat="1">
      <c r="F788" s="59"/>
    </row>
    <row r="789" spans="6:6" s="27" customFormat="1">
      <c r="F789" s="59"/>
    </row>
    <row r="790" spans="6:6" s="27" customFormat="1">
      <c r="F790" s="59"/>
    </row>
    <row r="791" spans="6:6" s="27" customFormat="1">
      <c r="F791" s="59"/>
    </row>
    <row r="792" spans="6:6" s="27" customFormat="1">
      <c r="F792" s="59"/>
    </row>
    <row r="793" spans="6:6" s="27" customFormat="1">
      <c r="F793" s="59"/>
    </row>
    <row r="794" spans="6:6" s="27" customFormat="1">
      <c r="F794" s="59"/>
    </row>
    <row r="795" spans="6:6" s="27" customFormat="1">
      <c r="F795" s="59"/>
    </row>
    <row r="796" spans="6:6" s="27" customFormat="1">
      <c r="F796" s="59"/>
    </row>
    <row r="797" spans="6:6" s="27" customFormat="1">
      <c r="F797" s="59"/>
    </row>
    <row r="798" spans="6:6" s="27" customFormat="1">
      <c r="F798" s="59"/>
    </row>
    <row r="799" spans="6:6" s="27" customFormat="1">
      <c r="F799" s="59"/>
    </row>
    <row r="800" spans="6:6" s="27" customFormat="1">
      <c r="F800" s="59"/>
    </row>
    <row r="801" spans="6:6" s="27" customFormat="1">
      <c r="F801" s="59"/>
    </row>
    <row r="802" spans="6:6" s="27" customFormat="1">
      <c r="F802" s="59"/>
    </row>
    <row r="803" spans="6:6" s="27" customFormat="1">
      <c r="F803" s="59"/>
    </row>
    <row r="804" spans="6:6" s="27" customFormat="1">
      <c r="F804" s="59"/>
    </row>
    <row r="805" spans="6:6" s="27" customFormat="1">
      <c r="F805" s="59"/>
    </row>
    <row r="806" spans="6:6" s="27" customFormat="1">
      <c r="F806" s="59"/>
    </row>
    <row r="807" spans="6:6" s="27" customFormat="1">
      <c r="F807" s="59"/>
    </row>
    <row r="808" spans="6:6" s="27" customFormat="1">
      <c r="F808" s="59"/>
    </row>
    <row r="809" spans="6:6" s="27" customFormat="1">
      <c r="F809" s="59"/>
    </row>
    <row r="810" spans="6:6" s="27" customFormat="1">
      <c r="F810" s="59"/>
    </row>
    <row r="811" spans="6:6" s="27" customFormat="1">
      <c r="F811" s="59"/>
    </row>
    <row r="812" spans="6:6" s="27" customFormat="1">
      <c r="F812" s="59"/>
    </row>
    <row r="813" spans="6:6" s="27" customFormat="1">
      <c r="F813" s="59"/>
    </row>
    <row r="814" spans="6:6" s="27" customFormat="1">
      <c r="F814" s="59"/>
    </row>
    <row r="815" spans="6:6" s="27" customFormat="1">
      <c r="F815" s="59"/>
    </row>
    <row r="816" spans="6:6" s="27" customFormat="1">
      <c r="F816" s="59"/>
    </row>
    <row r="817" spans="6:6" s="27" customFormat="1">
      <c r="F817" s="59"/>
    </row>
    <row r="818" spans="6:6" s="27" customFormat="1">
      <c r="F818" s="59"/>
    </row>
    <row r="819" spans="6:6" s="27" customFormat="1">
      <c r="F819" s="59"/>
    </row>
    <row r="820" spans="6:6" s="27" customFormat="1">
      <c r="F820" s="59"/>
    </row>
    <row r="821" spans="6:6" s="27" customFormat="1">
      <c r="F821" s="59"/>
    </row>
    <row r="822" spans="6:6" s="27" customFormat="1">
      <c r="F822" s="59"/>
    </row>
    <row r="823" spans="6:6" s="27" customFormat="1">
      <c r="F823" s="59"/>
    </row>
    <row r="824" spans="6:6" s="27" customFormat="1">
      <c r="F824" s="59"/>
    </row>
    <row r="825" spans="6:6" s="27" customFormat="1">
      <c r="F825" s="59"/>
    </row>
    <row r="826" spans="6:6" s="27" customFormat="1">
      <c r="F826" s="59"/>
    </row>
    <row r="827" spans="6:6" s="27" customFormat="1">
      <c r="F827" s="59"/>
    </row>
    <row r="828" spans="6:6" s="27" customFormat="1">
      <c r="F828" s="59"/>
    </row>
    <row r="829" spans="6:6" s="27" customFormat="1">
      <c r="F829" s="59"/>
    </row>
    <row r="830" spans="6:6" s="27" customFormat="1">
      <c r="F830" s="59"/>
    </row>
    <row r="831" spans="6:6" s="27" customFormat="1">
      <c r="F831" s="59"/>
    </row>
    <row r="832" spans="6:6" s="27" customFormat="1">
      <c r="F832" s="59"/>
    </row>
    <row r="833" spans="6:6" s="27" customFormat="1">
      <c r="F833" s="59"/>
    </row>
    <row r="834" spans="6:6" s="27" customFormat="1">
      <c r="F834" s="59"/>
    </row>
    <row r="835" spans="6:6" s="27" customFormat="1">
      <c r="F835" s="59"/>
    </row>
    <row r="836" spans="6:6" s="27" customFormat="1">
      <c r="F836" s="59"/>
    </row>
    <row r="837" spans="6:6" s="27" customFormat="1">
      <c r="F837" s="59"/>
    </row>
    <row r="838" spans="6:6" s="27" customFormat="1">
      <c r="F838" s="59"/>
    </row>
    <row r="839" spans="6:6" s="27" customFormat="1">
      <c r="F839" s="59"/>
    </row>
    <row r="840" spans="6:6" s="27" customFormat="1">
      <c r="F840" s="59"/>
    </row>
    <row r="841" spans="6:6" s="27" customFormat="1">
      <c r="F841" s="59"/>
    </row>
    <row r="842" spans="6:6" s="27" customFormat="1">
      <c r="F842" s="59"/>
    </row>
    <row r="843" spans="6:6" s="27" customFormat="1">
      <c r="F843" s="59"/>
    </row>
    <row r="844" spans="6:6" s="27" customFormat="1">
      <c r="F844" s="59"/>
    </row>
    <row r="845" spans="6:6" s="27" customFormat="1">
      <c r="F845" s="59"/>
    </row>
    <row r="846" spans="6:6" s="27" customFormat="1">
      <c r="F846" s="59"/>
    </row>
    <row r="847" spans="6:6" s="27" customFormat="1">
      <c r="F847" s="59"/>
    </row>
    <row r="848" spans="6:6" s="27" customFormat="1">
      <c r="F848" s="59"/>
    </row>
    <row r="849" spans="6:6" s="27" customFormat="1">
      <c r="F849" s="59"/>
    </row>
    <row r="850" spans="6:6" s="27" customFormat="1">
      <c r="F850" s="59"/>
    </row>
    <row r="851" spans="6:6" s="27" customFormat="1">
      <c r="F851" s="59"/>
    </row>
    <row r="852" spans="6:6" s="27" customFormat="1">
      <c r="F852" s="59"/>
    </row>
    <row r="853" spans="6:6" s="27" customFormat="1">
      <c r="F853" s="59"/>
    </row>
    <row r="854" spans="6:6" s="27" customFormat="1">
      <c r="F854" s="59"/>
    </row>
    <row r="855" spans="6:6" s="27" customFormat="1">
      <c r="F855" s="59"/>
    </row>
    <row r="856" spans="6:6" s="27" customFormat="1">
      <c r="F856" s="59"/>
    </row>
    <row r="857" spans="6:6" s="27" customFormat="1">
      <c r="F857" s="59"/>
    </row>
    <row r="858" spans="6:6" s="27" customFormat="1">
      <c r="F858" s="59"/>
    </row>
    <row r="859" spans="6:6" s="27" customFormat="1">
      <c r="F859" s="59"/>
    </row>
    <row r="860" spans="6:6" s="27" customFormat="1">
      <c r="F860" s="59"/>
    </row>
    <row r="861" spans="6:6" s="27" customFormat="1">
      <c r="F861" s="59"/>
    </row>
    <row r="862" spans="6:6" s="27" customFormat="1">
      <c r="F862" s="59"/>
    </row>
    <row r="863" spans="6:6" s="27" customFormat="1">
      <c r="F863" s="59"/>
    </row>
    <row r="864" spans="6:6" s="27" customFormat="1">
      <c r="F864" s="59"/>
    </row>
    <row r="865" spans="6:6" s="27" customFormat="1">
      <c r="F865" s="59"/>
    </row>
    <row r="866" spans="6:6" s="27" customFormat="1">
      <c r="F866" s="59"/>
    </row>
    <row r="867" spans="6:6" s="27" customFormat="1">
      <c r="F867" s="59"/>
    </row>
    <row r="868" spans="6:6" s="27" customFormat="1">
      <c r="F868" s="59"/>
    </row>
    <row r="869" spans="6:6" s="27" customFormat="1">
      <c r="F869" s="59"/>
    </row>
    <row r="870" spans="6:6" s="27" customFormat="1">
      <c r="F870" s="59"/>
    </row>
    <row r="871" spans="6:6" s="27" customFormat="1">
      <c r="F871" s="59"/>
    </row>
    <row r="872" spans="6:6" s="27" customFormat="1">
      <c r="F872" s="59"/>
    </row>
    <row r="873" spans="6:6" s="27" customFormat="1">
      <c r="F873" s="59"/>
    </row>
    <row r="874" spans="6:6" s="27" customFormat="1">
      <c r="F874" s="59"/>
    </row>
    <row r="875" spans="6:6" s="27" customFormat="1">
      <c r="F875" s="59"/>
    </row>
    <row r="876" spans="6:6" s="27" customFormat="1">
      <c r="F876" s="59"/>
    </row>
    <row r="877" spans="6:6" s="27" customFormat="1">
      <c r="F877" s="59"/>
    </row>
    <row r="878" spans="6:6" s="27" customFormat="1">
      <c r="F878" s="59"/>
    </row>
    <row r="879" spans="6:6" s="27" customFormat="1">
      <c r="F879" s="59"/>
    </row>
    <row r="880" spans="6:6" s="27" customFormat="1">
      <c r="F880" s="59"/>
    </row>
    <row r="881" spans="6:6" s="27" customFormat="1">
      <c r="F881" s="59"/>
    </row>
    <row r="882" spans="6:6" s="27" customFormat="1">
      <c r="F882" s="59"/>
    </row>
    <row r="883" spans="6:6" s="27" customFormat="1">
      <c r="F883" s="59"/>
    </row>
    <row r="884" spans="6:6" s="27" customFormat="1">
      <c r="F884" s="59"/>
    </row>
    <row r="885" spans="6:6" s="27" customFormat="1">
      <c r="F885" s="59"/>
    </row>
    <row r="886" spans="6:6" s="27" customFormat="1">
      <c r="F886" s="59"/>
    </row>
    <row r="887" spans="6:6" s="27" customFormat="1">
      <c r="F887" s="59"/>
    </row>
    <row r="888" spans="6:6" s="27" customFormat="1">
      <c r="F888" s="59"/>
    </row>
    <row r="889" spans="6:6" s="27" customFormat="1">
      <c r="F889" s="59"/>
    </row>
    <row r="890" spans="6:6" s="27" customFormat="1">
      <c r="F890" s="59"/>
    </row>
    <row r="891" spans="6:6" s="27" customFormat="1">
      <c r="F891" s="59"/>
    </row>
    <row r="892" spans="6:6" s="27" customFormat="1">
      <c r="F892" s="59"/>
    </row>
    <row r="893" spans="6:6" s="27" customFormat="1">
      <c r="F893" s="59"/>
    </row>
    <row r="894" spans="6:6" s="27" customFormat="1">
      <c r="F894" s="59"/>
    </row>
    <row r="895" spans="6:6" s="27" customFormat="1">
      <c r="F895" s="59"/>
    </row>
    <row r="896" spans="6:6" s="27" customFormat="1">
      <c r="F896" s="59"/>
    </row>
    <row r="897" spans="6:6" s="27" customFormat="1">
      <c r="F897" s="59"/>
    </row>
    <row r="898" spans="6:6" s="27" customFormat="1">
      <c r="F898" s="59"/>
    </row>
    <row r="899" spans="6:6" s="27" customFormat="1">
      <c r="F899" s="59"/>
    </row>
    <row r="900" spans="6:6" s="27" customFormat="1">
      <c r="F900" s="59"/>
    </row>
    <row r="901" spans="6:6" s="27" customFormat="1">
      <c r="F901" s="59"/>
    </row>
    <row r="902" spans="6:6" s="27" customFormat="1">
      <c r="F902" s="59"/>
    </row>
    <row r="903" spans="6:6" s="27" customFormat="1">
      <c r="F903" s="59"/>
    </row>
    <row r="904" spans="6:6" s="27" customFormat="1">
      <c r="F904" s="59"/>
    </row>
    <row r="905" spans="6:6" s="27" customFormat="1">
      <c r="F905" s="59"/>
    </row>
    <row r="906" spans="6:6" s="27" customFormat="1">
      <c r="F906" s="59"/>
    </row>
    <row r="907" spans="6:6" s="27" customFormat="1">
      <c r="F907" s="59"/>
    </row>
    <row r="908" spans="6:6" s="27" customFormat="1">
      <c r="F908" s="59"/>
    </row>
    <row r="909" spans="6:6" s="27" customFormat="1">
      <c r="F909" s="59"/>
    </row>
    <row r="910" spans="6:6" s="27" customFormat="1">
      <c r="F910" s="59"/>
    </row>
    <row r="911" spans="6:6" s="27" customFormat="1">
      <c r="F911" s="59"/>
    </row>
    <row r="912" spans="6:6" s="27" customFormat="1">
      <c r="F912" s="59"/>
    </row>
    <row r="913" spans="6:6" s="27" customFormat="1">
      <c r="F913" s="59"/>
    </row>
    <row r="914" spans="6:6" s="27" customFormat="1">
      <c r="F914" s="59"/>
    </row>
    <row r="915" spans="6:6" s="27" customFormat="1">
      <c r="F915" s="59"/>
    </row>
    <row r="916" spans="6:6" s="27" customFormat="1">
      <c r="F916" s="59"/>
    </row>
    <row r="917" spans="6:6" s="27" customFormat="1">
      <c r="F917" s="59"/>
    </row>
    <row r="918" spans="6:6" s="27" customFormat="1">
      <c r="F918" s="59"/>
    </row>
    <row r="919" spans="6:6" s="27" customFormat="1">
      <c r="F919" s="59"/>
    </row>
    <row r="920" spans="6:6" s="27" customFormat="1">
      <c r="F920" s="59"/>
    </row>
    <row r="921" spans="6:6" s="27" customFormat="1">
      <c r="F921" s="59"/>
    </row>
    <row r="922" spans="6:6" s="27" customFormat="1">
      <c r="F922" s="59"/>
    </row>
    <row r="923" spans="6:6" s="27" customFormat="1">
      <c r="F923" s="59"/>
    </row>
    <row r="924" spans="6:6" s="27" customFormat="1">
      <c r="F924" s="59"/>
    </row>
    <row r="925" spans="6:6" s="27" customFormat="1">
      <c r="F925" s="59"/>
    </row>
    <row r="926" spans="6:6" s="27" customFormat="1">
      <c r="F926" s="59"/>
    </row>
    <row r="927" spans="6:6" s="27" customFormat="1">
      <c r="F927" s="59"/>
    </row>
    <row r="928" spans="6:6" s="27" customFormat="1">
      <c r="F928" s="59"/>
    </row>
    <row r="929" spans="6:6" s="27" customFormat="1">
      <c r="F929" s="59"/>
    </row>
    <row r="930" spans="6:6" s="27" customFormat="1">
      <c r="F930" s="59"/>
    </row>
    <row r="931" spans="6:6" s="27" customFormat="1">
      <c r="F931" s="59"/>
    </row>
    <row r="932" spans="6:6" s="27" customFormat="1">
      <c r="F932" s="59"/>
    </row>
    <row r="933" spans="6:6" s="27" customFormat="1">
      <c r="F933" s="59"/>
    </row>
    <row r="934" spans="6:6" s="27" customFormat="1">
      <c r="F934" s="59"/>
    </row>
    <row r="935" spans="6:6" s="27" customFormat="1">
      <c r="F935" s="59"/>
    </row>
    <row r="936" spans="6:6" s="27" customFormat="1">
      <c r="F936" s="59"/>
    </row>
    <row r="937" spans="6:6" s="27" customFormat="1">
      <c r="F937" s="59"/>
    </row>
    <row r="938" spans="6:6" s="27" customFormat="1">
      <c r="F938" s="59"/>
    </row>
    <row r="939" spans="6:6" s="27" customFormat="1">
      <c r="F939" s="59"/>
    </row>
    <row r="940" spans="6:6" s="27" customFormat="1">
      <c r="F940" s="59"/>
    </row>
    <row r="941" spans="6:6" s="27" customFormat="1">
      <c r="F941" s="59"/>
    </row>
    <row r="942" spans="6:6" s="27" customFormat="1">
      <c r="F942" s="59"/>
    </row>
    <row r="943" spans="6:6" s="27" customFormat="1">
      <c r="F943" s="59"/>
    </row>
    <row r="944" spans="6:6" s="27" customFormat="1">
      <c r="F944" s="59"/>
    </row>
    <row r="945" spans="6:6" s="27" customFormat="1">
      <c r="F945" s="59"/>
    </row>
    <row r="946" spans="6:6" s="27" customFormat="1">
      <c r="F946" s="59"/>
    </row>
    <row r="947" spans="6:6" s="27" customFormat="1">
      <c r="F947" s="59"/>
    </row>
    <row r="948" spans="6:6" s="27" customFormat="1">
      <c r="F948" s="59"/>
    </row>
    <row r="949" spans="6:6" s="27" customFormat="1">
      <c r="F949" s="59"/>
    </row>
    <row r="950" spans="6:6" s="27" customFormat="1">
      <c r="F950" s="59"/>
    </row>
    <row r="951" spans="6:6" s="27" customFormat="1">
      <c r="F951" s="59"/>
    </row>
    <row r="952" spans="6:6" s="27" customFormat="1">
      <c r="F952" s="59"/>
    </row>
    <row r="953" spans="6:6" s="27" customFormat="1">
      <c r="F953" s="59"/>
    </row>
    <row r="954" spans="6:6" s="27" customFormat="1">
      <c r="F954" s="59"/>
    </row>
    <row r="955" spans="6:6" s="27" customFormat="1">
      <c r="F955" s="59"/>
    </row>
    <row r="956" spans="6:6" s="27" customFormat="1">
      <c r="F956" s="59"/>
    </row>
    <row r="957" spans="6:6" s="27" customFormat="1">
      <c r="F957" s="59"/>
    </row>
    <row r="958" spans="6:6" s="27" customFormat="1">
      <c r="F958" s="59"/>
    </row>
    <row r="959" spans="6:6" s="27" customFormat="1">
      <c r="F959" s="59"/>
    </row>
    <row r="960" spans="6:6" s="27" customFormat="1">
      <c r="F960" s="59"/>
    </row>
    <row r="961" spans="6:6" s="27" customFormat="1">
      <c r="F961" s="59"/>
    </row>
    <row r="962" spans="6:6" s="27" customFormat="1">
      <c r="F962" s="59"/>
    </row>
    <row r="963" spans="6:6" s="27" customFormat="1">
      <c r="F963" s="59"/>
    </row>
    <row r="964" spans="6:6" s="27" customFormat="1">
      <c r="F964" s="59"/>
    </row>
    <row r="965" spans="6:6" s="27" customFormat="1">
      <c r="F965" s="59"/>
    </row>
    <row r="966" spans="6:6" s="27" customFormat="1">
      <c r="F966" s="59"/>
    </row>
    <row r="967" spans="6:6" s="27" customFormat="1">
      <c r="F967" s="59"/>
    </row>
    <row r="968" spans="6:6" s="27" customFormat="1">
      <c r="F968" s="59"/>
    </row>
    <row r="969" spans="6:6" s="27" customFormat="1">
      <c r="F969" s="59"/>
    </row>
    <row r="970" spans="6:6" s="27" customFormat="1">
      <c r="F970" s="59"/>
    </row>
    <row r="971" spans="6:6" s="27" customFormat="1">
      <c r="F971" s="59"/>
    </row>
    <row r="972" spans="6:6" s="27" customFormat="1">
      <c r="F972" s="59"/>
    </row>
    <row r="973" spans="6:6" s="27" customFormat="1">
      <c r="F973" s="59"/>
    </row>
    <row r="974" spans="6:6" s="27" customFormat="1">
      <c r="F974" s="59"/>
    </row>
    <row r="975" spans="6:6" s="27" customFormat="1">
      <c r="F975" s="59"/>
    </row>
    <row r="976" spans="6:6" s="27" customFormat="1">
      <c r="F976" s="59"/>
    </row>
    <row r="977" spans="6:6" s="27" customFormat="1">
      <c r="F977" s="59"/>
    </row>
    <row r="978" spans="6:6" s="27" customFormat="1">
      <c r="F978" s="59"/>
    </row>
    <row r="979" spans="6:6" s="27" customFormat="1">
      <c r="F979" s="59"/>
    </row>
    <row r="980" spans="6:6" s="27" customFormat="1">
      <c r="F980" s="59"/>
    </row>
    <row r="981" spans="6:6" s="27" customFormat="1">
      <c r="F981" s="59"/>
    </row>
    <row r="982" spans="6:6" s="27" customFormat="1">
      <c r="F982" s="59"/>
    </row>
    <row r="983" spans="6:6" s="27" customFormat="1">
      <c r="F983" s="59"/>
    </row>
    <row r="984" spans="6:6" s="27" customFormat="1">
      <c r="F984" s="59"/>
    </row>
    <row r="985" spans="6:6" s="27" customFormat="1">
      <c r="F985" s="59"/>
    </row>
    <row r="986" spans="6:6" s="27" customFormat="1">
      <c r="F986" s="59"/>
    </row>
    <row r="987" spans="6:6" s="27" customFormat="1">
      <c r="F987" s="59"/>
    </row>
    <row r="988" spans="6:6" s="27" customFormat="1">
      <c r="F988" s="59"/>
    </row>
    <row r="989" spans="6:6" s="27" customFormat="1">
      <c r="F989" s="59"/>
    </row>
    <row r="990" spans="6:6" s="27" customFormat="1">
      <c r="F990" s="59"/>
    </row>
    <row r="991" spans="6:6" s="27" customFormat="1">
      <c r="F991" s="59"/>
    </row>
    <row r="992" spans="6:6" s="27" customFormat="1">
      <c r="F992" s="59"/>
    </row>
    <row r="993" spans="6:6" s="27" customFormat="1">
      <c r="F993" s="59"/>
    </row>
    <row r="994" spans="6:6" s="27" customFormat="1">
      <c r="F994" s="59"/>
    </row>
    <row r="995" spans="6:6" s="27" customFormat="1">
      <c r="F995" s="59"/>
    </row>
    <row r="996" spans="6:6" s="27" customFormat="1">
      <c r="F996" s="59"/>
    </row>
    <row r="997" spans="6:6" s="27" customFormat="1">
      <c r="F997" s="59"/>
    </row>
    <row r="998" spans="6:6" s="27" customFormat="1">
      <c r="F998" s="59"/>
    </row>
    <row r="999" spans="6:6" s="27" customFormat="1">
      <c r="F999" s="59"/>
    </row>
    <row r="1000" spans="6:6" s="27" customFormat="1">
      <c r="F1000" s="59"/>
    </row>
    <row r="1001" spans="6:6" s="27" customFormat="1">
      <c r="F1001" s="59"/>
    </row>
    <row r="1002" spans="6:6" s="27" customFormat="1">
      <c r="F1002" s="59"/>
    </row>
    <row r="1003" spans="6:6" s="27" customFormat="1">
      <c r="F1003" s="59"/>
    </row>
    <row r="1004" spans="6:6" s="27" customFormat="1">
      <c r="F1004" s="59"/>
    </row>
    <row r="1005" spans="6:6" s="27" customFormat="1">
      <c r="F1005" s="59"/>
    </row>
    <row r="1006" spans="6:6" s="27" customFormat="1">
      <c r="F1006" s="59"/>
    </row>
    <row r="1007" spans="6:6" s="27" customFormat="1">
      <c r="F1007" s="59"/>
    </row>
    <row r="1008" spans="6:6" s="27" customFormat="1">
      <c r="F1008" s="59"/>
    </row>
    <row r="1009" spans="6:6" s="27" customFormat="1">
      <c r="F1009" s="59"/>
    </row>
    <row r="1010" spans="6:6" s="27" customFormat="1">
      <c r="F1010" s="59"/>
    </row>
    <row r="1011" spans="6:6" s="27" customFormat="1">
      <c r="F1011" s="59"/>
    </row>
  </sheetData>
  <sheetProtection sheet="1" objects="1" scenarios="1" formatCells="0" formatColumns="0" formatRows="0" selectLockedCells="1"/>
  <protectedRanges>
    <protectedRange sqref="I20:J35 I48:J56 I69:J79 I58:J67 I37:J46 I15:J18" name="Plage1"/>
  </protectedRanges>
  <mergeCells count="22">
    <mergeCell ref="A19:C19"/>
    <mergeCell ref="A36:C36"/>
    <mergeCell ref="A46:C46"/>
    <mergeCell ref="A68:B68"/>
    <mergeCell ref="A57:B57"/>
    <mergeCell ref="A47:B47"/>
    <mergeCell ref="A13:C13"/>
    <mergeCell ref="A14:C14"/>
    <mergeCell ref="A3:G3"/>
    <mergeCell ref="A5:C5"/>
    <mergeCell ref="A12:D12"/>
    <mergeCell ref="A6:B6"/>
    <mergeCell ref="A1:E1"/>
    <mergeCell ref="D5:G5"/>
    <mergeCell ref="D6:E7"/>
    <mergeCell ref="D8:E9"/>
    <mergeCell ref="A7:B7"/>
    <mergeCell ref="A8:B8"/>
    <mergeCell ref="A9:B9"/>
    <mergeCell ref="G6:G9"/>
    <mergeCell ref="F6:F7"/>
    <mergeCell ref="F8:F9"/>
  </mergeCells>
  <phoneticPr fontId="23" type="noConversion"/>
  <conditionalFormatting sqref="L15">
    <cfRule type="containsText" dxfId="9" priority="1" operator="containsText" text="Annulé">
      <formula>NOT(ISERROR(SEARCH("Annulé",L15)))</formula>
    </cfRule>
    <cfRule type="containsText" dxfId="8" priority="2" operator="containsText" text="Clôturé">
      <formula>NOT(ISERROR(SEARCH("Clôturé",L15)))</formula>
    </cfRule>
    <cfRule type="containsText" dxfId="7" priority="3" operator="containsText" text="A planifier">
      <formula>NOT(ISERROR(SEARCH("A planifier",L15)))</formula>
    </cfRule>
    <cfRule type="containsText" dxfId="6" priority="4" operator="containsText" text="En cours">
      <formula>NOT(ISERROR(SEARCH("En cours",L15)))</formula>
    </cfRule>
  </conditionalFormatting>
  <dataValidations count="2">
    <dataValidation type="date" allowBlank="1" showInputMessage="1" showErrorMessage="1" sqref="H15" xr:uid="{00000000-0002-0000-0100-000000000000}">
      <formula1>43908</formula1>
      <formula2>43939</formula2>
    </dataValidation>
    <dataValidation type="list" allowBlank="1" showInputMessage="1" showErrorMessage="1" sqref="L75 L14:L73 L77:L102" xr:uid="{00000000-0002-0000-0100-000001000000}">
      <formula1>$S$2:$S$7</formula1>
    </dataValidation>
  </dataValidations>
  <hyperlinks>
    <hyperlink ref="A1:E1" r:id="rId1" display="©UTC Etude complète : https://travaux.master.utc.fr/ids078/" xr:uid="{00000000-0004-0000-0100-000000000000}"/>
  </hyperlinks>
  <printOptions horizontalCentered="1"/>
  <pageMargins left="0.2" right="0.2" top="0" bottom="0.55000000000000004" header="0" footer="0.31"/>
  <pageSetup paperSize="9" fitToWidth="0" fitToHeight="0" orientation="landscape" r:id="rId2"/>
  <headerFooter>
    <oddFooter>&amp;L&amp;"Arial Italique,Italique"&amp;6&amp;K000000Fichier : &amp;F&amp;C&amp;"Arial Italique,Italique"&amp;6&amp;K000000Onglet : &amp;A&amp;R&amp;"Arial Italique,Italique"&amp;6&amp;K000000Date d’impression : &amp;D - Page n° &amp;P/&amp;N</oddFooter>
  </headerFooter>
  <rowBreaks count="1" manualBreakCount="1">
    <brk id="56" max="16383" man="1"/>
  </rowBreaks>
  <ignoredErrors>
    <ignoredError sqref="E19:F19 F48 E36:F36 E57:F57 E68:F68" formula="1"/>
  </ignoredErrors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8" id="{ABABE2A8-88C5-DF40-B4A9-0919B47AA4B0}">
            <xm:f>F75&lt;='Mode d''emploi'!$D$24</xm:f>
            <x14:dxf>
              <font>
                <color rgb="FF9C0006"/>
              </font>
              <fill>
                <patternFill>
                  <bgColor rgb="FFFF5050"/>
                </patternFill>
              </fill>
            </x14:dxf>
          </x14:cfRule>
          <x14:cfRule type="expression" priority="49" id="{FC2ECE41-5C58-DA40-8A41-941DC1959758}">
            <xm:f>F75='Mode d''emploi'!$D$25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50" id="{5F435790-A872-034A-BA91-08A6DFF2BE24}">
            <xm:f>F75='Mode d''emploi'!$D$26</xm:f>
            <x14:dxf>
              <font>
                <color rgb="FF9C0006"/>
              </font>
              <fill>
                <patternFill>
                  <bgColor rgb="FF99FFCC"/>
                </patternFill>
              </fill>
            </x14:dxf>
          </x14:cfRule>
          <xm:sqref>B75</xm:sqref>
        </x14:conditionalFormatting>
        <x14:conditionalFormatting xmlns:xm="http://schemas.microsoft.com/office/excel/2006/main">
          <x14:cfRule type="expression" priority="10" id="{7CF5F6F6-5327-4332-B07A-8F1014C849EE}">
            <xm:f>F74='Mode d''emploi'!$D$25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11" id="{159C94AC-E336-4D54-99D8-11A77D8FF697}">
            <xm:f>F74='Mode d''emploi'!$D$26</xm:f>
            <x14:dxf>
              <fill>
                <patternFill>
                  <bgColor rgb="FF99FFCC"/>
                </patternFill>
              </fill>
            </x14:dxf>
          </x14:cfRule>
          <x14:cfRule type="expression" priority="17" id="{1A1FB2AB-43F4-4951-ADBF-183894398206}">
            <xm:f>F74&lt;='Mode d''emploi'!$D$24</xm:f>
            <x14:dxf>
              <fill>
                <patternFill>
                  <bgColor rgb="FFFF5050"/>
                </patternFill>
              </fill>
            </x14:dxf>
          </x14:cfRule>
          <xm:sqref>B74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2000000}">
          <x14:formula1>
            <xm:f>'Mode d''emploi'!$C$22:$C$27</xm:f>
          </x14:formula1>
          <xm:sqref>D58:D67 D20:D35 D15:D18 D48:D56 D37:D45 D69:D79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T40"/>
  <sheetViews>
    <sheetView workbookViewId="0">
      <selection activeCell="H6" sqref="H6:H9"/>
    </sheetView>
  </sheetViews>
  <sheetFormatPr baseColWidth="10" defaultColWidth="11.5546875" defaultRowHeight="15"/>
  <cols>
    <col min="1" max="1" width="2.44140625" customWidth="1"/>
    <col min="2" max="2" width="14.88671875" customWidth="1"/>
    <col min="3" max="6" width="15.5546875" customWidth="1"/>
    <col min="7" max="7" width="15.5546875" style="53" customWidth="1"/>
    <col min="8" max="8" width="15.5546875" customWidth="1"/>
  </cols>
  <sheetData>
    <row r="1" spans="1:20" s="207" customFormat="1" ht="8.1" customHeight="1">
      <c r="A1" s="450" t="s">
        <v>247</v>
      </c>
      <c r="B1" s="450"/>
      <c r="C1" s="450"/>
      <c r="D1" s="450"/>
      <c r="E1" s="450"/>
      <c r="F1" s="232"/>
      <c r="G1" s="232"/>
      <c r="H1" s="236" t="str">
        <f>'Mode d''emploi'!$I$1</f>
        <v xml:space="preserve">© IDIHYA Kawtar, ESSAAID Imane, BOUSHABA Salma et ELHARTI Houda
</v>
      </c>
    </row>
    <row r="2" spans="1:20" s="207" customFormat="1" ht="8.1" customHeight="1">
      <c r="A2" s="233" t="str">
        <f>'Mode d''emploi'!$A$2</f>
        <v>Document d'appui à la déclaration ISO 17050</v>
      </c>
      <c r="B2" s="234"/>
      <c r="C2" s="235"/>
      <c r="D2" s="235"/>
      <c r="E2" s="235"/>
      <c r="F2" s="157"/>
      <c r="G2" s="157"/>
      <c r="H2" s="157" t="s">
        <v>24</v>
      </c>
    </row>
    <row r="3" spans="1:20" s="46" customFormat="1" ht="18.95" customHeight="1">
      <c r="A3" s="501" t="str">
        <f>'Mode d''emploi'!B3</f>
        <v xml:space="preserve">Les Bonnes Pratiques de l'Expert en Affaires Réglementaires des Dispositifs Médicaux </v>
      </c>
      <c r="B3" s="502"/>
      <c r="C3" s="502"/>
      <c r="D3" s="502"/>
      <c r="E3" s="502"/>
      <c r="F3" s="502"/>
      <c r="G3" s="502"/>
      <c r="H3" s="503"/>
      <c r="I3" s="62"/>
    </row>
    <row r="4" spans="1:20" ht="3.95" customHeight="1">
      <c r="A4" s="141"/>
      <c r="B4" s="142"/>
      <c r="C4" s="143"/>
      <c r="D4" s="139"/>
      <c r="E4" s="139"/>
      <c r="F4" s="139"/>
      <c r="G4" s="139"/>
      <c r="H4" s="140"/>
      <c r="I4" s="27"/>
    </row>
    <row r="5" spans="1:20" s="45" customFormat="1" ht="15" customHeight="1">
      <c r="A5" s="504" t="str">
        <f>Evaluation!A5</f>
        <v>Informations sur l'Expert</v>
      </c>
      <c r="B5" s="505"/>
      <c r="C5" s="505"/>
      <c r="D5" s="506"/>
      <c r="E5" s="504" t="str">
        <f>Evaluation!D5</f>
        <v>Informations sur l'évaluation</v>
      </c>
      <c r="F5" s="505"/>
      <c r="G5" s="505"/>
      <c r="H5" s="506"/>
      <c r="I5" s="64"/>
    </row>
    <row r="6" spans="1:20" s="168" customFormat="1" ht="15.95" customHeight="1">
      <c r="A6" s="507" t="str">
        <f>'Mode d''emploi'!A6</f>
        <v>Expert concerné :</v>
      </c>
      <c r="B6" s="508"/>
      <c r="C6" s="509" t="str">
        <f>IF('Mode d''emploi'!D6="","",'Mode d''emploi'!D6)</f>
        <v xml:space="preserve"> </v>
      </c>
      <c r="D6" s="510"/>
      <c r="E6" s="454" t="s">
        <v>237</v>
      </c>
      <c r="F6" s="497" t="str">
        <f>Evaluation!F6</f>
        <v>date</v>
      </c>
      <c r="G6" s="497"/>
      <c r="H6" s="535" t="s">
        <v>242</v>
      </c>
      <c r="M6" s="198"/>
      <c r="N6" s="199"/>
      <c r="O6" s="198"/>
      <c r="P6" s="198"/>
      <c r="Q6" s="198"/>
      <c r="R6" s="198"/>
      <c r="S6" s="198"/>
      <c r="T6" s="198"/>
    </row>
    <row r="7" spans="1:20" s="168" customFormat="1" ht="15.95" customHeight="1">
      <c r="A7" s="462" t="str">
        <f>'Mode d''emploi'!C7</f>
        <v>Coordonnées de l'Expert :</v>
      </c>
      <c r="B7" s="463"/>
      <c r="C7" s="538" t="str">
        <f>CONCATENATE("Tél : ",'Mode d''emploi'!D7," - Email : ",'Mode d''emploi'!G7)</f>
        <v xml:space="preserve">Tél : tél: - Email : email: </v>
      </c>
      <c r="D7" s="539"/>
      <c r="E7" s="456"/>
      <c r="F7" s="498"/>
      <c r="G7" s="498"/>
      <c r="H7" s="536"/>
      <c r="M7" s="198"/>
      <c r="N7" s="199"/>
      <c r="O7" s="198"/>
      <c r="P7" s="198"/>
      <c r="Q7" s="198"/>
      <c r="R7" s="198"/>
      <c r="S7" s="198"/>
      <c r="T7" s="198"/>
    </row>
    <row r="8" spans="1:20" s="168" customFormat="1" ht="15.95" customHeight="1">
      <c r="A8" s="462" t="str">
        <f>'Mode d''emploi'!A8:C8</f>
        <v xml:space="preserve">Organisme de l'Expert : </v>
      </c>
      <c r="B8" s="463"/>
      <c r="C8" s="540" t="str">
        <f>'Mode d''emploi'!D8</f>
        <v>Organisme de l'Expert</v>
      </c>
      <c r="D8" s="541"/>
      <c r="E8" s="495" t="s">
        <v>208</v>
      </c>
      <c r="F8" s="499" t="str">
        <f>Evaluation!F8</f>
        <v>…</v>
      </c>
      <c r="G8" s="499"/>
      <c r="H8" s="536"/>
      <c r="M8" s="198"/>
      <c r="N8" s="199"/>
      <c r="O8" s="198"/>
      <c r="P8" s="198"/>
      <c r="Q8" s="198"/>
      <c r="R8" s="198"/>
      <c r="S8" s="198"/>
      <c r="T8" s="198"/>
    </row>
    <row r="9" spans="1:20" s="168" customFormat="1" ht="15.95" customHeight="1">
      <c r="A9" s="464" t="str">
        <f>'Mode d''emploi'!A9:C9</f>
        <v xml:space="preserve"> Coordonnées de l'organisme :</v>
      </c>
      <c r="B9" s="465"/>
      <c r="C9" s="493" t="str">
        <f>'Mode d''emploi'!D9</f>
        <v>Adresse de l'organisme, tél, site web…</v>
      </c>
      <c r="D9" s="494"/>
      <c r="E9" s="496"/>
      <c r="F9" s="500"/>
      <c r="G9" s="500"/>
      <c r="H9" s="537"/>
      <c r="M9" s="198"/>
      <c r="N9" s="199"/>
      <c r="O9" s="198"/>
      <c r="P9" s="198"/>
      <c r="Q9" s="198"/>
      <c r="R9" s="198"/>
      <c r="S9" s="198"/>
      <c r="T9" s="198"/>
    </row>
    <row r="10" spans="1:20" s="27" customFormat="1" ht="6.95" customHeight="1">
      <c r="A10" s="141"/>
      <c r="B10" s="142"/>
      <c r="C10" s="143"/>
      <c r="D10" s="139"/>
      <c r="E10" s="139"/>
      <c r="F10" s="139"/>
      <c r="G10" s="139"/>
      <c r="H10" s="140"/>
    </row>
    <row r="11" spans="1:20" s="45" customFormat="1" ht="15" customHeight="1">
      <c r="A11" s="513" t="s">
        <v>215</v>
      </c>
      <c r="B11" s="514"/>
      <c r="C11" s="514"/>
      <c r="D11" s="514"/>
      <c r="E11" s="514"/>
      <c r="F11" s="514"/>
      <c r="G11" s="514"/>
      <c r="H11" s="515"/>
      <c r="I11" s="64"/>
    </row>
    <row r="12" spans="1:20" s="61" customFormat="1" ht="11.1" customHeight="1">
      <c r="A12" s="542" t="str">
        <f>CONCATENATE(" Niveaux de VÉRACITÉ des ", Utilitaires!F9,  " CRITÈRES de réalisation évalués")</f>
        <v xml:space="preserve"> Niveaux de VÉRACITÉ des 0 CRITÈRES de réalisation évalués</v>
      </c>
      <c r="B12" s="543"/>
      <c r="C12" s="543"/>
      <c r="D12" s="544"/>
      <c r="E12" s="516" t="str">
        <f>CONCATENATE("Niveaux de CONFORMITÉ des ",Utilitaires!C18," AXES évalués")</f>
        <v>Niveaux de CONFORMITÉ des 0 AXES évalués</v>
      </c>
      <c r="F12" s="517"/>
      <c r="G12" s="517"/>
      <c r="H12" s="518"/>
      <c r="I12" s="60"/>
    </row>
    <row r="13" spans="1:20" s="33" customFormat="1" ht="11.1" customHeight="1">
      <c r="A13" s="519" t="str">
        <f>IF(Utilitaires!F5&gt;1,CONCATENATE("Information : ",Utilitaires!F5," critères sont déclarés - ",Utilitaires!A5,"s -"),IF(Utilitaires!F5&gt;0,CONCATENATE("Information : ",Utilitaires!F5," critère est déclaré - ",Utilitaires!A5," -"),""))</f>
        <v/>
      </c>
      <c r="B13" s="520"/>
      <c r="C13" s="520"/>
      <c r="D13" s="521"/>
      <c r="E13" s="519" t="str">
        <f>IF(Utilitaires!C17&gt;1,CONCATENATE("Information : ",Utilitaires!C17," axes sont déclarés - ",Utilitaires!A17," -"),IF(Utilitaires!C17&gt;0,CONCATENATE("Information : ",Utilitaires!C17," axe est déclaré - ",Utilitaires!A17," -"),""))</f>
        <v/>
      </c>
      <c r="F13" s="520"/>
      <c r="G13" s="520"/>
      <c r="H13" s="521"/>
      <c r="I13" s="59"/>
    </row>
    <row r="14" spans="1:20" s="33" customFormat="1" ht="30" customHeight="1">
      <c r="A14" s="372"/>
      <c r="B14" s="373"/>
      <c r="C14" s="373"/>
      <c r="D14" s="374"/>
      <c r="E14" s="375"/>
      <c r="F14" s="376"/>
      <c r="G14" s="376"/>
      <c r="H14" s="377"/>
      <c r="I14" s="59"/>
    </row>
    <row r="15" spans="1:20" s="33" customFormat="1" ht="36" customHeight="1">
      <c r="A15" s="372"/>
      <c r="B15" s="373"/>
      <c r="C15" s="373"/>
      <c r="D15" s="374"/>
      <c r="E15" s="375"/>
      <c r="F15" s="376"/>
      <c r="G15" s="376"/>
      <c r="H15" s="377"/>
      <c r="I15" s="59"/>
    </row>
    <row r="16" spans="1:20" s="60" customFormat="1" ht="12" customHeight="1">
      <c r="A16" s="532" t="str">
        <f>IF(Utilitaires!F3&gt;1,CONCATENATE("Attention : ",Utilitaires!F3," critères ne sont pas encore traités"),IF(Utilitaires!F3&gt;0,CONCATENATE("Attention : ",Utilitaires!F3," critère n'est pas encore traité"),""))</f>
        <v>Attention : 59 critères ne sont pas encore traités</v>
      </c>
      <c r="B16" s="533"/>
      <c r="C16" s="533"/>
      <c r="D16" s="534"/>
      <c r="E16" s="532" t="str">
        <f>IF(Utilitaires!C14&gt;1,CONCATENATE("Information : ",Utilitaires!C14," axes sont déclarés - ",Utilitaires!A14," -"),IF(Utilitaires!C14&gt;0,CONCATENATE("Information : ",Utilitaires!C14," axe  est déclaré - ",Utilitaires!A14," -"),""))</f>
        <v>Information : 6 axes sont déclarés - en attente -</v>
      </c>
      <c r="F16" s="533"/>
      <c r="G16" s="533"/>
      <c r="H16" s="534"/>
    </row>
    <row r="17" spans="1:9" s="27" customFormat="1" ht="6.95" customHeight="1">
      <c r="A17" s="141"/>
      <c r="B17" s="142"/>
      <c r="C17" s="143"/>
      <c r="D17" s="139"/>
      <c r="E17" s="139"/>
      <c r="F17" s="139"/>
      <c r="G17" s="139"/>
      <c r="H17" s="140"/>
    </row>
    <row r="18" spans="1:9" s="45" customFormat="1" ht="15" customHeight="1">
      <c r="A18" s="513" t="s">
        <v>226</v>
      </c>
      <c r="B18" s="514"/>
      <c r="C18" s="514"/>
      <c r="D18" s="514"/>
      <c r="E18" s="514"/>
      <c r="F18" s="514"/>
      <c r="G18" s="514"/>
      <c r="H18" s="515"/>
      <c r="I18" s="239"/>
    </row>
    <row r="19" spans="1:9" s="33" customFormat="1" ht="12" customHeight="1">
      <c r="A19" s="524" t="str">
        <f>IF(Utilitaires!C18&gt;1,CONCATENATE("Taux de RESPECT des Bonnes Pratiques pour les ",Utilitaires!C18," AXES évalués"),IF(Utilitaires!C18&gt;0,CONCATENATE("Taux de RESPECT des Bonnes Pratiques pour l'AXE évalué"),"Taux de RESPECT des Bonnes Pratiques pour les AXES"))</f>
        <v>Taux de RESPECT des Bonnes Pratiques pour les AXES</v>
      </c>
      <c r="B19" s="525"/>
      <c r="C19" s="525"/>
      <c r="D19" s="526"/>
      <c r="E19" s="516" t="str">
        <f>IF(Utilitaires!E18&gt;1,CONCATENATE("Niveaux de RESPECT des Bonnes Pratiques pour les ",Utilitaires!E18," PARTIES évaluées"),IF(Utilitaires!E18&gt;0,CONCATENATE("Niveaux de RESPECT des Bonnes Pratiques pour la PARTIE évaluée"),"Niveaux de RESPECT des Bonnes Pratiques pour les PARTIES"))</f>
        <v>Niveaux de RESPECT des Bonnes Pratiques pour les PARTIES</v>
      </c>
      <c r="F19" s="517"/>
      <c r="G19" s="517"/>
      <c r="H19" s="518"/>
      <c r="I19" s="144"/>
    </row>
    <row r="20" spans="1:9" s="33" customFormat="1" ht="21" customHeight="1">
      <c r="A20" s="378"/>
      <c r="B20" s="379"/>
      <c r="C20" s="379"/>
      <c r="D20" s="380"/>
      <c r="E20" s="519" t="str">
        <f>IF(Utilitaires!E17&gt;1,CONCATENATE("Information : ",Utilitaires!E17," parties sont déclarées - ",Utilitaires!A17," -"),IF(Utilitaires!E17&gt;0,CONCATENATE("Information : ",Utilitaires!E17," partie est déclarée - ",Utilitaires!A17," -"),""))</f>
        <v/>
      </c>
      <c r="F20" s="520"/>
      <c r="G20" s="520"/>
      <c r="H20" s="521"/>
      <c r="I20" s="144"/>
    </row>
    <row r="21" spans="1:9" s="33" customFormat="1" ht="21" customHeight="1">
      <c r="A21" s="378"/>
      <c r="B21" s="379"/>
      <c r="C21" s="379"/>
      <c r="D21" s="380"/>
      <c r="E21" s="387"/>
      <c r="F21" s="388"/>
      <c r="G21" s="388"/>
      <c r="H21" s="389"/>
      <c r="I21" s="144"/>
    </row>
    <row r="22" spans="1:9" s="33" customFormat="1" ht="21" customHeight="1">
      <c r="A22" s="378"/>
      <c r="B22" s="379"/>
      <c r="C22" s="379"/>
      <c r="D22" s="380"/>
      <c r="E22" s="387"/>
      <c r="F22" s="388"/>
      <c r="G22" s="388"/>
      <c r="H22" s="389"/>
      <c r="I22" s="144"/>
    </row>
    <row r="23" spans="1:9" s="33" customFormat="1" ht="21" customHeight="1">
      <c r="A23" s="378"/>
      <c r="B23" s="379"/>
      <c r="C23" s="379"/>
      <c r="D23" s="380"/>
      <c r="E23" s="532" t="str">
        <f>IF(Utilitaires!E14&gt;1,CONCATENATE("Information : ",Utilitaires!E14," parties sont déclarées - ",Utilitaires!A14," -"),IF(Utilitaires!E14&gt;0,CONCATENATE("Information : ",Utilitaires!E14," partie  est déclarée - ",Utilitaires!A14," -"),""))</f>
        <v>Information : 2 parties sont déclarées - en attente -</v>
      </c>
      <c r="F23" s="533"/>
      <c r="G23" s="533"/>
      <c r="H23" s="534"/>
      <c r="I23" s="144"/>
    </row>
    <row r="24" spans="1:9">
      <c r="A24" s="381"/>
      <c r="B24" s="382"/>
      <c r="C24" s="382"/>
      <c r="D24" s="383"/>
      <c r="E24" s="522" t="s">
        <v>115</v>
      </c>
      <c r="F24" s="522"/>
      <c r="G24" s="522"/>
      <c r="H24" s="523"/>
      <c r="I24" s="145"/>
    </row>
    <row r="25" spans="1:9" ht="24" customHeight="1">
      <c r="A25" s="381"/>
      <c r="B25" s="382"/>
      <c r="C25" s="382"/>
      <c r="D25" s="383"/>
      <c r="E25" s="390" t="s">
        <v>222</v>
      </c>
      <c r="F25" s="391" t="s">
        <v>225</v>
      </c>
      <c r="G25" s="391" t="s">
        <v>223</v>
      </c>
      <c r="H25" s="392" t="s">
        <v>224</v>
      </c>
      <c r="I25" s="146"/>
    </row>
    <row r="26" spans="1:9" ht="42.95" customHeight="1">
      <c r="A26" s="384"/>
      <c r="B26" s="385"/>
      <c r="C26" s="385"/>
      <c r="D26" s="386"/>
      <c r="E26" s="175" t="s">
        <v>116</v>
      </c>
      <c r="F26" s="175" t="s">
        <v>209</v>
      </c>
      <c r="G26" s="175" t="s">
        <v>209</v>
      </c>
      <c r="H26" s="147" t="s">
        <v>209</v>
      </c>
      <c r="I26" s="53"/>
    </row>
    <row r="27" spans="1:9" ht="42.95" customHeight="1">
      <c r="A27" s="384"/>
      <c r="B27" s="385"/>
      <c r="C27" s="385"/>
      <c r="D27" s="386"/>
      <c r="E27" s="175" t="s">
        <v>117</v>
      </c>
      <c r="F27" s="175" t="s">
        <v>209</v>
      </c>
      <c r="G27" s="175" t="s">
        <v>209</v>
      </c>
      <c r="H27" s="147" t="s">
        <v>209</v>
      </c>
      <c r="I27" s="53"/>
    </row>
    <row r="28" spans="1:9" ht="42.95" customHeight="1">
      <c r="A28" s="527" t="s">
        <v>216</v>
      </c>
      <c r="B28" s="528"/>
      <c r="C28" s="528"/>
      <c r="D28" s="529"/>
      <c r="E28" s="175" t="s">
        <v>118</v>
      </c>
      <c r="F28" s="175" t="s">
        <v>209</v>
      </c>
      <c r="G28" s="175" t="s">
        <v>209</v>
      </c>
      <c r="H28" s="147" t="s">
        <v>209</v>
      </c>
      <c r="I28" s="53"/>
    </row>
    <row r="29" spans="1:9" ht="6.95" customHeight="1">
      <c r="A29" s="141"/>
      <c r="B29" s="142"/>
      <c r="C29" s="143"/>
      <c r="D29" s="139"/>
      <c r="E29" s="139"/>
      <c r="F29" s="139"/>
      <c r="G29" s="139"/>
      <c r="H29" s="140"/>
      <c r="I29" s="53"/>
    </row>
    <row r="30" spans="1:9" s="45" customFormat="1" ht="15" customHeight="1">
      <c r="A30" s="530" t="s">
        <v>119</v>
      </c>
      <c r="B30" s="531"/>
      <c r="C30" s="531"/>
      <c r="D30" s="531"/>
      <c r="E30" s="301" t="s">
        <v>120</v>
      </c>
      <c r="F30" s="301" t="s">
        <v>121</v>
      </c>
      <c r="G30" s="301"/>
      <c r="H30" s="302" t="s">
        <v>122</v>
      </c>
    </row>
    <row r="31" spans="1:9" s="53" customFormat="1" ht="12.95" customHeight="1">
      <c r="A31" s="42" t="str">
        <f>'Résultats Globaux'!$A$16</f>
        <v>Attention : 59 critères ne sont pas encore traités</v>
      </c>
      <c r="B31" s="31"/>
      <c r="C31" s="28"/>
      <c r="D31" s="30"/>
      <c r="E31" s="43" t="str">
        <f>'Résultats Globaux'!$E$16</f>
        <v>Information : 6 axes sont déclarés - en attente -</v>
      </c>
      <c r="F31" s="28"/>
      <c r="G31" s="28"/>
      <c r="H31" s="44" t="str">
        <f>A13</f>
        <v/>
      </c>
    </row>
    <row r="32" spans="1:9" s="46" customFormat="1" ht="21" customHeight="1">
      <c r="A32" s="511" t="s">
        <v>218</v>
      </c>
      <c r="B32" s="512"/>
      <c r="C32" s="512"/>
      <c r="D32" s="512"/>
      <c r="E32" s="237" t="str">
        <f>Evaluation!G12</f>
        <v>en attente</v>
      </c>
      <c r="F32" s="237" t="str">
        <f>Evaluation!E12</f>
        <v xml:space="preserve">  …</v>
      </c>
      <c r="G32" s="237"/>
      <c r="H32" s="238" t="str">
        <f>IF(F32&gt;1,E32,PROPER(MID(Evaluation!F12,14,9)))</f>
        <v>en attente</v>
      </c>
    </row>
    <row r="33" spans="1:8" s="45" customFormat="1" ht="21" customHeight="1">
      <c r="A33" s="246"/>
      <c r="B33" s="247" t="str">
        <f>Evaluation!A13</f>
        <v>Partie I : Capacités de l’expert</v>
      </c>
      <c r="C33" s="247"/>
      <c r="D33" s="247"/>
      <c r="E33" s="248" t="str">
        <f>Evaluation!G13</f>
        <v>en attente</v>
      </c>
      <c r="F33" s="248" t="str">
        <f>Evaluation!E13</f>
        <v xml:space="preserve">  …</v>
      </c>
      <c r="G33" s="248"/>
      <c r="H33" s="249" t="str">
        <f>IF(F33&gt;1,E33,PROPER(MID(Evaluation!F13,14,9)))</f>
        <v>en attente</v>
      </c>
    </row>
    <row r="34" spans="1:8" s="45" customFormat="1" ht="21" customHeight="1">
      <c r="A34" s="283"/>
      <c r="B34" s="284" t="str">
        <f>Evaluation!A14</f>
        <v>Axe : I.A - Connaissances de l'expert</v>
      </c>
      <c r="C34" s="284"/>
      <c r="D34" s="284"/>
      <c r="E34" s="285" t="str">
        <f>Evaluation!G14</f>
        <v>en attente</v>
      </c>
      <c r="F34" s="285" t="str">
        <f>Evaluation!E14</f>
        <v xml:space="preserve">  …</v>
      </c>
      <c r="G34" s="285"/>
      <c r="H34" s="286" t="str">
        <f>IF(F34&gt;1,E34,PROPER(MID(Evaluation!F14,14,9)))</f>
        <v>en attente</v>
      </c>
    </row>
    <row r="35" spans="1:8" s="45" customFormat="1" ht="21" customHeight="1">
      <c r="A35" s="283"/>
      <c r="B35" s="284" t="str">
        <f>Evaluation!A19</f>
        <v>Axe : I.B - Compétences  de l'expert</v>
      </c>
      <c r="C35" s="284"/>
      <c r="D35" s="284"/>
      <c r="E35" s="285" t="str">
        <f>Evaluation!G19</f>
        <v>en attente</v>
      </c>
      <c r="F35" s="285" t="str">
        <f>Evaluation!E19</f>
        <v xml:space="preserve">  …</v>
      </c>
      <c r="G35" s="285"/>
      <c r="H35" s="286" t="str">
        <f>IF(F35&gt;1,E35,PROPER(MID(Evaluation!F19,14,9)))</f>
        <v>en attente</v>
      </c>
    </row>
    <row r="36" spans="1:8" s="45" customFormat="1" ht="21" customHeight="1">
      <c r="A36" s="287"/>
      <c r="B36" s="288" t="str">
        <f>Evaluation!A36</f>
        <v>Axe : I.C - Aptitudes de l'expert</v>
      </c>
      <c r="C36" s="289"/>
      <c r="D36" s="289"/>
      <c r="E36" s="290" t="str">
        <f>Evaluation!G36</f>
        <v>en attente</v>
      </c>
      <c r="F36" s="290" t="str">
        <f>Evaluation!E36</f>
        <v xml:space="preserve">  …</v>
      </c>
      <c r="G36" s="290"/>
      <c r="H36" s="291" t="str">
        <f>IF(F36&gt;1,E36,PROPER(MID(Evaluation!F36,14,9)))</f>
        <v>en attente</v>
      </c>
    </row>
    <row r="37" spans="1:8" s="250" customFormat="1" ht="21" customHeight="1">
      <c r="A37" s="251"/>
      <c r="B37" s="255" t="str">
        <f>Evaluation!A46</f>
        <v>Partie II : Confiance dans le résultat de l’expertise</v>
      </c>
      <c r="C37" s="255"/>
      <c r="D37" s="255"/>
      <c r="E37" s="252" t="str">
        <f>Evaluation!G46</f>
        <v>en attente</v>
      </c>
      <c r="F37" s="252" t="str">
        <f>Evaluation!E46</f>
        <v xml:space="preserve">  …</v>
      </c>
      <c r="G37" s="252"/>
      <c r="H37" s="253" t="str">
        <f>IF(F37&gt;1,E37,PROPER(MID(Evaluation!F46,14,9)))</f>
        <v>en attente</v>
      </c>
    </row>
    <row r="38" spans="1:8" s="254" customFormat="1" ht="21" customHeight="1">
      <c r="A38" s="275"/>
      <c r="B38" s="276" t="str">
        <f>Evaluation!A47</f>
        <v xml:space="preserve">Axe : II.A - Avant la signature du contrat  </v>
      </c>
      <c r="C38" s="276"/>
      <c r="D38" s="276"/>
      <c r="E38" s="277" t="str">
        <f>Evaluation!G47</f>
        <v>en attente</v>
      </c>
      <c r="F38" s="277" t="str">
        <f>Evaluation!E47</f>
        <v xml:space="preserve">  …</v>
      </c>
      <c r="G38" s="277"/>
      <c r="H38" s="278" t="str">
        <f>IF(F38&gt;1,E38,PROPER(MID(Evaluation!F47,14,9)))</f>
        <v>en attente</v>
      </c>
    </row>
    <row r="39" spans="1:8" s="254" customFormat="1" ht="21" customHeight="1">
      <c r="A39" s="275"/>
      <c r="B39" s="276" t="str">
        <f>Evaluation!A57</f>
        <v>Axe : II.B - Dans la conduite de l’expertise</v>
      </c>
      <c r="C39" s="276"/>
      <c r="D39" s="276"/>
      <c r="E39" s="277" t="str">
        <f>Evaluation!G57</f>
        <v>en attente</v>
      </c>
      <c r="F39" s="277" t="str">
        <f>Evaluation!E57</f>
        <v xml:space="preserve">  …</v>
      </c>
      <c r="G39" s="277"/>
      <c r="H39" s="278" t="str">
        <f>IF(F39&gt;1,E39,PROPER(MID(Evaluation!F57,14,9)))</f>
        <v>en attente</v>
      </c>
    </row>
    <row r="40" spans="1:8" s="254" customFormat="1" ht="21" customHeight="1">
      <c r="A40" s="279"/>
      <c r="B40" s="280" t="str">
        <f>Evaluation!A68</f>
        <v>Axe : II.C - Après l’obtention du résultat d'expertise</v>
      </c>
      <c r="C40" s="280"/>
      <c r="D40" s="280"/>
      <c r="E40" s="281" t="str">
        <f>Evaluation!G68</f>
        <v>en attente</v>
      </c>
      <c r="F40" s="281" t="str">
        <f>Evaluation!E68</f>
        <v xml:space="preserve">  …</v>
      </c>
      <c r="G40" s="281"/>
      <c r="H40" s="282" t="str">
        <f>IF(F40&gt;1,E40,PROPER(MID(Evaluation!F68,14,9)))</f>
        <v>en attente</v>
      </c>
    </row>
  </sheetData>
  <sheetProtection sheet="1" objects="1" scenarios="1" formatCells="0" formatColumns="0" formatRows="0" selectLockedCells="1"/>
  <mergeCells count="33">
    <mergeCell ref="A11:H11"/>
    <mergeCell ref="A16:D16"/>
    <mergeCell ref="A13:D13"/>
    <mergeCell ref="H6:H9"/>
    <mergeCell ref="A9:B9"/>
    <mergeCell ref="C7:D7"/>
    <mergeCell ref="C8:D8"/>
    <mergeCell ref="E12:H12"/>
    <mergeCell ref="E13:H13"/>
    <mergeCell ref="E16:H16"/>
    <mergeCell ref="A12:D12"/>
    <mergeCell ref="A32:D32"/>
    <mergeCell ref="A18:H18"/>
    <mergeCell ref="E19:H19"/>
    <mergeCell ref="E20:H20"/>
    <mergeCell ref="E24:H24"/>
    <mergeCell ref="A19:D19"/>
    <mergeCell ref="A28:D28"/>
    <mergeCell ref="A30:D30"/>
    <mergeCell ref="E23:H23"/>
    <mergeCell ref="A1:E1"/>
    <mergeCell ref="C9:D9"/>
    <mergeCell ref="E6:E7"/>
    <mergeCell ref="E8:E9"/>
    <mergeCell ref="F6:G7"/>
    <mergeCell ref="F8:G9"/>
    <mergeCell ref="A3:H3"/>
    <mergeCell ref="A8:B8"/>
    <mergeCell ref="A5:D5"/>
    <mergeCell ref="A6:B6"/>
    <mergeCell ref="C6:D6"/>
    <mergeCell ref="A7:B7"/>
    <mergeCell ref="E5:H5"/>
  </mergeCells>
  <phoneticPr fontId="23" type="noConversion"/>
  <dataValidations xWindow="919" yWindow="524" count="1">
    <dataValidation allowBlank="1" showInputMessage="1" showErrorMessage="1" prompt="Indiquez brièvement le plan d'action prioritaire : objectifs, pilotage et planning" sqref="E26:E28" xr:uid="{00000000-0002-0000-0200-000000000000}"/>
  </dataValidations>
  <hyperlinks>
    <hyperlink ref="A1:E1" r:id="rId1" display="©UTC Etude complète : https://travaux.master.utc.fr/ids078/" xr:uid="{00000000-0004-0000-0200-000000000000}"/>
  </hyperlinks>
  <printOptions horizontalCentered="1" verticalCentered="1"/>
  <pageMargins left="0.39000000000000007" right="0.39000000000000007" top="0" bottom="0.55000000000000004" header="0" footer="0.35000000000000003"/>
  <pageSetup paperSize="9" orientation="landscape" r:id="rId2"/>
  <headerFooter>
    <oddFooter>&amp;L&amp;"Arial Italique,Italique"&amp;6&amp;K000000Fichier : &amp;F&amp;C&amp;"Arial Italique,Italique"&amp;6&amp;K000000Onglet : &amp;A&amp;R&amp;"Arial Italique,Italique"&amp;6&amp;K000000Date d’impression : &amp;D - Page n° &amp;P/&amp;N</oddFooter>
  </headerFooter>
  <rowBreaks count="1" manualBreakCount="1">
    <brk id="28" max="16383" man="1"/>
  </rowBreaks>
  <ignoredErrors>
    <ignoredError sqref="F35" formula="1"/>
  </ignoredError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/>
  <dimension ref="A1:S28"/>
  <sheetViews>
    <sheetView zoomScalePageLayoutView="70" workbookViewId="0">
      <selection activeCell="H6" sqref="H6:H9"/>
    </sheetView>
  </sheetViews>
  <sheetFormatPr baseColWidth="10" defaultColWidth="10.6640625" defaultRowHeight="15"/>
  <cols>
    <col min="1" max="4" width="15.88671875" style="32" customWidth="1"/>
    <col min="5" max="5" width="12.109375" style="32" customWidth="1"/>
    <col min="6" max="6" width="10.5546875" style="32" customWidth="1"/>
    <col min="7" max="7" width="8.88671875" style="32" customWidth="1"/>
    <col min="8" max="8" width="15.6640625" style="32" customWidth="1"/>
    <col min="9" max="16384" width="10.6640625" style="32"/>
  </cols>
  <sheetData>
    <row r="1" spans="1:19" s="207" customFormat="1" ht="9" customHeight="1">
      <c r="A1" s="394" t="s">
        <v>247</v>
      </c>
      <c r="B1" s="394"/>
      <c r="C1" s="394"/>
      <c r="D1" s="394"/>
      <c r="E1" s="394"/>
      <c r="F1" s="82"/>
      <c r="G1" s="82"/>
      <c r="H1" s="261" t="str">
        <f>'Mode d''emploi'!$I$1</f>
        <v xml:space="preserve">© IDIHYA Kawtar, ESSAAID Imane, BOUSHABA Salma et ELHARTI Houda
</v>
      </c>
    </row>
    <row r="2" spans="1:19" s="207" customFormat="1" ht="9" customHeight="1">
      <c r="A2" s="262" t="str">
        <f>'Mode d''emploi'!$A$2</f>
        <v>Document d'appui à la déclaration ISO 17050</v>
      </c>
      <c r="B2" s="263"/>
      <c r="C2" s="264"/>
      <c r="D2" s="264"/>
      <c r="E2" s="264"/>
      <c r="F2" s="264"/>
      <c r="G2" s="265"/>
      <c r="H2" s="265" t="s">
        <v>24</v>
      </c>
    </row>
    <row r="3" spans="1:19" s="85" customFormat="1" ht="25.5" customHeight="1">
      <c r="A3" s="570" t="str">
        <f>'Mode d''emploi'!B3</f>
        <v xml:space="preserve">Les Bonnes Pratiques de l'Expert en Affaires Réglementaires des Dispositifs Médicaux </v>
      </c>
      <c r="B3" s="571"/>
      <c r="C3" s="571"/>
      <c r="D3" s="571"/>
      <c r="E3" s="571"/>
      <c r="F3" s="571"/>
      <c r="G3" s="571"/>
      <c r="H3" s="572"/>
    </row>
    <row r="4" spans="1:19" s="150" customFormat="1" ht="5.0999999999999996" customHeight="1">
      <c r="A4" s="149"/>
      <c r="B4" s="39"/>
      <c r="C4" s="39"/>
      <c r="D4" s="39"/>
      <c r="E4" s="39"/>
      <c r="F4" s="40"/>
      <c r="G4" s="40"/>
      <c r="H4" s="41"/>
    </row>
    <row r="5" spans="1:19" s="45" customFormat="1" ht="18" customHeight="1">
      <c r="A5" s="567" t="str">
        <f>Evaluation!A5</f>
        <v>Informations sur l'Expert</v>
      </c>
      <c r="B5" s="568"/>
      <c r="C5" s="568"/>
      <c r="D5" s="569"/>
      <c r="E5" s="567" t="str">
        <f>Evaluation!D5</f>
        <v>Informations sur l'évaluation</v>
      </c>
      <c r="F5" s="568"/>
      <c r="G5" s="568"/>
      <c r="H5" s="569"/>
    </row>
    <row r="6" spans="1:19" s="168" customFormat="1" ht="15.95" customHeight="1">
      <c r="A6" s="507" t="str">
        <f>'Mode d''emploi'!A6</f>
        <v>Expert concerné :</v>
      </c>
      <c r="B6" s="508"/>
      <c r="C6" s="555" t="str">
        <f>IF('Mode d''emploi'!D6="","",'Mode d''emploi'!D6)</f>
        <v xml:space="preserve"> </v>
      </c>
      <c r="D6" s="556"/>
      <c r="E6" s="557" t="s">
        <v>238</v>
      </c>
      <c r="F6" s="498" t="str">
        <f>Evaluation!F6</f>
        <v>date</v>
      </c>
      <c r="G6" s="498"/>
      <c r="H6" s="558" t="s">
        <v>242</v>
      </c>
      <c r="L6" s="198"/>
      <c r="M6" s="199"/>
      <c r="N6" s="198"/>
      <c r="O6" s="198"/>
      <c r="P6" s="198"/>
      <c r="Q6" s="198"/>
      <c r="R6" s="198"/>
      <c r="S6" s="198"/>
    </row>
    <row r="7" spans="1:19" s="168" customFormat="1" ht="15.95" customHeight="1">
      <c r="A7" s="462" t="str">
        <f>'Mode d''emploi'!C7</f>
        <v>Coordonnées de l'Expert :</v>
      </c>
      <c r="B7" s="463"/>
      <c r="C7" s="538" t="str">
        <f>CONCATENATE("Tél : ",'Mode d''emploi'!D7," - Email : ",'Mode d''emploi'!G7)</f>
        <v xml:space="preserve">Tél : tél: - Email : email: </v>
      </c>
      <c r="D7" s="539"/>
      <c r="E7" s="557"/>
      <c r="F7" s="498"/>
      <c r="G7" s="498"/>
      <c r="H7" s="559"/>
      <c r="L7" s="198"/>
      <c r="M7" s="199"/>
      <c r="N7" s="198"/>
      <c r="O7" s="198"/>
      <c r="P7" s="198"/>
      <c r="Q7" s="198"/>
      <c r="R7" s="198"/>
      <c r="S7" s="198"/>
    </row>
    <row r="8" spans="1:19" s="168" customFormat="1" ht="15.95" customHeight="1">
      <c r="A8" s="462" t="str">
        <f>'Mode d''emploi'!A8:C8</f>
        <v xml:space="preserve">Organisme de l'Expert : </v>
      </c>
      <c r="B8" s="463"/>
      <c r="C8" s="540" t="str">
        <f>'Mode d''emploi'!D8</f>
        <v>Organisme de l'Expert</v>
      </c>
      <c r="D8" s="541"/>
      <c r="E8" s="579" t="s">
        <v>208</v>
      </c>
      <c r="F8" s="499" t="str">
        <f>Evaluation!F8</f>
        <v>…</v>
      </c>
      <c r="G8" s="499"/>
      <c r="H8" s="559"/>
      <c r="L8" s="198"/>
      <c r="M8" s="199"/>
      <c r="N8" s="198"/>
      <c r="O8" s="198"/>
      <c r="P8" s="198"/>
      <c r="Q8" s="198"/>
      <c r="R8" s="198"/>
      <c r="S8" s="198"/>
    </row>
    <row r="9" spans="1:19" s="168" customFormat="1" ht="15.95" customHeight="1">
      <c r="A9" s="464" t="str">
        <f>'Mode d''emploi'!A9:C9</f>
        <v xml:space="preserve"> Coordonnées de l'organisme :</v>
      </c>
      <c r="B9" s="465"/>
      <c r="C9" s="493" t="str">
        <f>'Mode d''emploi'!D9</f>
        <v>Adresse de l'organisme, tél, site web…</v>
      </c>
      <c r="D9" s="494"/>
      <c r="E9" s="580"/>
      <c r="F9" s="500"/>
      <c r="G9" s="500"/>
      <c r="H9" s="560"/>
      <c r="L9" s="198"/>
      <c r="M9" s="199"/>
      <c r="N9" s="198"/>
      <c r="O9" s="198"/>
      <c r="P9" s="198"/>
      <c r="Q9" s="198"/>
      <c r="R9" s="198"/>
      <c r="S9" s="198"/>
    </row>
    <row r="10" spans="1:19" s="168" customFormat="1" ht="6" customHeight="1">
      <c r="A10" s="256"/>
      <c r="B10" s="256"/>
      <c r="C10" s="257"/>
      <c r="D10" s="257"/>
      <c r="E10" s="258"/>
      <c r="F10" s="259"/>
      <c r="G10" s="260"/>
      <c r="H10" s="120"/>
      <c r="L10" s="198"/>
      <c r="M10" s="199"/>
      <c r="N10" s="198"/>
      <c r="O10" s="198"/>
      <c r="P10" s="198"/>
      <c r="Q10" s="198"/>
      <c r="R10" s="198"/>
      <c r="S10" s="198"/>
    </row>
    <row r="11" spans="1:19" s="85" customFormat="1" ht="18" customHeight="1">
      <c r="A11" s="319"/>
      <c r="B11" s="320" t="str">
        <f>Evaluation!A13</f>
        <v>Partie I : Capacités de l’expert</v>
      </c>
      <c r="C11" s="321"/>
      <c r="D11" s="322"/>
      <c r="E11" s="323"/>
      <c r="F11" s="324" t="s">
        <v>123</v>
      </c>
      <c r="G11" s="325" t="str">
        <f>'Résultats Globaux'!F33</f>
        <v xml:space="preserve">  …</v>
      </c>
      <c r="H11" s="326" t="str">
        <f>'Résultats Globaux'!E33</f>
        <v>en attente</v>
      </c>
    </row>
    <row r="12" spans="1:19" s="86" customFormat="1" ht="17.100000000000001" customHeight="1">
      <c r="A12" s="340" t="str">
        <f>IF(Utilitaires!D5&gt;1,CONCATENATE("Information : ",Utilitaires!D5," critères sont déclarés - ",Utilitaires!A5,"s -"),IF(Utilitaires!D5&gt;0,CONCATENATE("Information : ",Utilitaires!D5," critère est déclaré - ",Utilitaires!A5," -"),""))</f>
        <v/>
      </c>
      <c r="B12" s="295"/>
      <c r="C12" s="296"/>
      <c r="D12" s="339" t="str">
        <f>IF(Utilitaires!D3&gt;1,CONCATENATE("Attention : ",Utilitaires!D3," critères ne sont pas encore traités "),IF(Utilitaires!D3&gt;0,CONCATENATE("Attention : ",Utilitaires!D3," critère n'est pas encore traité "),""))</f>
        <v>Attention : 29 critères ne sont pas encore traités </v>
      </c>
      <c r="E12" s="573" t="s">
        <v>113</v>
      </c>
      <c r="F12" s="573"/>
      <c r="G12" s="573"/>
      <c r="H12" s="574"/>
    </row>
    <row r="13" spans="1:19" s="86" customFormat="1" ht="78.95" customHeight="1">
      <c r="A13" s="297"/>
      <c r="B13" s="298"/>
      <c r="C13" s="298"/>
      <c r="D13" s="299"/>
      <c r="E13" s="575" t="s">
        <v>114</v>
      </c>
      <c r="F13" s="575"/>
      <c r="G13" s="575"/>
      <c r="H13" s="576"/>
    </row>
    <row r="14" spans="1:19" s="86" customFormat="1" ht="15.95" customHeight="1">
      <c r="A14" s="297"/>
      <c r="B14" s="298"/>
      <c r="C14" s="298"/>
      <c r="D14" s="300"/>
      <c r="E14" s="577" t="s">
        <v>115</v>
      </c>
      <c r="F14" s="577"/>
      <c r="G14" s="577"/>
      <c r="H14" s="578"/>
    </row>
    <row r="15" spans="1:19" s="86" customFormat="1" ht="18">
      <c r="A15" s="297"/>
      <c r="B15" s="298"/>
      <c r="C15" s="298"/>
      <c r="D15" s="300"/>
      <c r="E15" s="293" t="s">
        <v>228</v>
      </c>
      <c r="F15" s="292" t="s">
        <v>236</v>
      </c>
      <c r="G15" s="293" t="s">
        <v>124</v>
      </c>
      <c r="H15" s="294" t="s">
        <v>227</v>
      </c>
    </row>
    <row r="16" spans="1:19" s="86" customFormat="1" ht="78.95" customHeight="1">
      <c r="A16" s="297"/>
      <c r="B16" s="298"/>
      <c r="C16" s="298"/>
      <c r="D16" s="300"/>
      <c r="E16" s="175" t="s">
        <v>116</v>
      </c>
      <c r="F16" s="175" t="s">
        <v>209</v>
      </c>
      <c r="G16" s="176" t="s">
        <v>209</v>
      </c>
      <c r="H16" s="148" t="s">
        <v>209</v>
      </c>
    </row>
    <row r="17" spans="1:8" s="86" customFormat="1" ht="78.95" customHeight="1">
      <c r="A17" s="297"/>
      <c r="B17" s="298"/>
      <c r="C17" s="298"/>
      <c r="D17" s="300"/>
      <c r="E17" s="175" t="s">
        <v>117</v>
      </c>
      <c r="F17" s="175" t="s">
        <v>209</v>
      </c>
      <c r="G17" s="176" t="s">
        <v>209</v>
      </c>
      <c r="H17" s="148" t="s">
        <v>209</v>
      </c>
    </row>
    <row r="18" spans="1:8" s="86" customFormat="1" ht="78.95" customHeight="1">
      <c r="A18" s="337" t="str">
        <f>IF(Utilitaires!F17&gt;1,CONCATENATE("Information : ",Utilitaires!F17," axes sont déclarés - ",Utilitaires!A17," -"),IF(Utilitaires!F17&gt;0,CONCATENATE("Information : ",Utilitaires!F17," axe  est déclaré - ",Utilitaires!A17," -"),""))</f>
        <v/>
      </c>
      <c r="B18" s="336"/>
      <c r="C18" s="336"/>
      <c r="D18" s="338" t="str">
        <f>IF(Utilitaires!F14&gt;1,CONCATENATE("Information : ",Utilitaires!F14," axes sont déclarés - ",Utilitaires!A14," -"),IF(Utilitaires!F14&gt;0,CONCATENATE("Information : ",Utilitaires!F14," axe  est déclaré - ",Utilitaires!A14," -"),""))</f>
        <v>Information : 3 axes sont déclarés - en attente -</v>
      </c>
      <c r="E18" s="548" t="s">
        <v>118</v>
      </c>
      <c r="F18" s="548" t="s">
        <v>209</v>
      </c>
      <c r="G18" s="548" t="s">
        <v>209</v>
      </c>
      <c r="H18" s="550" t="s">
        <v>209</v>
      </c>
    </row>
    <row r="19" spans="1:8" ht="12.95" customHeight="1">
      <c r="A19" s="552" t="s">
        <v>216</v>
      </c>
      <c r="B19" s="553"/>
      <c r="C19" s="553"/>
      <c r="D19" s="554"/>
      <c r="E19" s="549"/>
      <c r="F19" s="549"/>
      <c r="G19" s="549"/>
      <c r="H19" s="551"/>
    </row>
    <row r="20" spans="1:8" s="335" customFormat="1" ht="18" customHeight="1">
      <c r="A20" s="327"/>
      <c r="B20" s="328" t="str">
        <f>Evaluation!A46</f>
        <v>Partie II : Confiance dans le résultat de l’expertise</v>
      </c>
      <c r="C20" s="329"/>
      <c r="D20" s="330"/>
      <c r="E20" s="331"/>
      <c r="F20" s="332" t="str">
        <f>F11</f>
        <v>Conformité moyenne :</v>
      </c>
      <c r="G20" s="333" t="str">
        <f>'Résultats Globaux'!F37</f>
        <v xml:space="preserve">  …</v>
      </c>
      <c r="H20" s="334" t="str">
        <f>'Résultats Globaux'!E37</f>
        <v>en attente</v>
      </c>
    </row>
    <row r="21" spans="1:8" s="86" customFormat="1" ht="15.95" customHeight="1">
      <c r="A21" s="341" t="str">
        <f>IF(Utilitaires!E5&gt;1,CONCATENATE("Information : ",Utilitaires!E5," critères sont déclarés - ",Utilitaires!A5,"s -"),IF(Utilitaires!E5&gt;0,CONCATENATE("Information : ",Utilitaires!E5," critère est déclaré - ",Utilitaires!A5," -"),""))</f>
        <v/>
      </c>
      <c r="B21" s="269"/>
      <c r="C21" s="270"/>
      <c r="D21" s="342" t="str">
        <f>IF(Utilitaires!F3&gt;1,CONCATENATE("Attention : ",Utilitaires!E3," critères ne sont pas encore traités "),IF(Utilitaires!F3&gt;0,CONCATENATE("Attention : ",Utilitaires!F3," critère n'est pas encore traité "),""))</f>
        <v>Attention : 30 critères ne sont pas encore traités </v>
      </c>
      <c r="E21" s="563" t="s">
        <v>113</v>
      </c>
      <c r="F21" s="563"/>
      <c r="G21" s="563"/>
      <c r="H21" s="564"/>
    </row>
    <row r="22" spans="1:8" s="86" customFormat="1" ht="78.95" customHeight="1">
      <c r="A22" s="271"/>
      <c r="B22" s="272"/>
      <c r="C22" s="272"/>
      <c r="D22" s="273"/>
      <c r="E22" s="565" t="s">
        <v>114</v>
      </c>
      <c r="F22" s="565"/>
      <c r="G22" s="565"/>
      <c r="H22" s="566"/>
    </row>
    <row r="23" spans="1:8" s="86" customFormat="1" ht="15.95" customHeight="1">
      <c r="A23" s="271"/>
      <c r="B23" s="272"/>
      <c r="C23" s="272"/>
      <c r="D23" s="274"/>
      <c r="E23" s="561" t="s">
        <v>115</v>
      </c>
      <c r="F23" s="561"/>
      <c r="G23" s="561"/>
      <c r="H23" s="562"/>
    </row>
    <row r="24" spans="1:8" s="86" customFormat="1" ht="36">
      <c r="A24" s="271"/>
      <c r="B24" s="272"/>
      <c r="C24" s="272"/>
      <c r="D24" s="274"/>
      <c r="E24" s="266" t="s">
        <v>125</v>
      </c>
      <c r="F24" s="266" t="s">
        <v>239</v>
      </c>
      <c r="G24" s="267" t="s">
        <v>126</v>
      </c>
      <c r="H24" s="268" t="s">
        <v>127</v>
      </c>
    </row>
    <row r="25" spans="1:8" s="86" customFormat="1" ht="78.95" customHeight="1">
      <c r="A25" s="271"/>
      <c r="B25" s="272"/>
      <c r="C25" s="272"/>
      <c r="D25" s="274"/>
      <c r="E25" s="175" t="s">
        <v>116</v>
      </c>
      <c r="F25" s="175" t="s">
        <v>209</v>
      </c>
      <c r="G25" s="176" t="s">
        <v>209</v>
      </c>
      <c r="H25" s="148" t="s">
        <v>209</v>
      </c>
    </row>
    <row r="26" spans="1:8" s="86" customFormat="1" ht="78.95" customHeight="1">
      <c r="A26" s="271"/>
      <c r="B26" s="272"/>
      <c r="C26" s="272"/>
      <c r="D26" s="274"/>
      <c r="E26" s="175" t="s">
        <v>117</v>
      </c>
      <c r="F26" s="175" t="s">
        <v>209</v>
      </c>
      <c r="G26" s="176" t="s">
        <v>209</v>
      </c>
      <c r="H26" s="148" t="s">
        <v>209</v>
      </c>
    </row>
    <row r="27" spans="1:8" s="86" customFormat="1" ht="78.95" customHeight="1">
      <c r="A27" s="344" t="str">
        <f>IF(Utilitaires!G17&gt;1,CONCATENATE("Information : ",Utilitaires!G17," axes sont déclarés - ",Utilitaires!A17," -"),IF(Utilitaires!G17&gt;0,CONCATENATE("Information : ",Utilitaires!G17," axe est déclaré - ",Utilitaires!A17," -"),""))</f>
        <v/>
      </c>
      <c r="B27" s="318"/>
      <c r="C27" s="318"/>
      <c r="D27" s="343" t="str">
        <f>IF(Utilitaires!G14&gt;1,CONCATENATE("Information : ",Utilitaires!G14," axes sont déclarés - ",Utilitaires!A14," -"),IF(Utilitaires!G14&gt;0,CONCATENATE("Information : ",Utilitaires!G14," axe est déclaré - ",Utilitaires!A14," -"),""))</f>
        <v>Information : 3 axes sont déclarés - en attente -</v>
      </c>
      <c r="E27" s="548" t="s">
        <v>118</v>
      </c>
      <c r="F27" s="548" t="s">
        <v>209</v>
      </c>
      <c r="G27" s="548" t="s">
        <v>209</v>
      </c>
      <c r="H27" s="550" t="s">
        <v>209</v>
      </c>
    </row>
    <row r="28" spans="1:8">
      <c r="A28" s="545" t="s">
        <v>216</v>
      </c>
      <c r="B28" s="546"/>
      <c r="C28" s="546"/>
      <c r="D28" s="547"/>
      <c r="E28" s="549"/>
      <c r="F28" s="549"/>
      <c r="G28" s="549"/>
      <c r="H28" s="551"/>
    </row>
  </sheetData>
  <sheetProtection sheet="1" objects="1" scenarios="1" formatCells="0" formatColumns="0" formatRows="0" selectLockedCells="1"/>
  <mergeCells count="33">
    <mergeCell ref="E23:H23"/>
    <mergeCell ref="E21:H21"/>
    <mergeCell ref="E22:H22"/>
    <mergeCell ref="E5:H5"/>
    <mergeCell ref="A3:H3"/>
    <mergeCell ref="A5:D5"/>
    <mergeCell ref="C8:D8"/>
    <mergeCell ref="E12:H12"/>
    <mergeCell ref="E13:H13"/>
    <mergeCell ref="E14:H14"/>
    <mergeCell ref="A7:B7"/>
    <mergeCell ref="C7:D7"/>
    <mergeCell ref="A8:B8"/>
    <mergeCell ref="E8:E9"/>
    <mergeCell ref="F8:G9"/>
    <mergeCell ref="A9:B9"/>
    <mergeCell ref="C9:D9"/>
    <mergeCell ref="A1:E1"/>
    <mergeCell ref="F18:F19"/>
    <mergeCell ref="G18:G19"/>
    <mergeCell ref="H18:H19"/>
    <mergeCell ref="A19:D19"/>
    <mergeCell ref="E18:E19"/>
    <mergeCell ref="A6:B6"/>
    <mergeCell ref="C6:D6"/>
    <mergeCell ref="E6:E7"/>
    <mergeCell ref="F6:G7"/>
    <mergeCell ref="H6:H9"/>
    <mergeCell ref="A28:D28"/>
    <mergeCell ref="E27:E28"/>
    <mergeCell ref="F27:F28"/>
    <mergeCell ref="G27:G28"/>
    <mergeCell ref="H27:H28"/>
  </mergeCells>
  <phoneticPr fontId="23" type="noConversion"/>
  <dataValidations count="2">
    <dataValidation allowBlank="1" showInputMessage="1" showErrorMessage="1" prompt="Indiquez brièvement le plan d'action prioritaire : objectifs, pilotage et planning" sqref="E16:E18 E25:E27" xr:uid="{00000000-0002-0000-0300-000000000000}"/>
    <dataValidation allowBlank="1" showInputMessage="1" showErrorMessage="1" prompt="Indiquez tous les enseignements tirés des résultats de l'autodiagnostic" sqref="E13 E22" xr:uid="{00000000-0002-0000-0300-000001000000}"/>
  </dataValidations>
  <hyperlinks>
    <hyperlink ref="A1:E1" r:id="rId1" display="©UTC Etude complète : https://travaux.master.utc.fr/ids078/" xr:uid="{00000000-0004-0000-0300-000000000000}"/>
  </hyperlinks>
  <printOptions horizontalCentered="1"/>
  <pageMargins left="0.31" right="0.31" top="0" bottom="0.39000000000000007" header="0" footer="0.2"/>
  <pageSetup paperSize="9" fitToWidth="0" fitToHeight="0" orientation="landscape" horizontalDpi="4294967292" verticalDpi="4294967292" r:id="rId2"/>
  <headerFooter>
    <oddFooter>&amp;L&amp;"Arial Italique,Italique"&amp;6&amp;K000000Fichier : &amp;F &amp;C&amp;"Arial Italique,Italique"&amp;6&amp;K000000Onglet : &amp;A&amp;R&amp;"Arial Italique,Italique"&amp;6&amp;K000000Date d’impression : &amp;D - Page n° &amp;P/&amp;N</oddFooter>
  </headerFooter>
  <rowBreaks count="1" manualBreakCount="1">
    <brk id="19" max="16383" man="1"/>
  </rowBreak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/>
  <dimension ref="A1:F2186"/>
  <sheetViews>
    <sheetView zoomScaleNormal="115" zoomScalePageLayoutView="55" workbookViewId="0">
      <selection activeCell="D42" sqref="D42:F42"/>
    </sheetView>
  </sheetViews>
  <sheetFormatPr baseColWidth="10" defaultColWidth="11.5546875" defaultRowHeight="15"/>
  <cols>
    <col min="1" max="6" width="12.88671875" customWidth="1"/>
  </cols>
  <sheetData>
    <row r="1" spans="1:6" s="207" customFormat="1" ht="9.9499999999999993" customHeight="1">
      <c r="A1" s="367" t="s">
        <v>247</v>
      </c>
      <c r="B1" s="367"/>
      <c r="C1" s="367"/>
      <c r="D1" s="367"/>
      <c r="E1" s="367"/>
      <c r="F1" s="345" t="str">
        <f>'Mode d''emploi'!$I$1</f>
        <v xml:space="preserve">© IDIHYA Kawtar, ESSAAID Imane, BOUSHABA Salma et ELHARTI Houda
</v>
      </c>
    </row>
    <row r="2" spans="1:6" s="207" customFormat="1" ht="9.9499999999999993" customHeight="1">
      <c r="A2" s="234" t="s">
        <v>240</v>
      </c>
      <c r="B2" s="368"/>
      <c r="C2" s="369"/>
      <c r="D2" s="369"/>
      <c r="E2" s="369"/>
      <c r="F2" s="370" t="s">
        <v>128</v>
      </c>
    </row>
    <row r="3" spans="1:6" s="361" customFormat="1" ht="12" customHeight="1">
      <c r="A3" s="696" t="s">
        <v>129</v>
      </c>
      <c r="B3" s="697"/>
      <c r="C3" s="698"/>
      <c r="D3" s="698"/>
      <c r="E3" s="698"/>
      <c r="F3" s="699"/>
    </row>
    <row r="4" spans="1:6" s="361" customFormat="1" ht="12" customHeight="1">
      <c r="A4" s="700" t="s">
        <v>130</v>
      </c>
      <c r="B4" s="701"/>
      <c r="C4" s="702"/>
      <c r="D4" s="702"/>
      <c r="E4" s="702"/>
      <c r="F4" s="703"/>
    </row>
    <row r="5" spans="1:6" s="361" customFormat="1" ht="12" customHeight="1">
      <c r="A5" s="704" t="s">
        <v>131</v>
      </c>
      <c r="B5" s="665"/>
      <c r="C5" s="665"/>
      <c r="D5" s="704" t="s">
        <v>132</v>
      </c>
      <c r="E5" s="665"/>
      <c r="F5" s="705"/>
    </row>
    <row r="6" spans="1:6" s="361" customFormat="1" ht="12" customHeight="1">
      <c r="A6" s="706" t="str">
        <f>IF(A40="","Date de la déclaration + 1 an",A40+364)</f>
        <v>Date de la déclaration + 1 an</v>
      </c>
      <c r="B6" s="707"/>
      <c r="C6" s="707"/>
      <c r="D6" s="708" t="str">
        <f>IF(A40="","remplir la cellule de date de la déclaration",IF(ISERROR(YEAR(A40)),"date de la déclaration invalide",CONCATENATE("AD_ISO_17050_sur_BP_Expert_ARDM_le_",YEAR(A40),"_",MONTH(A40),"_",DAY(A40))))</f>
        <v>remplir la cellule de date de la déclaration</v>
      </c>
      <c r="E6" s="709"/>
      <c r="F6" s="710"/>
    </row>
    <row r="7" spans="1:6" ht="6.95" customHeight="1">
      <c r="A7" s="668"/>
      <c r="B7" s="668"/>
      <c r="C7" s="668"/>
      <c r="D7" s="668"/>
      <c r="E7" s="668"/>
      <c r="F7" s="668"/>
    </row>
    <row r="8" spans="1:6" ht="30.75" customHeight="1">
      <c r="A8" s="681" t="s">
        <v>185</v>
      </c>
      <c r="B8" s="682"/>
      <c r="C8" s="683"/>
      <c r="D8" s="683"/>
      <c r="E8" s="683"/>
      <c r="F8" s="684"/>
    </row>
    <row r="9" spans="1:6" s="362" customFormat="1" ht="17.100000000000001" customHeight="1">
      <c r="A9" s="685" t="str">
        <f>IF('Mode d''emploi'!D6="","",CONCATENATE('Mode d''emploi'!A6," ",'Mode d''emploi'!D6))</f>
        <v xml:space="preserve">Expert concerné :  </v>
      </c>
      <c r="B9" s="686"/>
      <c r="C9" s="686"/>
      <c r="D9" s="686"/>
      <c r="E9" s="686"/>
      <c r="F9" s="687"/>
    </row>
    <row r="10" spans="1:6" ht="26.1" customHeight="1">
      <c r="A10" s="688" t="s">
        <v>243</v>
      </c>
      <c r="B10" s="689"/>
      <c r="C10" s="690"/>
      <c r="D10" s="690"/>
      <c r="E10" s="690"/>
      <c r="F10" s="691"/>
    </row>
    <row r="11" spans="1:6" ht="39" customHeight="1">
      <c r="A11" s="692" t="s">
        <v>186</v>
      </c>
      <c r="B11" s="693"/>
      <c r="C11" s="694"/>
      <c r="D11" s="694"/>
      <c r="E11" s="694"/>
      <c r="F11" s="695"/>
    </row>
    <row r="12" spans="1:6" s="53" customFormat="1" ht="6.95" customHeight="1">
      <c r="A12" s="668"/>
      <c r="B12" s="668"/>
      <c r="C12" s="668"/>
      <c r="D12" s="668"/>
      <c r="E12" s="668"/>
      <c r="F12" s="668"/>
    </row>
    <row r="13" spans="1:6" ht="15.95" customHeight="1">
      <c r="A13" s="583" t="s">
        <v>246</v>
      </c>
      <c r="B13" s="584"/>
      <c r="C13" s="365"/>
      <c r="D13" s="366" t="s">
        <v>245</v>
      </c>
      <c r="E13" s="363">
        <v>0.6</v>
      </c>
      <c r="F13" s="393" t="s">
        <v>122</v>
      </c>
    </row>
    <row r="14" spans="1:6" ht="18" customHeight="1">
      <c r="A14" s="654" t="s">
        <v>244</v>
      </c>
      <c r="B14" s="655"/>
      <c r="C14" s="655"/>
      <c r="D14" s="655"/>
      <c r="E14" s="349" t="str">
        <f>IF(COUNTIFS(F15:F22,Utilitaires!A14)&gt;0,Utilitaires!A14,'Résultats Globaux'!F32)</f>
        <v>en attente</v>
      </c>
      <c r="F14" s="350" t="str">
        <f>IF(COUNTIFS(F15:F22,Utilitaires!A14)&gt;0,Utilitaires!A14,IF(AND(MIN(E15:E22)&gt;=$E$13),'Résultats Globaux'!E32,"Non déclarable"))</f>
        <v>en attente</v>
      </c>
    </row>
    <row r="15" spans="1:6" s="346" customFormat="1" ht="18" customHeight="1">
      <c r="A15" s="669" t="str">
        <f>'Résultats Globaux'!B33</f>
        <v>Partie I : Capacités de l’expert</v>
      </c>
      <c r="B15" s="670"/>
      <c r="C15" s="670"/>
      <c r="D15" s="670"/>
      <c r="E15" s="351" t="str">
        <f>'Résultats Globaux'!F33</f>
        <v xml:space="preserve">  …</v>
      </c>
      <c r="F15" s="352" t="str">
        <f>IF(E15&gt;=$E$13,'Résultats Globaux'!E33,"Non déclarable")</f>
        <v>en attente</v>
      </c>
    </row>
    <row r="16" spans="1:6" s="53" customFormat="1" ht="18.95" customHeight="1">
      <c r="A16" s="673" t="str">
        <f>'Résultats Globaux'!B34</f>
        <v>Axe : I.A - Connaissances de l'expert</v>
      </c>
      <c r="B16" s="674"/>
      <c r="C16" s="674"/>
      <c r="D16" s="674"/>
      <c r="E16" s="348" t="str">
        <f>'Résultats Globaux'!F34</f>
        <v xml:space="preserve">  …</v>
      </c>
      <c r="F16" s="353" t="str">
        <f>IF(E16&gt;=$E$13,'Résultats Globaux'!E34,"Non déclarable")</f>
        <v>en attente</v>
      </c>
    </row>
    <row r="17" spans="1:6" s="53" customFormat="1" ht="18.95" customHeight="1">
      <c r="A17" s="673" t="str">
        <f>'Résultats Globaux'!B35</f>
        <v>Axe : I.B - Compétences  de l'expert</v>
      </c>
      <c r="B17" s="674"/>
      <c r="C17" s="674"/>
      <c r="D17" s="674"/>
      <c r="E17" s="348" t="str">
        <f>'Résultats Globaux'!F35</f>
        <v xml:space="preserve">  …</v>
      </c>
      <c r="F17" s="353" t="str">
        <f>IF(E17&gt;=$E$13,'Résultats Globaux'!E35,"Non déclarable")</f>
        <v>en attente</v>
      </c>
    </row>
    <row r="18" spans="1:6" s="53" customFormat="1" ht="18.95" customHeight="1">
      <c r="A18" s="675" t="str">
        <f>'Résultats Globaux'!B36</f>
        <v>Axe : I.C - Aptitudes de l'expert</v>
      </c>
      <c r="B18" s="676"/>
      <c r="C18" s="676"/>
      <c r="D18" s="676"/>
      <c r="E18" s="354" t="str">
        <f>'Résultats Globaux'!F36</f>
        <v xml:space="preserve">  …</v>
      </c>
      <c r="F18" s="355" t="str">
        <f>IF(E18&gt;=$E$13,'Résultats Globaux'!E36,"Non déclarable")</f>
        <v>en attente</v>
      </c>
    </row>
    <row r="19" spans="1:6" s="346" customFormat="1" ht="18" customHeight="1">
      <c r="A19" s="671" t="str">
        <f>'Résultats Globaux'!B37</f>
        <v>Partie II : Confiance dans le résultat de l’expertise</v>
      </c>
      <c r="B19" s="672"/>
      <c r="C19" s="672"/>
      <c r="D19" s="672"/>
      <c r="E19" s="356" t="str">
        <f>'Résultats Globaux'!F37</f>
        <v xml:space="preserve">  …</v>
      </c>
      <c r="F19" s="357" t="str">
        <f>IF(E19&gt;=$E$13,'Résultats Globaux'!E37,"Non déclarable")</f>
        <v>en attente</v>
      </c>
    </row>
    <row r="20" spans="1:6" s="53" customFormat="1" ht="18.95" customHeight="1">
      <c r="A20" s="677" t="str">
        <f>'Résultats Globaux'!B38</f>
        <v xml:space="preserve">Axe : II.A - Avant la signature du contrat  </v>
      </c>
      <c r="B20" s="678"/>
      <c r="C20" s="678"/>
      <c r="D20" s="678"/>
      <c r="E20" s="347" t="str">
        <f>'Résultats Globaux'!F38</f>
        <v xml:space="preserve">  …</v>
      </c>
      <c r="F20" s="358" t="str">
        <f>IF(E20&gt;=$E$13,'Résultats Globaux'!E38,"Non déclarable")</f>
        <v>en attente</v>
      </c>
    </row>
    <row r="21" spans="1:6" s="53" customFormat="1" ht="18.95" customHeight="1">
      <c r="A21" s="677" t="str">
        <f>'Résultats Globaux'!B39</f>
        <v>Axe : II.B - Dans la conduite de l’expertise</v>
      </c>
      <c r="B21" s="678"/>
      <c r="C21" s="678"/>
      <c r="D21" s="678"/>
      <c r="E21" s="347" t="str">
        <f>'Résultats Globaux'!F39</f>
        <v xml:space="preserve">  …</v>
      </c>
      <c r="F21" s="358" t="str">
        <f>IF(E21&gt;=$E$13,'Résultats Globaux'!E39,"Non déclarable")</f>
        <v>en attente</v>
      </c>
    </row>
    <row r="22" spans="1:6" s="53" customFormat="1" ht="18.95" customHeight="1">
      <c r="A22" s="679" t="str">
        <f>'Résultats Globaux'!B40</f>
        <v>Axe : II.C - Après l’obtention du résultat d'expertise</v>
      </c>
      <c r="B22" s="680"/>
      <c r="C22" s="680"/>
      <c r="D22" s="680"/>
      <c r="E22" s="359" t="str">
        <f>'Résultats Globaux'!F40</f>
        <v xml:space="preserve">  …</v>
      </c>
      <c r="F22" s="360" t="str">
        <f>IF(E22&gt;=$E$13,'Résultats Globaux'!E40,"Non déclarable")</f>
        <v>en attente</v>
      </c>
    </row>
    <row r="23" spans="1:6" ht="6.95" customHeight="1">
      <c r="A23" s="668"/>
      <c r="B23" s="668"/>
      <c r="C23" s="668"/>
      <c r="D23" s="668"/>
      <c r="E23" s="668"/>
      <c r="F23" s="668"/>
    </row>
    <row r="24" spans="1:6" ht="12.95" customHeight="1">
      <c r="A24" s="656" t="s">
        <v>133</v>
      </c>
      <c r="B24" s="657"/>
      <c r="C24" s="658"/>
      <c r="D24" s="658"/>
      <c r="E24" s="658"/>
      <c r="F24" s="659"/>
    </row>
    <row r="25" spans="1:6" s="52" customFormat="1" ht="12.95" customHeight="1">
      <c r="A25" s="660" t="s">
        <v>134</v>
      </c>
      <c r="B25" s="661"/>
      <c r="C25" s="662"/>
      <c r="D25" s="662"/>
      <c r="E25" s="662"/>
      <c r="F25" s="663"/>
    </row>
    <row r="26" spans="1:6" s="45" customFormat="1" ht="12.95" customHeight="1">
      <c r="A26" s="664" t="s">
        <v>135</v>
      </c>
      <c r="B26" s="665"/>
      <c r="C26" s="665"/>
      <c r="D26" s="664" t="s">
        <v>136</v>
      </c>
      <c r="E26" s="666"/>
      <c r="F26" s="667"/>
    </row>
    <row r="27" spans="1:6" ht="36.75" customHeight="1">
      <c r="A27" s="636" t="s">
        <v>187</v>
      </c>
      <c r="B27" s="637"/>
      <c r="C27" s="637"/>
      <c r="D27" s="638" t="s">
        <v>191</v>
      </c>
      <c r="E27" s="639"/>
      <c r="F27" s="640"/>
    </row>
    <row r="28" spans="1:6" s="53" customFormat="1" ht="33" customHeight="1">
      <c r="A28" s="636" t="s">
        <v>190</v>
      </c>
      <c r="B28" s="637"/>
      <c r="C28" s="637"/>
      <c r="D28" s="651" t="s">
        <v>189</v>
      </c>
      <c r="E28" s="652"/>
      <c r="F28" s="653"/>
    </row>
    <row r="29" spans="1:6" ht="33" customHeight="1">
      <c r="A29" s="649" t="s">
        <v>188</v>
      </c>
      <c r="B29" s="650"/>
      <c r="C29" s="650"/>
      <c r="D29" s="641" t="s">
        <v>189</v>
      </c>
      <c r="E29" s="642"/>
      <c r="F29" s="643"/>
    </row>
    <row r="30" spans="1:6" ht="6" customHeight="1">
      <c r="A30" s="648"/>
      <c r="B30" s="648"/>
      <c r="C30" s="648"/>
      <c r="D30" s="648"/>
      <c r="E30" s="648"/>
      <c r="F30" s="648"/>
    </row>
    <row r="31" spans="1:6" ht="18" customHeight="1">
      <c r="A31" s="644" t="s">
        <v>137</v>
      </c>
      <c r="B31" s="645"/>
      <c r="C31" s="645"/>
      <c r="D31" s="646"/>
      <c r="E31" s="646"/>
      <c r="F31" s="647"/>
    </row>
    <row r="32" spans="1:6" s="63" customFormat="1" ht="12.95" customHeight="1">
      <c r="A32" s="585" t="s">
        <v>138</v>
      </c>
      <c r="B32" s="586"/>
      <c r="C32" s="587"/>
      <c r="D32" s="588" t="s">
        <v>266</v>
      </c>
      <c r="E32" s="589"/>
      <c r="F32" s="590"/>
    </row>
    <row r="33" spans="1:6" s="89" customFormat="1" ht="12.95" customHeight="1">
      <c r="A33" s="617"/>
      <c r="B33" s="618"/>
      <c r="C33" s="619"/>
      <c r="D33" s="620" t="str">
        <f>IF('Mode d''emploi'!D6="","",'Mode d''emploi'!D6)</f>
        <v xml:space="preserve"> </v>
      </c>
      <c r="E33" s="621"/>
      <c r="F33" s="622"/>
    </row>
    <row r="34" spans="1:6" s="63" customFormat="1" ht="12.95" customHeight="1">
      <c r="A34" s="634" t="s">
        <v>139</v>
      </c>
      <c r="B34" s="632"/>
      <c r="C34" s="635"/>
      <c r="D34" s="631" t="s">
        <v>139</v>
      </c>
      <c r="E34" s="632"/>
      <c r="F34" s="633"/>
    </row>
    <row r="35" spans="1:6" s="89" customFormat="1" ht="12.95" customHeight="1">
      <c r="A35" s="617"/>
      <c r="B35" s="619"/>
      <c r="C35" s="619"/>
      <c r="D35" s="623" t="str">
        <f>IF('Mode d''emploi'!D8="","",'Mode d''emploi'!D8)</f>
        <v>Organisme de l'Expert</v>
      </c>
      <c r="E35" s="624"/>
      <c r="F35" s="625"/>
    </row>
    <row r="36" spans="1:6" s="89" customFormat="1" ht="12.95" customHeight="1">
      <c r="A36" s="626"/>
      <c r="B36" s="627"/>
      <c r="C36" s="627"/>
      <c r="D36" s="628"/>
      <c r="E36" s="629"/>
      <c r="F36" s="630"/>
    </row>
    <row r="37" spans="1:6" s="89" customFormat="1" ht="12.95" customHeight="1">
      <c r="A37" s="606"/>
      <c r="B37" s="607"/>
      <c r="C37" s="607"/>
      <c r="D37" s="608"/>
      <c r="E37" s="609"/>
      <c r="F37" s="610"/>
    </row>
    <row r="38" spans="1:6" s="89" customFormat="1" ht="12.95" customHeight="1">
      <c r="A38" s="606"/>
      <c r="B38" s="607"/>
      <c r="C38" s="607"/>
      <c r="D38" s="364" t="str">
        <f>'Mode d''emploi'!D7:F7</f>
        <v>tél:</v>
      </c>
      <c r="E38" s="581" t="str">
        <f>'Mode d''emploi'!G7</f>
        <v xml:space="preserve">email: </v>
      </c>
      <c r="F38" s="582"/>
    </row>
    <row r="39" spans="1:6" s="63" customFormat="1" ht="12.95" customHeight="1">
      <c r="A39" s="601" t="s">
        <v>140</v>
      </c>
      <c r="B39" s="602"/>
      <c r="C39" s="603"/>
      <c r="D39" s="604" t="s">
        <v>141</v>
      </c>
      <c r="E39" s="602"/>
      <c r="F39" s="605"/>
    </row>
    <row r="40" spans="1:6" s="89" customFormat="1" ht="12.95" customHeight="1">
      <c r="A40" s="611"/>
      <c r="B40" s="612"/>
      <c r="C40" s="613"/>
      <c r="D40" s="614" t="str">
        <f>IF(Evaluation!F6="","pas de date d'évaluation pour l'instant",Evaluation!F6)</f>
        <v>date</v>
      </c>
      <c r="E40" s="615"/>
      <c r="F40" s="616"/>
    </row>
    <row r="41" spans="1:6" s="63" customFormat="1" ht="12.95" customHeight="1">
      <c r="A41" s="599" t="s">
        <v>142</v>
      </c>
      <c r="B41" s="597"/>
      <c r="C41" s="600"/>
      <c r="D41" s="596" t="s">
        <v>142</v>
      </c>
      <c r="E41" s="597"/>
      <c r="F41" s="598"/>
    </row>
    <row r="42" spans="1:6" ht="87.95" customHeight="1">
      <c r="A42" s="591"/>
      <c r="B42" s="592"/>
      <c r="C42" s="593"/>
      <c r="D42" s="594"/>
      <c r="E42" s="592"/>
      <c r="F42" s="595"/>
    </row>
    <row r="43" spans="1:6" s="25" customFormat="1">
      <c r="A43" s="28"/>
      <c r="B43" s="28"/>
      <c r="C43" s="28"/>
      <c r="D43" s="28"/>
      <c r="E43" s="28"/>
      <c r="F43" s="28"/>
    </row>
    <row r="44" spans="1:6" s="25" customFormat="1"/>
    <row r="45" spans="1:6" s="25" customFormat="1"/>
    <row r="46" spans="1:6" s="25" customFormat="1"/>
    <row r="47" spans="1:6" s="25" customFormat="1"/>
    <row r="48" spans="1:6" s="25" customFormat="1"/>
    <row r="49" s="25" customFormat="1"/>
    <row r="50" s="25" customFormat="1"/>
    <row r="51" s="25" customFormat="1"/>
    <row r="52" s="25" customFormat="1"/>
    <row r="53" s="25" customFormat="1"/>
    <row r="54" s="25" customFormat="1"/>
    <row r="55" s="25" customFormat="1"/>
    <row r="56" s="25" customFormat="1"/>
    <row r="57" s="25" customFormat="1"/>
    <row r="58" s="25" customFormat="1"/>
    <row r="59" s="25" customFormat="1"/>
    <row r="60" s="25" customFormat="1"/>
    <row r="61" s="25" customFormat="1"/>
    <row r="62" s="25" customFormat="1"/>
    <row r="63" s="25" customFormat="1"/>
    <row r="64" s="25" customFormat="1"/>
    <row r="65" s="25" customFormat="1"/>
    <row r="66" s="25" customFormat="1"/>
    <row r="67" s="25" customFormat="1"/>
    <row r="68" s="25" customFormat="1"/>
    <row r="69" s="25" customFormat="1"/>
    <row r="70" s="25" customFormat="1"/>
    <row r="71" s="25" customFormat="1"/>
    <row r="72" s="25" customFormat="1"/>
    <row r="73" s="25" customFormat="1"/>
    <row r="74" s="25" customFormat="1"/>
    <row r="75" s="25" customFormat="1"/>
    <row r="76" s="25" customFormat="1"/>
    <row r="77" s="25" customFormat="1"/>
    <row r="78" s="25" customFormat="1"/>
    <row r="79" s="25" customFormat="1"/>
    <row r="80" s="25" customFormat="1"/>
    <row r="81" s="25" customFormat="1"/>
    <row r="82" s="25" customFormat="1"/>
    <row r="83" s="25" customFormat="1"/>
    <row r="84" s="25" customFormat="1"/>
    <row r="85" s="25" customFormat="1"/>
    <row r="86" s="25" customFormat="1"/>
    <row r="87" s="25" customFormat="1"/>
    <row r="88" s="25" customFormat="1"/>
    <row r="89" s="25" customFormat="1"/>
    <row r="90" s="25" customFormat="1"/>
    <row r="91" s="25" customFormat="1"/>
    <row r="92" s="25" customFormat="1"/>
    <row r="93" s="25" customFormat="1"/>
    <row r="94" s="25" customFormat="1"/>
    <row r="95" s="25" customFormat="1"/>
    <row r="96" s="25" customFormat="1"/>
    <row r="97" s="25" customFormat="1"/>
    <row r="98" s="25" customFormat="1"/>
    <row r="99" s="25" customFormat="1"/>
    <row r="100" s="25" customFormat="1"/>
    <row r="101" s="25" customFormat="1"/>
    <row r="102" s="25" customFormat="1"/>
    <row r="103" s="25" customFormat="1"/>
    <row r="104" s="25" customFormat="1"/>
    <row r="105" s="25" customFormat="1"/>
    <row r="106" s="25" customFormat="1"/>
    <row r="107" s="25" customFormat="1"/>
    <row r="108" s="25" customFormat="1"/>
    <row r="109" s="25" customFormat="1"/>
    <row r="110" s="25" customFormat="1"/>
    <row r="111" s="25" customFormat="1"/>
    <row r="112" s="25" customFormat="1"/>
    <row r="113" s="25" customFormat="1"/>
    <row r="114" s="25" customFormat="1"/>
    <row r="115" s="25" customFormat="1"/>
    <row r="116" s="25" customFormat="1"/>
    <row r="117" s="25" customFormat="1"/>
    <row r="118" s="25" customFormat="1"/>
    <row r="119" s="25" customFormat="1"/>
    <row r="120" s="25" customFormat="1"/>
    <row r="121" s="25" customFormat="1"/>
    <row r="122" s="25" customFormat="1"/>
    <row r="123" s="25" customFormat="1"/>
    <row r="124" s="25" customFormat="1"/>
    <row r="125" s="25" customFormat="1"/>
    <row r="126" s="25" customFormat="1"/>
    <row r="127" s="25" customFormat="1"/>
    <row r="128" s="25" customFormat="1"/>
    <row r="129" s="25" customFormat="1"/>
    <row r="130" s="25" customFormat="1"/>
    <row r="131" s="25" customFormat="1"/>
    <row r="132" s="25" customFormat="1"/>
    <row r="133" s="25" customFormat="1"/>
    <row r="134" s="25" customFormat="1"/>
    <row r="135" s="25" customFormat="1"/>
    <row r="136" s="25" customFormat="1"/>
    <row r="137" s="25" customFormat="1"/>
    <row r="138" s="25" customFormat="1"/>
    <row r="139" s="25" customFormat="1"/>
    <row r="140" s="25" customFormat="1"/>
    <row r="141" s="25" customFormat="1"/>
    <row r="142" s="25" customFormat="1"/>
    <row r="143" s="25" customFormat="1"/>
    <row r="144" s="25" customFormat="1"/>
    <row r="145" s="25" customFormat="1"/>
    <row r="146" s="25" customFormat="1"/>
    <row r="147" s="25" customFormat="1"/>
    <row r="148" s="25" customFormat="1"/>
    <row r="149" s="25" customFormat="1"/>
    <row r="150" s="25" customFormat="1"/>
    <row r="151" s="25" customFormat="1"/>
    <row r="152" s="25" customFormat="1"/>
    <row r="153" s="25" customFormat="1"/>
    <row r="154" s="25" customFormat="1"/>
    <row r="155" s="25" customFormat="1"/>
    <row r="156" s="25" customFormat="1"/>
    <row r="157" s="25" customFormat="1"/>
    <row r="158" s="25" customFormat="1"/>
    <row r="159" s="25" customFormat="1"/>
    <row r="160" s="25" customFormat="1"/>
    <row r="161" s="25" customFormat="1"/>
    <row r="162" s="25" customFormat="1"/>
    <row r="163" s="25" customFormat="1"/>
    <row r="164" s="25" customFormat="1"/>
    <row r="165" s="25" customFormat="1"/>
    <row r="166" s="25" customFormat="1"/>
    <row r="167" s="25" customFormat="1"/>
    <row r="168" s="25" customFormat="1"/>
    <row r="169" s="25" customFormat="1"/>
    <row r="170" s="25" customFormat="1"/>
    <row r="171" s="25" customFormat="1"/>
    <row r="172" s="25" customFormat="1"/>
    <row r="173" s="25" customFormat="1"/>
    <row r="174" s="25" customFormat="1"/>
    <row r="175" s="25" customFormat="1"/>
    <row r="176" s="25" customFormat="1"/>
    <row r="177" s="25" customFormat="1"/>
    <row r="178" s="25" customFormat="1"/>
    <row r="179" s="25" customFormat="1"/>
    <row r="180" s="25" customFormat="1"/>
    <row r="181" s="25" customFormat="1"/>
    <row r="182" s="25" customFormat="1"/>
    <row r="183" s="25" customFormat="1"/>
    <row r="184" s="25" customFormat="1"/>
    <row r="185" s="25" customFormat="1"/>
    <row r="186" s="25" customFormat="1"/>
    <row r="187" s="25" customFormat="1"/>
    <row r="188" s="25" customFormat="1"/>
    <row r="189" s="25" customFormat="1"/>
    <row r="190" s="25" customFormat="1"/>
    <row r="191" s="25" customFormat="1"/>
    <row r="192" s="25" customFormat="1"/>
    <row r="193" s="25" customFormat="1"/>
    <row r="194" s="25" customFormat="1"/>
    <row r="195" s="25" customFormat="1"/>
    <row r="196" s="25" customFormat="1"/>
    <row r="197" s="25" customFormat="1"/>
    <row r="198" s="25" customFormat="1"/>
    <row r="199" s="25" customFormat="1"/>
    <row r="200" s="25" customFormat="1"/>
    <row r="201" s="25" customFormat="1"/>
    <row r="202" s="25" customFormat="1"/>
    <row r="203" s="25" customFormat="1"/>
    <row r="204" s="25" customFormat="1"/>
    <row r="205" s="25" customFormat="1"/>
    <row r="206" s="25" customFormat="1"/>
    <row r="207" s="25" customFormat="1"/>
    <row r="208" s="25" customFormat="1"/>
    <row r="209" s="25" customFormat="1"/>
    <row r="210" s="25" customFormat="1"/>
    <row r="211" s="25" customFormat="1"/>
    <row r="212" s="25" customFormat="1"/>
    <row r="213" s="25" customFormat="1"/>
    <row r="214" s="25" customFormat="1"/>
    <row r="215" s="25" customFormat="1"/>
    <row r="216" s="25" customFormat="1"/>
    <row r="217" s="25" customFormat="1"/>
    <row r="218" s="25" customFormat="1"/>
    <row r="219" s="25" customFormat="1"/>
    <row r="220" s="25" customFormat="1"/>
    <row r="221" s="25" customFormat="1"/>
    <row r="222" s="25" customFormat="1"/>
    <row r="223" s="25" customFormat="1"/>
    <row r="224" s="25" customFormat="1"/>
    <row r="225" s="25" customFormat="1"/>
    <row r="226" s="25" customFormat="1"/>
    <row r="227" s="25" customFormat="1"/>
    <row r="228" s="25" customFormat="1"/>
    <row r="229" s="25" customFormat="1"/>
    <row r="230" s="25" customFormat="1"/>
    <row r="231" s="25" customFormat="1"/>
    <row r="232" s="25" customFormat="1"/>
    <row r="233" s="25" customFormat="1"/>
    <row r="234" s="25" customFormat="1"/>
    <row r="235" s="25" customFormat="1"/>
    <row r="236" s="25" customFormat="1"/>
    <row r="237" s="25" customFormat="1"/>
    <row r="238" s="25" customFormat="1"/>
    <row r="239" s="25" customFormat="1"/>
    <row r="240" s="25" customFormat="1"/>
    <row r="241" s="25" customFormat="1"/>
    <row r="242" s="25" customFormat="1"/>
    <row r="243" s="25" customFormat="1"/>
    <row r="244" s="25" customFormat="1"/>
    <row r="245" s="25" customFormat="1"/>
    <row r="246" s="25" customFormat="1"/>
    <row r="247" s="25" customFormat="1"/>
    <row r="248" s="25" customFormat="1"/>
    <row r="249" s="25" customFormat="1"/>
    <row r="250" s="25" customFormat="1"/>
    <row r="251" s="25" customFormat="1"/>
    <row r="252" s="25" customFormat="1"/>
    <row r="253" s="25" customFormat="1"/>
    <row r="254" s="25" customFormat="1"/>
    <row r="255" s="25" customFormat="1"/>
    <row r="256" s="25" customFormat="1"/>
    <row r="257" s="25" customFormat="1"/>
    <row r="258" s="25" customFormat="1"/>
    <row r="259" s="25" customFormat="1"/>
    <row r="260" s="25" customFormat="1"/>
    <row r="261" s="25" customFormat="1"/>
    <row r="262" s="25" customFormat="1"/>
    <row r="263" s="25" customFormat="1"/>
    <row r="264" s="25" customFormat="1"/>
    <row r="265" s="25" customFormat="1"/>
    <row r="266" s="25" customFormat="1"/>
    <row r="267" s="25" customFormat="1"/>
    <row r="268" s="25" customFormat="1"/>
    <row r="269" s="25" customFormat="1"/>
    <row r="270" s="25" customFormat="1"/>
    <row r="271" s="25" customFormat="1"/>
    <row r="272" s="25" customFormat="1"/>
    <row r="273" s="25" customFormat="1"/>
    <row r="274" s="25" customFormat="1"/>
    <row r="275" s="25" customFormat="1"/>
    <row r="276" s="25" customFormat="1"/>
    <row r="277" s="25" customFormat="1"/>
    <row r="278" s="25" customFormat="1"/>
    <row r="279" s="25" customFormat="1"/>
    <row r="280" s="25" customFormat="1"/>
    <row r="281" s="25" customFormat="1"/>
    <row r="282" s="25" customFormat="1"/>
    <row r="283" s="25" customFormat="1"/>
    <row r="284" s="25" customFormat="1"/>
    <row r="285" s="25" customFormat="1"/>
    <row r="286" s="25" customFormat="1"/>
    <row r="287" s="25" customFormat="1"/>
    <row r="288" s="25" customFormat="1"/>
    <row r="289" s="25" customFormat="1"/>
    <row r="290" s="25" customFormat="1"/>
    <row r="291" s="25" customFormat="1"/>
    <row r="292" s="25" customFormat="1"/>
    <row r="293" s="25" customFormat="1"/>
    <row r="294" s="25" customFormat="1"/>
    <row r="295" s="25" customFormat="1"/>
    <row r="296" s="25" customFormat="1"/>
    <row r="297" s="25" customFormat="1"/>
    <row r="298" s="25" customFormat="1"/>
    <row r="299" s="25" customFormat="1"/>
    <row r="300" s="25" customFormat="1"/>
    <row r="301" s="25" customFormat="1"/>
    <row r="302" s="25" customFormat="1"/>
    <row r="303" s="25" customFormat="1"/>
    <row r="304" s="25" customFormat="1"/>
    <row r="305" s="25" customFormat="1"/>
    <row r="306" s="25" customFormat="1"/>
    <row r="307" s="25" customFormat="1"/>
    <row r="308" s="25" customFormat="1"/>
    <row r="309" s="25" customFormat="1"/>
    <row r="310" s="25" customFormat="1"/>
    <row r="311" s="25" customFormat="1"/>
    <row r="312" s="25" customFormat="1"/>
    <row r="313" s="25" customFormat="1"/>
    <row r="314" s="25" customFormat="1"/>
    <row r="315" s="25" customFormat="1"/>
    <row r="316" s="25" customFormat="1"/>
    <row r="317" s="25" customFormat="1"/>
    <row r="318" s="25" customFormat="1"/>
    <row r="319" s="25" customFormat="1"/>
    <row r="320" s="25" customFormat="1"/>
    <row r="321" s="25" customFormat="1"/>
    <row r="322" s="25" customFormat="1"/>
    <row r="323" s="25" customFormat="1"/>
    <row r="324" s="25" customFormat="1"/>
    <row r="325" s="25" customFormat="1"/>
    <row r="326" s="25" customFormat="1"/>
    <row r="327" s="25" customFormat="1"/>
    <row r="328" s="25" customFormat="1"/>
    <row r="329" s="25" customFormat="1"/>
    <row r="330" s="25" customFormat="1"/>
    <row r="331" s="25" customFormat="1"/>
    <row r="332" s="25" customFormat="1"/>
    <row r="333" s="25" customFormat="1"/>
    <row r="334" s="25" customFormat="1"/>
    <row r="335" s="25" customFormat="1"/>
    <row r="336" s="25" customFormat="1"/>
    <row r="337" s="25" customFormat="1"/>
    <row r="338" s="25" customFormat="1"/>
    <row r="339" s="25" customFormat="1"/>
    <row r="340" s="25" customFormat="1"/>
    <row r="341" s="25" customFormat="1"/>
    <row r="342" s="25" customFormat="1"/>
    <row r="343" s="25" customFormat="1"/>
    <row r="344" s="25" customFormat="1"/>
    <row r="345" s="25" customFormat="1"/>
    <row r="346" s="25" customFormat="1"/>
    <row r="347" s="25" customFormat="1"/>
    <row r="348" s="25" customFormat="1"/>
    <row r="349" s="25" customFormat="1"/>
    <row r="350" s="25" customFormat="1"/>
    <row r="351" s="25" customFormat="1"/>
    <row r="352" s="25" customFormat="1"/>
    <row r="353" s="25" customFormat="1"/>
    <row r="354" s="25" customFormat="1"/>
    <row r="355" s="25" customFormat="1"/>
    <row r="356" s="25" customFormat="1"/>
    <row r="357" s="25" customFormat="1"/>
    <row r="358" s="25" customFormat="1"/>
    <row r="359" s="25" customFormat="1"/>
    <row r="360" s="25" customFormat="1"/>
    <row r="361" s="25" customFormat="1"/>
    <row r="362" s="25" customFormat="1"/>
    <row r="363" s="25" customFormat="1"/>
    <row r="364" s="25" customFormat="1"/>
    <row r="365" s="25" customFormat="1"/>
    <row r="366" s="25" customFormat="1"/>
    <row r="367" s="25" customFormat="1"/>
    <row r="368" s="25" customFormat="1"/>
    <row r="369" s="25" customFormat="1"/>
    <row r="370" s="25" customFormat="1"/>
    <row r="371" s="25" customFormat="1"/>
    <row r="372" s="25" customFormat="1"/>
    <row r="373" s="25" customFormat="1"/>
    <row r="374" s="25" customFormat="1"/>
    <row r="375" s="25" customFormat="1"/>
    <row r="376" s="25" customFormat="1"/>
    <row r="377" s="25" customFormat="1"/>
    <row r="378" s="25" customFormat="1"/>
    <row r="379" s="25" customFormat="1"/>
    <row r="380" s="25" customFormat="1"/>
    <row r="381" s="25" customFormat="1"/>
    <row r="382" s="25" customFormat="1"/>
    <row r="383" s="25" customFormat="1"/>
    <row r="384" s="25" customFormat="1"/>
    <row r="385" s="25" customFormat="1"/>
    <row r="386" s="25" customFormat="1"/>
    <row r="387" s="25" customFormat="1"/>
    <row r="388" s="25" customFormat="1"/>
    <row r="389" s="25" customFormat="1"/>
    <row r="390" s="25" customFormat="1"/>
    <row r="391" s="25" customFormat="1"/>
    <row r="392" s="25" customFormat="1"/>
    <row r="393" s="25" customFormat="1"/>
    <row r="394" s="25" customFormat="1"/>
    <row r="395" s="25" customFormat="1"/>
    <row r="396" s="25" customFormat="1"/>
    <row r="397" s="25" customFormat="1"/>
    <row r="398" s="25" customFormat="1"/>
    <row r="399" s="25" customFormat="1"/>
    <row r="400" s="25" customFormat="1"/>
    <row r="401" s="25" customFormat="1"/>
    <row r="402" s="25" customFormat="1"/>
    <row r="403" s="25" customFormat="1"/>
    <row r="404" s="25" customFormat="1"/>
    <row r="405" s="25" customFormat="1"/>
    <row r="406" s="25" customFormat="1"/>
    <row r="407" s="25" customFormat="1"/>
    <row r="408" s="25" customFormat="1"/>
    <row r="409" s="25" customFormat="1"/>
    <row r="410" s="25" customFormat="1"/>
    <row r="411" s="25" customFormat="1"/>
    <row r="412" s="25" customFormat="1"/>
    <row r="413" s="25" customFormat="1"/>
    <row r="414" s="25" customFormat="1"/>
    <row r="415" s="25" customFormat="1"/>
    <row r="416" s="25" customFormat="1"/>
    <row r="417" s="25" customFormat="1"/>
    <row r="418" s="25" customFormat="1"/>
    <row r="419" s="25" customFormat="1"/>
    <row r="420" s="25" customFormat="1"/>
    <row r="421" s="25" customFormat="1"/>
    <row r="422" s="25" customFormat="1"/>
    <row r="423" s="25" customFormat="1"/>
    <row r="424" s="25" customFormat="1"/>
    <row r="425" s="25" customFormat="1"/>
    <row r="426" s="25" customFormat="1"/>
    <row r="427" s="25" customFormat="1"/>
    <row r="428" s="25" customFormat="1"/>
    <row r="429" s="25" customFormat="1"/>
    <row r="430" s="25" customFormat="1"/>
    <row r="431" s="25" customFormat="1"/>
    <row r="432" s="25" customFormat="1"/>
    <row r="433" s="25" customFormat="1"/>
    <row r="434" s="25" customFormat="1"/>
    <row r="435" s="25" customFormat="1"/>
    <row r="436" s="25" customFormat="1"/>
    <row r="437" s="25" customFormat="1"/>
    <row r="438" s="25" customFormat="1"/>
    <row r="439" s="25" customFormat="1"/>
    <row r="440" s="25" customFormat="1"/>
    <row r="441" s="25" customFormat="1"/>
    <row r="442" s="25" customFormat="1"/>
    <row r="443" s="25" customFormat="1"/>
    <row r="444" s="25" customFormat="1"/>
    <row r="445" s="25" customFormat="1"/>
    <row r="446" s="25" customFormat="1"/>
    <row r="447" s="25" customFormat="1"/>
    <row r="448" s="25" customFormat="1"/>
    <row r="449" s="25" customFormat="1"/>
    <row r="450" s="25" customFormat="1"/>
    <row r="451" s="25" customFormat="1"/>
    <row r="452" s="25" customFormat="1"/>
    <row r="453" s="25" customFormat="1"/>
    <row r="454" s="25" customFormat="1"/>
    <row r="455" s="25" customFormat="1"/>
    <row r="456" s="25" customFormat="1"/>
    <row r="457" s="25" customFormat="1"/>
    <row r="458" s="25" customFormat="1"/>
    <row r="459" s="25" customFormat="1"/>
    <row r="460" s="25" customFormat="1"/>
    <row r="461" s="25" customFormat="1"/>
    <row r="462" s="25" customFormat="1"/>
    <row r="463" s="25" customFormat="1"/>
    <row r="464" s="25" customFormat="1"/>
    <row r="465" s="25" customFormat="1"/>
    <row r="466" s="25" customFormat="1"/>
    <row r="467" s="25" customFormat="1"/>
    <row r="468" s="25" customFormat="1"/>
    <row r="469" s="25" customFormat="1"/>
    <row r="470" s="25" customFormat="1"/>
    <row r="471" s="25" customFormat="1"/>
    <row r="472" s="25" customFormat="1"/>
    <row r="473" s="25" customFormat="1"/>
    <row r="474" s="25" customFormat="1"/>
    <row r="475" s="25" customFormat="1"/>
    <row r="476" s="25" customFormat="1"/>
    <row r="477" s="25" customFormat="1"/>
    <row r="478" s="25" customFormat="1"/>
    <row r="479" s="25" customFormat="1"/>
    <row r="480" s="25" customFormat="1"/>
    <row r="481" s="25" customFormat="1"/>
    <row r="482" s="25" customFormat="1"/>
    <row r="483" s="25" customFormat="1"/>
    <row r="484" s="25" customFormat="1"/>
    <row r="485" s="25" customFormat="1"/>
    <row r="486" s="25" customFormat="1"/>
    <row r="487" s="25" customFormat="1"/>
    <row r="488" s="25" customFormat="1"/>
    <row r="489" s="25" customFormat="1"/>
    <row r="490" s="25" customFormat="1"/>
    <row r="491" s="25" customFormat="1"/>
    <row r="492" s="25" customFormat="1"/>
    <row r="493" s="25" customFormat="1"/>
    <row r="494" s="25" customFormat="1"/>
    <row r="495" s="25" customFormat="1"/>
    <row r="496" s="25" customFormat="1"/>
    <row r="497" s="25" customFormat="1"/>
    <row r="498" s="25" customFormat="1"/>
    <row r="499" s="25" customFormat="1"/>
    <row r="500" s="25" customFormat="1"/>
    <row r="501" s="25" customFormat="1"/>
    <row r="502" s="25" customFormat="1"/>
    <row r="503" s="25" customFormat="1"/>
    <row r="504" s="25" customFormat="1"/>
    <row r="505" s="25" customFormat="1"/>
    <row r="506" s="25" customFormat="1"/>
    <row r="507" s="25" customFormat="1"/>
    <row r="508" s="25" customFormat="1"/>
    <row r="509" s="25" customFormat="1"/>
    <row r="510" s="25" customFormat="1"/>
    <row r="511" s="25" customFormat="1"/>
    <row r="512" s="25" customFormat="1"/>
    <row r="513" s="25" customFormat="1"/>
    <row r="514" s="25" customFormat="1"/>
    <row r="515" s="25" customFormat="1"/>
    <row r="516" s="25" customFormat="1"/>
    <row r="517" s="25" customFormat="1"/>
    <row r="518" s="25" customFormat="1"/>
    <row r="519" s="25" customFormat="1"/>
    <row r="520" s="25" customFormat="1"/>
    <row r="521" s="25" customFormat="1"/>
    <row r="522" s="25" customFormat="1"/>
    <row r="523" s="25" customFormat="1"/>
    <row r="524" s="25" customFormat="1"/>
    <row r="525" s="25" customFormat="1"/>
    <row r="526" s="25" customFormat="1"/>
    <row r="527" s="25" customFormat="1"/>
    <row r="528" s="25" customFormat="1"/>
    <row r="529" s="25" customFormat="1"/>
    <row r="530" s="25" customFormat="1"/>
    <row r="531" s="25" customFormat="1"/>
    <row r="532" s="25" customFormat="1"/>
    <row r="533" s="25" customFormat="1"/>
    <row r="534" s="25" customFormat="1"/>
    <row r="535" s="25" customFormat="1"/>
    <row r="536" s="25" customFormat="1"/>
    <row r="537" s="25" customFormat="1"/>
    <row r="538" s="25" customFormat="1"/>
    <row r="539" s="25" customFormat="1"/>
    <row r="540" s="25" customFormat="1"/>
    <row r="541" s="25" customFormat="1"/>
    <row r="542" s="25" customFormat="1"/>
    <row r="543" s="25" customFormat="1"/>
    <row r="544" s="25" customFormat="1"/>
    <row r="545" s="25" customFormat="1"/>
    <row r="546" s="25" customFormat="1"/>
    <row r="547" s="25" customFormat="1"/>
    <row r="548" s="25" customFormat="1"/>
    <row r="549" s="25" customFormat="1"/>
    <row r="550" s="25" customFormat="1"/>
    <row r="551" s="25" customFormat="1"/>
    <row r="552" s="25" customFormat="1"/>
    <row r="553" s="25" customFormat="1"/>
    <row r="554" s="25" customFormat="1"/>
    <row r="555" s="25" customFormat="1"/>
    <row r="556" s="25" customFormat="1"/>
    <row r="557" s="25" customFormat="1"/>
    <row r="558" s="25" customFormat="1"/>
    <row r="559" s="25" customFormat="1"/>
    <row r="560" s="25" customFormat="1"/>
    <row r="561" s="25" customFormat="1"/>
    <row r="562" s="25" customFormat="1"/>
    <row r="563" s="25" customFormat="1"/>
    <row r="564" s="25" customFormat="1"/>
    <row r="565" s="25" customFormat="1"/>
    <row r="566" s="25" customFormat="1"/>
    <row r="567" s="25" customFormat="1"/>
    <row r="568" s="25" customFormat="1"/>
    <row r="569" s="25" customFormat="1"/>
    <row r="570" s="25" customFormat="1"/>
    <row r="571" s="25" customFormat="1"/>
    <row r="572" s="25" customFormat="1"/>
    <row r="573" s="25" customFormat="1"/>
    <row r="574" s="25" customFormat="1"/>
    <row r="575" s="25" customFormat="1"/>
    <row r="576" s="25" customFormat="1"/>
    <row r="577" s="25" customFormat="1"/>
    <row r="578" s="25" customFormat="1"/>
    <row r="579" s="25" customFormat="1"/>
    <row r="580" s="25" customFormat="1"/>
    <row r="581" s="25" customFormat="1"/>
    <row r="582" s="25" customFormat="1"/>
    <row r="583" s="25" customFormat="1"/>
    <row r="584" s="25" customFormat="1"/>
    <row r="585" s="25" customFormat="1"/>
    <row r="586" s="25" customFormat="1"/>
    <row r="587" s="25" customFormat="1"/>
    <row r="588" s="25" customFormat="1"/>
    <row r="589" s="25" customFormat="1"/>
    <row r="590" s="25" customFormat="1"/>
    <row r="591" s="25" customFormat="1"/>
    <row r="592" s="25" customFormat="1"/>
    <row r="593" s="25" customFormat="1"/>
    <row r="594" s="25" customFormat="1"/>
    <row r="595" s="25" customFormat="1"/>
    <row r="596" s="25" customFormat="1"/>
    <row r="597" s="25" customFormat="1"/>
    <row r="598" s="25" customFormat="1"/>
    <row r="599" s="25" customFormat="1"/>
    <row r="600" s="25" customFormat="1"/>
    <row r="601" s="25" customFormat="1"/>
    <row r="602" s="25" customFormat="1"/>
    <row r="603" s="25" customFormat="1"/>
    <row r="604" s="25" customFormat="1"/>
    <row r="605" s="25" customFormat="1"/>
    <row r="606" s="25" customFormat="1"/>
    <row r="607" s="25" customFormat="1"/>
    <row r="608" s="25" customFormat="1"/>
    <row r="609" s="25" customFormat="1"/>
    <row r="610" s="25" customFormat="1"/>
    <row r="611" s="25" customFormat="1"/>
    <row r="612" s="25" customFormat="1"/>
    <row r="613" s="25" customFormat="1"/>
    <row r="614" s="25" customFormat="1"/>
    <row r="615" s="25" customFormat="1"/>
    <row r="616" s="25" customFormat="1"/>
    <row r="617" s="25" customFormat="1"/>
    <row r="618" s="25" customFormat="1"/>
    <row r="619" s="25" customFormat="1"/>
    <row r="620" s="25" customFormat="1"/>
    <row r="621" s="25" customFormat="1"/>
    <row r="622" s="25" customFormat="1"/>
    <row r="623" s="25" customFormat="1"/>
    <row r="624" s="25" customFormat="1"/>
    <row r="625" s="25" customFormat="1"/>
    <row r="626" s="25" customFormat="1"/>
    <row r="627" s="25" customFormat="1"/>
    <row r="628" s="25" customFormat="1"/>
    <row r="629" s="25" customFormat="1"/>
    <row r="630" s="25" customFormat="1"/>
    <row r="631" s="25" customFormat="1"/>
    <row r="632" s="25" customFormat="1"/>
    <row r="633" s="25" customFormat="1"/>
    <row r="634" s="25" customFormat="1"/>
    <row r="635" s="25" customFormat="1"/>
    <row r="636" s="25" customFormat="1"/>
    <row r="637" s="25" customFormat="1"/>
    <row r="638" s="25" customFormat="1"/>
    <row r="639" s="25" customFormat="1"/>
    <row r="640" s="25" customFormat="1"/>
    <row r="641" s="25" customFormat="1"/>
    <row r="642" s="25" customFormat="1"/>
    <row r="643" s="25" customFormat="1"/>
    <row r="644" s="25" customFormat="1"/>
    <row r="645" s="25" customFormat="1"/>
    <row r="646" s="25" customFormat="1"/>
    <row r="647" s="25" customFormat="1"/>
    <row r="648" s="25" customFormat="1"/>
    <row r="649" s="25" customFormat="1"/>
    <row r="650" s="25" customFormat="1"/>
    <row r="651" s="25" customFormat="1"/>
    <row r="652" s="25" customFormat="1"/>
    <row r="653" s="25" customFormat="1"/>
    <row r="654" s="25" customFormat="1"/>
    <row r="655" s="25" customFormat="1"/>
    <row r="656" s="25" customFormat="1"/>
    <row r="657" s="25" customFormat="1"/>
    <row r="658" s="25" customFormat="1"/>
    <row r="659" s="25" customFormat="1"/>
    <row r="660" s="25" customFormat="1"/>
    <row r="661" s="25" customFormat="1"/>
    <row r="662" s="25" customFormat="1"/>
    <row r="663" s="25" customFormat="1"/>
    <row r="664" s="25" customFormat="1"/>
    <row r="665" s="25" customFormat="1"/>
    <row r="666" s="25" customFormat="1"/>
    <row r="667" s="25" customFormat="1"/>
    <row r="668" s="25" customFormat="1"/>
    <row r="669" s="25" customFormat="1"/>
    <row r="670" s="25" customFormat="1"/>
    <row r="671" s="25" customFormat="1"/>
    <row r="672" s="25" customFormat="1"/>
    <row r="673" s="25" customFormat="1"/>
    <row r="674" s="25" customFormat="1"/>
    <row r="675" s="25" customFormat="1"/>
    <row r="676" s="25" customFormat="1"/>
    <row r="677" s="25" customFormat="1"/>
    <row r="678" s="25" customFormat="1"/>
    <row r="679" s="25" customFormat="1"/>
    <row r="680" s="25" customFormat="1"/>
    <row r="681" s="25" customFormat="1"/>
    <row r="682" s="25" customFormat="1"/>
    <row r="683" s="25" customFormat="1"/>
    <row r="684" s="25" customFormat="1"/>
    <row r="685" s="25" customFormat="1"/>
    <row r="686" s="25" customFormat="1"/>
    <row r="687" s="25" customFormat="1"/>
    <row r="688" s="25" customFormat="1"/>
    <row r="689" s="25" customFormat="1"/>
    <row r="690" s="25" customFormat="1"/>
    <row r="691" s="25" customFormat="1"/>
    <row r="692" s="25" customFormat="1"/>
    <row r="693" s="25" customFormat="1"/>
    <row r="694" s="25" customFormat="1"/>
    <row r="695" s="25" customFormat="1"/>
    <row r="696" s="25" customFormat="1"/>
    <row r="697" s="25" customFormat="1"/>
    <row r="698" s="25" customFormat="1"/>
    <row r="699" s="25" customFormat="1"/>
    <row r="700" s="25" customFormat="1"/>
    <row r="701" s="25" customFormat="1"/>
    <row r="702" s="25" customFormat="1"/>
    <row r="703" s="25" customFormat="1"/>
    <row r="704" s="25" customFormat="1"/>
    <row r="705" s="25" customFormat="1"/>
    <row r="706" s="25" customFormat="1"/>
    <row r="707" s="25" customFormat="1"/>
    <row r="708" s="25" customFormat="1"/>
    <row r="709" s="25" customFormat="1"/>
    <row r="710" s="25" customFormat="1"/>
    <row r="711" s="25" customFormat="1"/>
    <row r="712" s="25" customFormat="1"/>
    <row r="713" s="25" customFormat="1"/>
    <row r="714" s="25" customFormat="1"/>
    <row r="715" s="25" customFormat="1"/>
    <row r="716" s="25" customFormat="1"/>
    <row r="717" s="25" customFormat="1"/>
    <row r="718" s="25" customFormat="1"/>
    <row r="719" s="25" customFormat="1"/>
    <row r="720" s="25" customFormat="1"/>
    <row r="721" s="25" customFormat="1"/>
    <row r="722" s="25" customFormat="1"/>
    <row r="723" s="25" customFormat="1"/>
    <row r="724" s="25" customFormat="1"/>
    <row r="725" s="25" customFormat="1"/>
    <row r="726" s="25" customFormat="1"/>
    <row r="727" s="25" customFormat="1"/>
    <row r="728" s="25" customFormat="1"/>
    <row r="729" s="25" customFormat="1"/>
    <row r="730" s="25" customFormat="1"/>
    <row r="731" s="25" customFormat="1"/>
    <row r="732" s="25" customFormat="1"/>
    <row r="733" s="25" customFormat="1"/>
    <row r="734" s="25" customFormat="1"/>
    <row r="735" s="25" customFormat="1"/>
    <row r="736" s="25" customFormat="1"/>
    <row r="737" s="25" customFormat="1"/>
    <row r="738" s="25" customFormat="1"/>
    <row r="739" s="25" customFormat="1"/>
    <row r="740" s="25" customFormat="1"/>
    <row r="741" s="25" customFormat="1"/>
    <row r="742" s="25" customFormat="1"/>
    <row r="743" s="25" customFormat="1"/>
    <row r="744" s="25" customFormat="1"/>
    <row r="745" s="25" customFormat="1"/>
    <row r="746" s="25" customFormat="1"/>
    <row r="747" s="25" customFormat="1"/>
    <row r="748" s="25" customFormat="1"/>
    <row r="749" s="25" customFormat="1"/>
    <row r="750" s="25" customFormat="1"/>
    <row r="751" s="25" customFormat="1"/>
    <row r="752" s="25" customFormat="1"/>
    <row r="753" s="25" customFormat="1"/>
    <row r="754" s="25" customFormat="1"/>
    <row r="755" s="25" customFormat="1"/>
    <row r="756" s="25" customFormat="1"/>
    <row r="757" s="25" customFormat="1"/>
    <row r="758" s="25" customFormat="1"/>
    <row r="759" s="25" customFormat="1"/>
    <row r="760" s="25" customFormat="1"/>
    <row r="761" s="25" customFormat="1"/>
    <row r="762" s="25" customFormat="1"/>
    <row r="763" s="25" customFormat="1"/>
    <row r="764" s="25" customFormat="1"/>
    <row r="765" s="25" customFormat="1"/>
    <row r="766" s="25" customFormat="1"/>
    <row r="767" s="25" customFormat="1"/>
    <row r="768" s="25" customFormat="1"/>
    <row r="769" s="25" customFormat="1"/>
    <row r="770" s="25" customFormat="1"/>
    <row r="771" s="25" customFormat="1"/>
    <row r="772" s="25" customFormat="1"/>
    <row r="773" s="25" customFormat="1"/>
    <row r="774" s="25" customFormat="1"/>
    <row r="775" s="25" customFormat="1"/>
    <row r="776" s="25" customFormat="1"/>
    <row r="777" s="25" customFormat="1"/>
    <row r="778" s="25" customFormat="1"/>
    <row r="779" s="25" customFormat="1"/>
    <row r="780" s="25" customFormat="1"/>
    <row r="781" s="25" customFormat="1"/>
    <row r="782" s="25" customFormat="1"/>
    <row r="783" s="25" customFormat="1"/>
    <row r="784" s="25" customFormat="1"/>
    <row r="785" s="25" customFormat="1"/>
    <row r="786" s="25" customFormat="1"/>
    <row r="787" s="25" customFormat="1"/>
    <row r="788" s="25" customFormat="1"/>
    <row r="789" s="25" customFormat="1"/>
    <row r="790" s="25" customFormat="1"/>
    <row r="791" s="25" customFormat="1"/>
    <row r="792" s="25" customFormat="1"/>
    <row r="793" s="25" customFormat="1"/>
    <row r="794" s="25" customFormat="1"/>
    <row r="795" s="25" customFormat="1"/>
    <row r="796" s="25" customFormat="1"/>
    <row r="797" s="25" customFormat="1"/>
    <row r="798" s="25" customFormat="1"/>
    <row r="799" s="25" customFormat="1"/>
    <row r="800" s="25" customFormat="1"/>
    <row r="801" s="25" customFormat="1"/>
    <row r="802" s="25" customFormat="1"/>
    <row r="803" s="25" customFormat="1"/>
    <row r="804" s="25" customFormat="1"/>
    <row r="805" s="25" customFormat="1"/>
    <row r="806" s="25" customFormat="1"/>
    <row r="807" s="25" customFormat="1"/>
    <row r="808" s="25" customFormat="1"/>
    <row r="809" s="25" customFormat="1"/>
    <row r="810" s="25" customFormat="1"/>
    <row r="811" s="25" customFormat="1"/>
    <row r="812" s="25" customFormat="1"/>
    <row r="813" s="25" customFormat="1"/>
    <row r="814" s="25" customFormat="1"/>
    <row r="815" s="25" customFormat="1"/>
    <row r="816" s="25" customFormat="1"/>
    <row r="817" s="25" customFormat="1"/>
    <row r="818" s="25" customFormat="1"/>
    <row r="819" s="25" customFormat="1"/>
    <row r="820" s="25" customFormat="1"/>
    <row r="821" s="25" customFormat="1"/>
    <row r="822" s="25" customFormat="1"/>
    <row r="823" s="25" customFormat="1"/>
    <row r="824" s="25" customFormat="1"/>
    <row r="825" s="25" customFormat="1"/>
    <row r="826" s="25" customFormat="1"/>
    <row r="827" s="25" customFormat="1"/>
    <row r="828" s="25" customFormat="1"/>
    <row r="829" s="25" customFormat="1"/>
    <row r="830" s="25" customFormat="1"/>
    <row r="831" s="25" customFormat="1"/>
    <row r="832" s="25" customFormat="1"/>
    <row r="833" s="25" customFormat="1"/>
    <row r="834" s="25" customFormat="1"/>
    <row r="835" s="25" customFormat="1"/>
    <row r="836" s="25" customFormat="1"/>
    <row r="837" s="25" customFormat="1"/>
    <row r="838" s="25" customFormat="1"/>
    <row r="839" s="25" customFormat="1"/>
    <row r="840" s="25" customFormat="1"/>
    <row r="841" s="25" customFormat="1"/>
    <row r="842" s="25" customFormat="1"/>
    <row r="843" s="25" customFormat="1"/>
    <row r="844" s="25" customFormat="1"/>
    <row r="845" s="25" customFormat="1"/>
    <row r="846" s="25" customFormat="1"/>
    <row r="847" s="25" customFormat="1"/>
    <row r="848" s="25" customFormat="1"/>
    <row r="849" s="25" customFormat="1"/>
    <row r="850" s="25" customFormat="1"/>
    <row r="851" s="25" customFormat="1"/>
    <row r="852" s="25" customFormat="1"/>
    <row r="853" s="25" customFormat="1"/>
    <row r="854" s="25" customFormat="1"/>
    <row r="855" s="25" customFormat="1"/>
    <row r="856" s="25" customFormat="1"/>
    <row r="857" s="25" customFormat="1"/>
    <row r="858" s="25" customFormat="1"/>
    <row r="859" s="25" customFormat="1"/>
    <row r="860" s="25" customFormat="1"/>
    <row r="861" s="25" customFormat="1"/>
    <row r="862" s="25" customFormat="1"/>
    <row r="863" s="25" customFormat="1"/>
    <row r="864" s="25" customFormat="1"/>
    <row r="865" s="25" customFormat="1"/>
    <row r="866" s="25" customFormat="1"/>
    <row r="867" s="25" customFormat="1"/>
    <row r="868" s="25" customFormat="1"/>
    <row r="869" s="25" customFormat="1"/>
    <row r="870" s="25" customFormat="1"/>
    <row r="871" s="25" customFormat="1"/>
    <row r="872" s="25" customFormat="1"/>
    <row r="873" s="25" customFormat="1"/>
    <row r="874" s="25" customFormat="1"/>
    <row r="875" s="25" customFormat="1"/>
    <row r="876" s="25" customFormat="1"/>
    <row r="877" s="25" customFormat="1"/>
    <row r="878" s="25" customFormat="1"/>
    <row r="879" s="25" customFormat="1"/>
    <row r="880" s="25" customFormat="1"/>
    <row r="881" s="25" customFormat="1"/>
    <row r="882" s="25" customFormat="1"/>
    <row r="883" s="25" customFormat="1"/>
    <row r="884" s="25" customFormat="1"/>
    <row r="885" s="25" customFormat="1"/>
    <row r="886" s="25" customFormat="1"/>
    <row r="887" s="25" customFormat="1"/>
    <row r="888" s="25" customFormat="1"/>
    <row r="889" s="25" customFormat="1"/>
    <row r="890" s="25" customFormat="1"/>
    <row r="891" s="25" customFormat="1"/>
    <row r="892" s="25" customFormat="1"/>
    <row r="893" s="25" customFormat="1"/>
    <row r="894" s="25" customFormat="1"/>
    <row r="895" s="25" customFormat="1"/>
    <row r="896" s="25" customFormat="1"/>
    <row r="897" s="25" customFormat="1"/>
    <row r="898" s="25" customFormat="1"/>
    <row r="899" s="25" customFormat="1"/>
    <row r="900" s="25" customFormat="1"/>
    <row r="901" s="25" customFormat="1"/>
    <row r="902" s="25" customFormat="1"/>
    <row r="903" s="25" customFormat="1"/>
    <row r="904" s="25" customFormat="1"/>
    <row r="905" s="25" customFormat="1"/>
    <row r="906" s="25" customFormat="1"/>
    <row r="907" s="25" customFormat="1"/>
    <row r="908" s="25" customFormat="1"/>
    <row r="909" s="25" customFormat="1"/>
    <row r="910" s="25" customFormat="1"/>
    <row r="911" s="25" customFormat="1"/>
    <row r="912" s="25" customFormat="1"/>
    <row r="913" s="25" customFormat="1"/>
    <row r="914" s="25" customFormat="1"/>
    <row r="915" s="25" customFormat="1"/>
    <row r="916" s="25" customFormat="1"/>
    <row r="917" s="25" customFormat="1"/>
    <row r="918" s="25" customFormat="1"/>
    <row r="919" s="25" customFormat="1"/>
    <row r="920" s="25" customFormat="1"/>
    <row r="921" s="25" customFormat="1"/>
    <row r="922" s="25" customFormat="1"/>
    <row r="923" s="25" customFormat="1"/>
    <row r="924" s="25" customFormat="1"/>
    <row r="925" s="25" customFormat="1"/>
    <row r="926" s="25" customFormat="1"/>
    <row r="927" s="25" customFormat="1"/>
    <row r="928" s="25" customFormat="1"/>
    <row r="929" s="25" customFormat="1"/>
    <row r="930" s="25" customFormat="1"/>
    <row r="931" s="25" customFormat="1"/>
    <row r="932" s="25" customFormat="1"/>
    <row r="933" s="25" customFormat="1"/>
    <row r="934" s="25" customFormat="1"/>
    <row r="935" s="25" customFormat="1"/>
    <row r="936" s="25" customFormat="1"/>
    <row r="937" s="25" customFormat="1"/>
    <row r="938" s="25" customFormat="1"/>
    <row r="939" s="25" customFormat="1"/>
    <row r="940" s="25" customFormat="1"/>
    <row r="941" s="25" customFormat="1"/>
    <row r="942" s="25" customFormat="1"/>
    <row r="943" s="25" customFormat="1"/>
    <row r="944" s="25" customFormat="1"/>
    <row r="945" s="25" customFormat="1"/>
    <row r="946" s="25" customFormat="1"/>
    <row r="947" s="25" customFormat="1"/>
    <row r="948" s="25" customFormat="1"/>
    <row r="949" s="25" customFormat="1"/>
    <row r="950" s="25" customFormat="1"/>
    <row r="951" s="25" customFormat="1"/>
    <row r="952" s="25" customFormat="1"/>
    <row r="953" s="25" customFormat="1"/>
    <row r="954" s="25" customFormat="1"/>
    <row r="955" s="25" customFormat="1"/>
    <row r="956" s="25" customFormat="1"/>
    <row r="957" s="25" customFormat="1"/>
    <row r="958" s="25" customFormat="1"/>
    <row r="959" s="25" customFormat="1"/>
    <row r="960" s="25" customFormat="1"/>
    <row r="961" s="25" customFormat="1"/>
    <row r="962" s="25" customFormat="1"/>
    <row r="963" s="25" customFormat="1"/>
    <row r="964" s="25" customFormat="1"/>
    <row r="965" s="25" customFormat="1"/>
    <row r="966" s="25" customFormat="1"/>
    <row r="967" s="25" customFormat="1"/>
    <row r="968" s="25" customFormat="1"/>
    <row r="969" s="25" customFormat="1"/>
    <row r="970" s="25" customFormat="1"/>
    <row r="971" s="25" customFormat="1"/>
    <row r="972" s="25" customFormat="1"/>
    <row r="973" s="25" customFormat="1"/>
    <row r="974" s="25" customFormat="1"/>
    <row r="975" s="25" customFormat="1"/>
    <row r="976" s="25" customFormat="1"/>
    <row r="977" s="25" customFormat="1"/>
    <row r="978" s="25" customFormat="1"/>
    <row r="979" s="25" customFormat="1"/>
    <row r="980" s="25" customFormat="1"/>
    <row r="981" s="25" customFormat="1"/>
    <row r="982" s="25" customFormat="1"/>
    <row r="983" s="25" customFormat="1"/>
    <row r="984" s="25" customFormat="1"/>
    <row r="985" s="25" customFormat="1"/>
    <row r="986" s="25" customFormat="1"/>
    <row r="987" s="25" customFormat="1"/>
    <row r="988" s="25" customFormat="1"/>
    <row r="989" s="25" customFormat="1"/>
    <row r="990" s="25" customFormat="1"/>
    <row r="991" s="25" customFormat="1"/>
    <row r="992" s="25" customFormat="1"/>
    <row r="993" s="25" customFormat="1"/>
    <row r="994" s="25" customFormat="1"/>
    <row r="995" s="25" customFormat="1"/>
    <row r="996" s="25" customFormat="1"/>
    <row r="997" s="25" customFormat="1"/>
    <row r="998" s="25" customFormat="1"/>
    <row r="999" s="25" customFormat="1"/>
    <row r="1000" s="25" customFormat="1"/>
    <row r="1001" s="25" customFormat="1"/>
    <row r="1002" s="25" customFormat="1"/>
    <row r="1003" s="25" customFormat="1"/>
    <row r="1004" s="25" customFormat="1"/>
    <row r="1005" s="25" customFormat="1"/>
    <row r="1006" s="25" customFormat="1"/>
    <row r="1007" s="25" customFormat="1"/>
    <row r="1008" s="25" customFormat="1"/>
    <row r="1009" s="25" customFormat="1"/>
    <row r="1010" s="25" customFormat="1"/>
    <row r="1011" s="25" customFormat="1"/>
    <row r="1012" s="25" customFormat="1"/>
    <row r="1013" s="25" customFormat="1"/>
    <row r="1014" s="25" customFormat="1"/>
    <row r="1015" s="25" customFormat="1"/>
    <row r="1016" s="25" customFormat="1"/>
    <row r="1017" s="25" customFormat="1"/>
    <row r="1018" s="25" customFormat="1"/>
    <row r="1019" s="25" customFormat="1"/>
    <row r="1020" s="25" customFormat="1"/>
    <row r="1021" s="25" customFormat="1"/>
    <row r="1022" s="25" customFormat="1"/>
    <row r="1023" s="25" customFormat="1"/>
    <row r="1024" s="25" customFormat="1"/>
    <row r="1025" s="25" customFormat="1"/>
    <row r="1026" s="25" customFormat="1"/>
    <row r="1027" s="25" customFormat="1"/>
    <row r="1028" s="25" customFormat="1"/>
    <row r="1029" s="25" customFormat="1"/>
    <row r="1030" s="25" customFormat="1"/>
    <row r="1031" s="25" customFormat="1"/>
    <row r="1032" s="25" customFormat="1"/>
    <row r="1033" s="25" customFormat="1"/>
    <row r="1034" s="25" customFormat="1"/>
    <row r="1035" s="25" customFormat="1"/>
    <row r="1036" s="25" customFormat="1"/>
    <row r="1037" s="25" customFormat="1"/>
    <row r="1038" s="25" customFormat="1"/>
    <row r="1039" s="25" customFormat="1"/>
    <row r="1040" s="25" customFormat="1"/>
    <row r="1041" s="25" customFormat="1"/>
    <row r="1042" s="25" customFormat="1"/>
    <row r="1043" s="25" customFormat="1"/>
    <row r="1044" s="25" customFormat="1"/>
    <row r="1045" s="25" customFormat="1"/>
    <row r="1046" s="25" customFormat="1"/>
    <row r="1047" s="25" customFormat="1"/>
    <row r="1048" s="25" customFormat="1"/>
    <row r="1049" s="25" customFormat="1"/>
    <row r="1050" s="25" customFormat="1"/>
    <row r="1051" s="25" customFormat="1"/>
    <row r="1052" s="25" customFormat="1"/>
    <row r="1053" s="25" customFormat="1"/>
    <row r="1054" s="25" customFormat="1"/>
    <row r="1055" s="25" customFormat="1"/>
    <row r="1056" s="25" customFormat="1"/>
    <row r="1057" s="25" customFormat="1"/>
    <row r="1058" s="25" customFormat="1"/>
    <row r="1059" s="25" customFormat="1"/>
    <row r="1060" s="25" customFormat="1"/>
    <row r="1061" s="25" customFormat="1"/>
    <row r="1062" s="25" customFormat="1"/>
    <row r="1063" s="25" customFormat="1"/>
    <row r="1064" s="25" customFormat="1"/>
    <row r="1065" s="25" customFormat="1"/>
    <row r="1066" s="25" customFormat="1"/>
    <row r="1067" s="25" customFormat="1"/>
    <row r="1068" s="25" customFormat="1"/>
    <row r="1069" s="25" customFormat="1"/>
    <row r="1070" s="25" customFormat="1"/>
    <row r="1071" s="25" customFormat="1"/>
    <row r="1072" s="25" customFormat="1"/>
    <row r="1073" s="25" customFormat="1"/>
    <row r="1074" s="25" customFormat="1"/>
    <row r="1075" s="25" customFormat="1"/>
    <row r="1076" s="25" customFormat="1"/>
    <row r="1077" s="25" customFormat="1"/>
    <row r="1078" s="25" customFormat="1"/>
    <row r="1079" s="25" customFormat="1"/>
    <row r="1080" s="25" customFormat="1"/>
    <row r="1081" s="25" customFormat="1"/>
    <row r="1082" s="25" customFormat="1"/>
    <row r="1083" s="25" customFormat="1"/>
    <row r="1084" s="25" customFormat="1"/>
    <row r="1085" s="25" customFormat="1"/>
    <row r="1086" s="25" customFormat="1"/>
    <row r="1087" s="25" customFormat="1"/>
    <row r="1088" s="25" customFormat="1"/>
    <row r="1089" s="25" customFormat="1"/>
    <row r="1090" s="25" customFormat="1"/>
    <row r="1091" s="25" customFormat="1"/>
    <row r="1092" s="25" customFormat="1"/>
    <row r="1093" s="25" customFormat="1"/>
    <row r="1094" s="25" customFormat="1"/>
    <row r="1095" s="25" customFormat="1"/>
    <row r="1096" s="25" customFormat="1"/>
    <row r="1097" s="25" customFormat="1"/>
    <row r="1098" s="25" customFormat="1"/>
    <row r="1099" s="25" customFormat="1"/>
    <row r="1100" s="25" customFormat="1"/>
    <row r="1101" s="25" customFormat="1"/>
    <row r="1102" s="25" customFormat="1"/>
    <row r="1103" s="25" customFormat="1"/>
    <row r="1104" s="25" customFormat="1"/>
    <row r="1105" s="25" customFormat="1"/>
    <row r="1106" s="25" customFormat="1"/>
    <row r="1107" s="25" customFormat="1"/>
    <row r="1108" s="25" customFormat="1"/>
    <row r="1109" s="25" customFormat="1"/>
    <row r="1110" s="25" customFormat="1"/>
    <row r="1111" s="25" customFormat="1"/>
    <row r="1112" s="25" customFormat="1"/>
    <row r="1113" s="25" customFormat="1"/>
    <row r="1114" s="25" customFormat="1"/>
    <row r="1115" s="25" customFormat="1"/>
    <row r="1116" s="25" customFormat="1"/>
    <row r="1117" s="25" customFormat="1"/>
    <row r="1118" s="25" customFormat="1"/>
    <row r="1119" s="25" customFormat="1"/>
    <row r="1120" s="25" customFormat="1"/>
    <row r="1121" s="25" customFormat="1"/>
    <row r="1122" s="25" customFormat="1"/>
    <row r="1123" s="25" customFormat="1"/>
    <row r="1124" s="25" customFormat="1"/>
    <row r="1125" s="25" customFormat="1"/>
    <row r="1126" s="25" customFormat="1"/>
    <row r="1127" s="25" customFormat="1"/>
    <row r="1128" s="25" customFormat="1"/>
    <row r="1129" s="25" customFormat="1"/>
    <row r="1130" s="25" customFormat="1"/>
    <row r="1131" s="25" customFormat="1"/>
    <row r="1132" s="25" customFormat="1"/>
    <row r="1133" s="25" customFormat="1"/>
    <row r="1134" s="25" customFormat="1"/>
    <row r="1135" s="25" customFormat="1"/>
    <row r="1136" s="25" customFormat="1"/>
    <row r="1137" s="25" customFormat="1"/>
    <row r="1138" s="25" customFormat="1"/>
    <row r="1139" s="25" customFormat="1"/>
    <row r="1140" s="25" customFormat="1"/>
    <row r="1141" s="25" customFormat="1"/>
    <row r="1142" s="25" customFormat="1"/>
    <row r="1143" s="25" customFormat="1"/>
    <row r="1144" s="25" customFormat="1"/>
    <row r="1145" s="25" customFormat="1"/>
    <row r="1146" s="25" customFormat="1"/>
    <row r="1147" s="25" customFormat="1"/>
    <row r="1148" s="25" customFormat="1"/>
    <row r="1149" s="25" customFormat="1"/>
    <row r="1150" s="25" customFormat="1"/>
    <row r="1151" s="25" customFormat="1"/>
    <row r="1152" s="25" customFormat="1"/>
    <row r="1153" s="25" customFormat="1"/>
    <row r="1154" s="25" customFormat="1"/>
    <row r="1155" s="25" customFormat="1"/>
    <row r="1156" s="25" customFormat="1"/>
    <row r="1157" s="25" customFormat="1"/>
    <row r="1158" s="25" customFormat="1"/>
    <row r="1159" s="25" customFormat="1"/>
    <row r="1160" s="25" customFormat="1"/>
    <row r="1161" s="25" customFormat="1"/>
    <row r="1162" s="25" customFormat="1"/>
    <row r="1163" s="25" customFormat="1"/>
    <row r="1164" s="25" customFormat="1"/>
    <row r="1165" s="25" customFormat="1"/>
    <row r="1166" s="25" customFormat="1"/>
    <row r="1167" s="25" customFormat="1"/>
    <row r="1168" s="25" customFormat="1"/>
    <row r="1169" s="25" customFormat="1"/>
    <row r="1170" s="25" customFormat="1"/>
    <row r="1171" s="25" customFormat="1"/>
    <row r="1172" s="25" customFormat="1"/>
    <row r="1173" s="25" customFormat="1"/>
    <row r="1174" s="25" customFormat="1"/>
    <row r="1175" s="25" customFormat="1"/>
    <row r="1176" s="25" customFormat="1"/>
    <row r="1177" s="25" customFormat="1"/>
    <row r="1178" s="25" customFormat="1"/>
    <row r="1179" s="25" customFormat="1"/>
    <row r="1180" s="25" customFormat="1"/>
    <row r="1181" s="25" customFormat="1"/>
    <row r="1182" s="25" customFormat="1"/>
    <row r="1183" s="25" customFormat="1"/>
    <row r="1184" s="25" customFormat="1"/>
    <row r="1185" s="25" customFormat="1"/>
    <row r="1186" s="25" customFormat="1"/>
    <row r="1187" s="25" customFormat="1"/>
    <row r="1188" s="25" customFormat="1"/>
    <row r="1189" s="25" customFormat="1"/>
    <row r="1190" s="25" customFormat="1"/>
    <row r="1191" s="25" customFormat="1"/>
    <row r="1192" s="25" customFormat="1"/>
    <row r="1193" s="25" customFormat="1"/>
    <row r="1194" s="25" customFormat="1"/>
    <row r="1195" s="25" customFormat="1"/>
    <row r="1196" s="25" customFormat="1"/>
    <row r="1197" s="25" customFormat="1"/>
    <row r="1198" s="25" customFormat="1"/>
    <row r="1199" s="25" customFormat="1"/>
    <row r="1200" s="25" customFormat="1"/>
    <row r="1201" s="25" customFormat="1"/>
    <row r="1202" s="25" customFormat="1"/>
    <row r="1203" s="25" customFormat="1"/>
    <row r="1204" s="25" customFormat="1"/>
    <row r="1205" s="25" customFormat="1"/>
    <row r="1206" s="25" customFormat="1"/>
    <row r="1207" s="25" customFormat="1"/>
    <row r="1208" s="25" customFormat="1"/>
    <row r="1209" s="25" customFormat="1"/>
    <row r="1210" s="25" customFormat="1"/>
    <row r="1211" s="25" customFormat="1"/>
    <row r="1212" s="25" customFormat="1"/>
    <row r="1213" s="25" customFormat="1"/>
    <row r="1214" s="25" customFormat="1"/>
    <row r="1215" s="25" customFormat="1"/>
    <row r="1216" s="25" customFormat="1"/>
    <row r="1217" s="25" customFormat="1"/>
    <row r="1218" s="25" customFormat="1"/>
    <row r="1219" s="25" customFormat="1"/>
    <row r="1220" s="25" customFormat="1"/>
    <row r="1221" s="25" customFormat="1"/>
    <row r="1222" s="25" customFormat="1"/>
    <row r="1223" s="25" customFormat="1"/>
    <row r="1224" s="25" customFormat="1"/>
    <row r="1225" s="25" customFormat="1"/>
    <row r="1226" s="25" customFormat="1"/>
    <row r="1227" s="25" customFormat="1"/>
    <row r="1228" s="25" customFormat="1"/>
    <row r="1229" s="25" customFormat="1"/>
    <row r="1230" s="25" customFormat="1"/>
    <row r="1231" s="25" customFormat="1"/>
    <row r="1232" s="25" customFormat="1"/>
    <row r="1233" s="25" customFormat="1"/>
    <row r="1234" s="25" customFormat="1"/>
    <row r="1235" s="25" customFormat="1"/>
    <row r="1236" s="25" customFormat="1"/>
    <row r="1237" s="25" customFormat="1"/>
    <row r="1238" s="25" customFormat="1"/>
    <row r="1239" s="25" customFormat="1"/>
    <row r="1240" s="25" customFormat="1"/>
    <row r="1241" s="25" customFormat="1"/>
    <row r="1242" s="25" customFormat="1"/>
    <row r="1243" s="25" customFormat="1"/>
    <row r="1244" s="25" customFormat="1"/>
    <row r="1245" s="25" customFormat="1"/>
    <row r="1246" s="25" customFormat="1"/>
    <row r="1247" s="25" customFormat="1"/>
    <row r="1248" s="25" customFormat="1"/>
    <row r="1249" s="25" customFormat="1"/>
    <row r="1250" s="25" customFormat="1"/>
    <row r="1251" s="25" customFormat="1"/>
    <row r="1252" s="25" customFormat="1"/>
    <row r="1253" s="25" customFormat="1"/>
    <row r="1254" s="25" customFormat="1"/>
    <row r="1255" s="25" customFormat="1"/>
    <row r="1256" s="25" customFormat="1"/>
    <row r="1257" s="25" customFormat="1"/>
    <row r="1258" s="25" customFormat="1"/>
    <row r="1259" s="25" customFormat="1"/>
    <row r="1260" s="25" customFormat="1"/>
    <row r="1261" s="25" customFormat="1"/>
    <row r="1262" s="25" customFormat="1"/>
    <row r="1263" s="25" customFormat="1"/>
    <row r="1264" s="25" customFormat="1"/>
    <row r="1265" s="25" customFormat="1"/>
    <row r="1266" s="25" customFormat="1"/>
    <row r="1267" s="25" customFormat="1"/>
    <row r="1268" s="25" customFormat="1"/>
    <row r="1269" s="25" customFormat="1"/>
    <row r="1270" s="25" customFormat="1"/>
    <row r="1271" s="25" customFormat="1"/>
    <row r="1272" s="25" customFormat="1"/>
    <row r="1273" s="25" customFormat="1"/>
    <row r="1274" s="25" customFormat="1"/>
    <row r="1275" s="25" customFormat="1"/>
    <row r="1276" s="25" customFormat="1"/>
    <row r="1277" s="25" customFormat="1"/>
    <row r="1278" s="25" customFormat="1"/>
    <row r="1279" s="25" customFormat="1"/>
    <row r="1280" s="25" customFormat="1"/>
    <row r="1281" s="25" customFormat="1"/>
    <row r="1282" s="25" customFormat="1"/>
    <row r="1283" s="25" customFormat="1"/>
    <row r="1284" s="25" customFormat="1"/>
    <row r="1285" s="25" customFormat="1"/>
    <row r="1286" s="25" customFormat="1"/>
    <row r="1287" s="25" customFormat="1"/>
    <row r="1288" s="25" customFormat="1"/>
    <row r="1289" s="25" customFormat="1"/>
    <row r="1290" s="25" customFormat="1"/>
    <row r="1291" s="25" customFormat="1"/>
    <row r="1292" s="25" customFormat="1"/>
    <row r="1293" s="25" customFormat="1"/>
    <row r="1294" s="25" customFormat="1"/>
    <row r="1295" s="25" customFormat="1"/>
    <row r="1296" s="25" customFormat="1"/>
    <row r="1297" s="25" customFormat="1"/>
    <row r="1298" s="25" customFormat="1"/>
    <row r="1299" s="25" customFormat="1"/>
    <row r="1300" s="25" customFormat="1"/>
    <row r="1301" s="25" customFormat="1"/>
    <row r="1302" s="25" customFormat="1"/>
    <row r="1303" s="25" customFormat="1"/>
    <row r="1304" s="25" customFormat="1"/>
    <row r="1305" s="25" customFormat="1"/>
    <row r="1306" s="25" customFormat="1"/>
    <row r="1307" s="25" customFormat="1"/>
    <row r="1308" s="25" customFormat="1"/>
    <row r="1309" s="25" customFormat="1"/>
    <row r="1310" s="25" customFormat="1"/>
    <row r="1311" s="25" customFormat="1"/>
    <row r="1312" s="25" customFormat="1"/>
    <row r="1313" s="25" customFormat="1"/>
    <row r="1314" s="25" customFormat="1"/>
    <row r="1315" s="25" customFormat="1"/>
    <row r="1316" s="25" customFormat="1"/>
    <row r="1317" s="25" customFormat="1"/>
    <row r="1318" s="25" customFormat="1"/>
    <row r="1319" s="25" customFormat="1"/>
    <row r="1320" s="25" customFormat="1"/>
    <row r="1321" s="25" customFormat="1"/>
    <row r="1322" s="25" customFormat="1"/>
    <row r="1323" s="25" customFormat="1"/>
    <row r="1324" s="25" customFormat="1"/>
    <row r="1325" s="25" customFormat="1"/>
    <row r="1326" s="25" customFormat="1"/>
    <row r="1327" s="25" customFormat="1"/>
    <row r="1328" s="25" customFormat="1"/>
    <row r="1329" s="25" customFormat="1"/>
    <row r="1330" s="25" customFormat="1"/>
    <row r="1331" s="25" customFormat="1"/>
    <row r="1332" s="25" customFormat="1"/>
    <row r="1333" s="25" customFormat="1"/>
    <row r="1334" s="25" customFormat="1"/>
    <row r="1335" s="25" customFormat="1"/>
    <row r="1336" s="25" customFormat="1"/>
    <row r="1337" s="25" customFormat="1"/>
    <row r="1338" s="25" customFormat="1"/>
    <row r="1339" s="25" customFormat="1"/>
    <row r="1340" s="25" customFormat="1"/>
    <row r="1341" s="25" customFormat="1"/>
    <row r="1342" s="25" customFormat="1"/>
    <row r="1343" s="25" customFormat="1"/>
    <row r="1344" s="25" customFormat="1"/>
    <row r="1345" s="25" customFormat="1"/>
    <row r="1346" s="25" customFormat="1"/>
    <row r="1347" s="25" customFormat="1"/>
    <row r="1348" s="25" customFormat="1"/>
    <row r="1349" s="25" customFormat="1"/>
    <row r="1350" s="25" customFormat="1"/>
    <row r="1351" s="25" customFormat="1"/>
    <row r="1352" s="25" customFormat="1"/>
    <row r="1353" s="25" customFormat="1"/>
    <row r="1354" s="25" customFormat="1"/>
    <row r="1355" s="25" customFormat="1"/>
    <row r="1356" s="25" customFormat="1"/>
    <row r="1357" s="25" customFormat="1"/>
    <row r="1358" s="25" customFormat="1"/>
    <row r="1359" s="25" customFormat="1"/>
    <row r="1360" s="25" customFormat="1"/>
    <row r="1361" s="25" customFormat="1"/>
    <row r="1362" s="25" customFormat="1"/>
    <row r="1363" s="25" customFormat="1"/>
    <row r="1364" s="25" customFormat="1"/>
    <row r="1365" s="25" customFormat="1"/>
    <row r="1366" s="25" customFormat="1"/>
    <row r="1367" s="25" customFormat="1"/>
    <row r="1368" s="25" customFormat="1"/>
    <row r="1369" s="25" customFormat="1"/>
    <row r="1370" s="25" customFormat="1"/>
    <row r="1371" s="25" customFormat="1"/>
    <row r="1372" s="25" customFormat="1"/>
    <row r="1373" s="25" customFormat="1"/>
    <row r="1374" s="25" customFormat="1"/>
    <row r="1375" s="25" customFormat="1"/>
    <row r="1376" s="25" customFormat="1"/>
    <row r="1377" s="25" customFormat="1"/>
    <row r="1378" s="25" customFormat="1"/>
    <row r="1379" s="25" customFormat="1"/>
    <row r="1380" s="25" customFormat="1"/>
    <row r="1381" s="25" customFormat="1"/>
    <row r="1382" s="25" customFormat="1"/>
    <row r="1383" s="25" customFormat="1"/>
    <row r="1384" s="25" customFormat="1"/>
    <row r="1385" s="25" customFormat="1"/>
    <row r="1386" s="25" customFormat="1"/>
    <row r="1387" s="25" customFormat="1"/>
    <row r="1388" s="25" customFormat="1"/>
    <row r="1389" s="25" customFormat="1"/>
    <row r="1390" s="25" customFormat="1"/>
    <row r="1391" s="25" customFormat="1"/>
    <row r="1392" s="25" customFormat="1"/>
    <row r="1393" s="25" customFormat="1"/>
    <row r="1394" s="25" customFormat="1"/>
    <row r="1395" s="25" customFormat="1"/>
    <row r="1396" s="25" customFormat="1"/>
    <row r="1397" s="25" customFormat="1"/>
    <row r="1398" s="25" customFormat="1"/>
    <row r="1399" s="25" customFormat="1"/>
    <row r="1400" s="25" customFormat="1"/>
    <row r="1401" s="25" customFormat="1"/>
    <row r="1402" s="25" customFormat="1"/>
    <row r="1403" s="25" customFormat="1"/>
    <row r="1404" s="25" customFormat="1"/>
    <row r="1405" s="25" customFormat="1"/>
    <row r="1406" s="25" customFormat="1"/>
    <row r="1407" s="25" customFormat="1"/>
    <row r="1408" s="25" customFormat="1"/>
    <row r="1409" s="25" customFormat="1"/>
    <row r="1410" s="25" customFormat="1"/>
    <row r="1411" s="25" customFormat="1"/>
    <row r="1412" s="25" customFormat="1"/>
    <row r="1413" s="25" customFormat="1"/>
    <row r="1414" s="25" customFormat="1"/>
    <row r="1415" s="25" customFormat="1"/>
    <row r="1416" s="25" customFormat="1"/>
    <row r="1417" s="25" customFormat="1"/>
    <row r="1418" s="25" customFormat="1"/>
    <row r="1419" s="25" customFormat="1"/>
    <row r="1420" s="25" customFormat="1"/>
    <row r="1421" s="25" customFormat="1"/>
    <row r="1422" s="25" customFormat="1"/>
    <row r="1423" s="25" customFormat="1"/>
    <row r="1424" s="25" customFormat="1"/>
    <row r="1425" s="25" customFormat="1"/>
    <row r="1426" s="25" customFormat="1"/>
    <row r="1427" s="25" customFormat="1"/>
    <row r="1428" s="25" customFormat="1"/>
    <row r="1429" s="25" customFormat="1"/>
    <row r="1430" s="25" customFormat="1"/>
    <row r="1431" s="25" customFormat="1"/>
    <row r="1432" s="25" customFormat="1"/>
    <row r="1433" s="25" customFormat="1"/>
    <row r="1434" s="25" customFormat="1"/>
    <row r="1435" s="25" customFormat="1"/>
    <row r="1436" s="25" customFormat="1"/>
    <row r="1437" s="25" customFormat="1"/>
    <row r="1438" s="25" customFormat="1"/>
    <row r="1439" s="25" customFormat="1"/>
    <row r="1440" s="25" customFormat="1"/>
    <row r="1441" s="25" customFormat="1"/>
    <row r="1442" s="25" customFormat="1"/>
    <row r="1443" s="25" customFormat="1"/>
    <row r="1444" s="25" customFormat="1"/>
    <row r="1445" s="25" customFormat="1"/>
    <row r="1446" s="25" customFormat="1"/>
    <row r="1447" s="25" customFormat="1"/>
    <row r="1448" s="25" customFormat="1"/>
    <row r="1449" s="25" customFormat="1"/>
    <row r="1450" s="25" customFormat="1"/>
    <row r="1451" s="25" customFormat="1"/>
    <row r="1452" s="25" customFormat="1"/>
    <row r="1453" s="25" customFormat="1"/>
    <row r="1454" s="25" customFormat="1"/>
    <row r="1455" s="25" customFormat="1"/>
    <row r="1456" s="25" customFormat="1"/>
    <row r="1457" s="25" customFormat="1"/>
    <row r="1458" s="25" customFormat="1"/>
    <row r="1459" s="25" customFormat="1"/>
    <row r="1460" s="25" customFormat="1"/>
    <row r="1461" s="25" customFormat="1"/>
    <row r="1462" s="25" customFormat="1"/>
    <row r="1463" s="25" customFormat="1"/>
    <row r="1464" s="25" customFormat="1"/>
    <row r="1465" s="25" customFormat="1"/>
    <row r="1466" s="25" customFormat="1"/>
    <row r="1467" s="25" customFormat="1"/>
    <row r="1468" s="25" customFormat="1"/>
    <row r="1469" s="25" customFormat="1"/>
    <row r="1470" s="25" customFormat="1"/>
    <row r="1471" s="25" customFormat="1"/>
    <row r="1472" s="25" customFormat="1"/>
    <row r="1473" s="25" customFormat="1"/>
    <row r="1474" s="25" customFormat="1"/>
    <row r="1475" s="25" customFormat="1"/>
    <row r="1476" s="25" customFormat="1"/>
    <row r="1477" s="25" customFormat="1"/>
    <row r="1478" s="25" customFormat="1"/>
    <row r="1479" s="25" customFormat="1"/>
    <row r="1480" s="25" customFormat="1"/>
    <row r="1481" s="25" customFormat="1"/>
    <row r="1482" s="25" customFormat="1"/>
    <row r="1483" s="25" customFormat="1"/>
    <row r="1484" s="25" customFormat="1"/>
    <row r="1485" s="25" customFormat="1"/>
    <row r="1486" s="25" customFormat="1"/>
    <row r="1487" s="25" customFormat="1"/>
    <row r="1488" s="25" customFormat="1"/>
    <row r="1489" s="25" customFormat="1"/>
    <row r="1490" s="25" customFormat="1"/>
    <row r="1491" s="25" customFormat="1"/>
    <row r="1492" s="25" customFormat="1"/>
    <row r="1493" s="25" customFormat="1"/>
    <row r="1494" s="25" customFormat="1"/>
    <row r="1495" s="25" customFormat="1"/>
    <row r="1496" s="25" customFormat="1"/>
    <row r="1497" s="25" customFormat="1"/>
    <row r="1498" s="25" customFormat="1"/>
    <row r="1499" s="25" customFormat="1"/>
    <row r="1500" s="25" customFormat="1"/>
    <row r="1501" s="25" customFormat="1"/>
    <row r="1502" s="25" customFormat="1"/>
    <row r="1503" s="25" customFormat="1"/>
    <row r="1504" s="25" customFormat="1"/>
    <row r="1505" s="25" customFormat="1"/>
    <row r="1506" s="25" customFormat="1"/>
    <row r="1507" s="25" customFormat="1"/>
    <row r="1508" s="25" customFormat="1"/>
    <row r="1509" s="25" customFormat="1"/>
    <row r="1510" s="25" customFormat="1"/>
    <row r="1511" s="25" customFormat="1"/>
    <row r="1512" s="25" customFormat="1"/>
    <row r="1513" s="25" customFormat="1"/>
    <row r="1514" s="25" customFormat="1"/>
    <row r="1515" s="25" customFormat="1"/>
    <row r="1516" s="25" customFormat="1"/>
    <row r="1517" s="25" customFormat="1"/>
    <row r="1518" s="25" customFormat="1"/>
    <row r="1519" s="25" customFormat="1"/>
    <row r="1520" s="25" customFormat="1"/>
    <row r="1521" s="25" customFormat="1"/>
    <row r="1522" s="25" customFormat="1"/>
    <row r="1523" s="25" customFormat="1"/>
    <row r="1524" s="25" customFormat="1"/>
    <row r="1525" s="25" customFormat="1"/>
    <row r="1526" s="25" customFormat="1"/>
    <row r="1527" s="25" customFormat="1"/>
    <row r="1528" s="25" customFormat="1"/>
    <row r="1529" s="25" customFormat="1"/>
    <row r="1530" s="25" customFormat="1"/>
    <row r="1531" s="25" customFormat="1"/>
    <row r="1532" s="25" customFormat="1"/>
    <row r="1533" s="25" customFormat="1"/>
    <row r="1534" s="25" customFormat="1"/>
    <row r="1535" s="25" customFormat="1"/>
    <row r="1536" s="25" customFormat="1"/>
    <row r="1537" s="25" customFormat="1"/>
    <row r="1538" s="25" customFormat="1"/>
    <row r="1539" s="25" customFormat="1"/>
    <row r="1540" s="25" customFormat="1"/>
    <row r="1541" s="25" customFormat="1"/>
    <row r="1542" s="25" customFormat="1"/>
    <row r="1543" s="25" customFormat="1"/>
    <row r="1544" s="25" customFormat="1"/>
    <row r="1545" s="25" customFormat="1"/>
    <row r="1546" s="25" customFormat="1"/>
    <row r="1547" s="25" customFormat="1"/>
    <row r="1548" s="25" customFormat="1"/>
    <row r="1549" s="25" customFormat="1"/>
    <row r="1550" s="25" customFormat="1"/>
    <row r="1551" s="25" customFormat="1"/>
    <row r="1552" s="25" customFormat="1"/>
    <row r="1553" s="25" customFormat="1"/>
    <row r="1554" s="25" customFormat="1"/>
    <row r="1555" s="25" customFormat="1"/>
    <row r="1556" s="25" customFormat="1"/>
    <row r="1557" s="25" customFormat="1"/>
    <row r="1558" s="25" customFormat="1"/>
    <row r="1559" s="25" customFormat="1"/>
    <row r="1560" s="25" customFormat="1"/>
    <row r="1561" s="25" customFormat="1"/>
    <row r="1562" s="25" customFormat="1"/>
    <row r="1563" s="25" customFormat="1"/>
    <row r="1564" s="25" customFormat="1"/>
    <row r="1565" s="25" customFormat="1"/>
    <row r="1566" s="25" customFormat="1"/>
    <row r="1567" s="25" customFormat="1"/>
    <row r="1568" s="25" customFormat="1"/>
    <row r="1569" s="25" customFormat="1"/>
    <row r="1570" s="25" customFormat="1"/>
    <row r="1571" s="25" customFormat="1"/>
    <row r="1572" s="25" customFormat="1"/>
    <row r="1573" s="25" customFormat="1"/>
    <row r="1574" s="25" customFormat="1"/>
    <row r="1575" s="25" customFormat="1"/>
    <row r="1576" s="25" customFormat="1"/>
    <row r="1577" s="25" customFormat="1"/>
    <row r="1578" s="25" customFormat="1"/>
    <row r="1579" s="25" customFormat="1"/>
    <row r="1580" s="25" customFormat="1"/>
    <row r="1581" s="25" customFormat="1"/>
    <row r="1582" s="25" customFormat="1"/>
    <row r="1583" s="25" customFormat="1"/>
    <row r="1584" s="25" customFormat="1"/>
    <row r="1585" s="25" customFormat="1"/>
    <row r="1586" s="25" customFormat="1"/>
    <row r="1587" s="25" customFormat="1"/>
    <row r="1588" s="25" customFormat="1"/>
    <row r="1589" s="25" customFormat="1"/>
    <row r="1590" s="25" customFormat="1"/>
    <row r="1591" s="25" customFormat="1"/>
    <row r="1592" s="25" customFormat="1"/>
    <row r="1593" s="25" customFormat="1"/>
    <row r="1594" s="25" customFormat="1"/>
    <row r="1595" s="25" customFormat="1"/>
    <row r="1596" s="25" customFormat="1"/>
    <row r="1597" s="25" customFormat="1"/>
    <row r="1598" s="25" customFormat="1"/>
    <row r="1599" s="25" customFormat="1"/>
    <row r="1600" s="25" customFormat="1"/>
    <row r="1601" s="25" customFormat="1"/>
    <row r="1602" s="25" customFormat="1"/>
    <row r="1603" s="25" customFormat="1"/>
    <row r="1604" s="25" customFormat="1"/>
    <row r="1605" s="25" customFormat="1"/>
    <row r="1606" s="25" customFormat="1"/>
    <row r="1607" s="25" customFormat="1"/>
    <row r="1608" s="25" customFormat="1"/>
    <row r="1609" s="25" customFormat="1"/>
    <row r="1610" s="25" customFormat="1"/>
    <row r="1611" s="25" customFormat="1"/>
    <row r="1612" s="25" customFormat="1"/>
    <row r="1613" s="25" customFormat="1"/>
    <row r="1614" s="25" customFormat="1"/>
    <row r="1615" s="25" customFormat="1"/>
    <row r="1616" s="25" customFormat="1"/>
    <row r="1617" s="25" customFormat="1"/>
    <row r="1618" s="25" customFormat="1"/>
    <row r="1619" s="25" customFormat="1"/>
    <row r="1620" s="25" customFormat="1"/>
    <row r="1621" s="25" customFormat="1"/>
    <row r="1622" s="25" customFormat="1"/>
    <row r="1623" s="25" customFormat="1"/>
    <row r="1624" s="25" customFormat="1"/>
    <row r="1625" s="25" customFormat="1"/>
    <row r="1626" s="25" customFormat="1"/>
    <row r="1627" s="25" customFormat="1"/>
    <row r="1628" s="25" customFormat="1"/>
    <row r="1629" s="25" customFormat="1"/>
    <row r="1630" s="25" customFormat="1"/>
    <row r="1631" s="25" customFormat="1"/>
    <row r="1632" s="25" customFormat="1"/>
    <row r="1633" s="25" customFormat="1"/>
    <row r="1634" s="25" customFormat="1"/>
    <row r="1635" s="25" customFormat="1"/>
    <row r="1636" s="25" customFormat="1"/>
    <row r="1637" s="25" customFormat="1"/>
    <row r="1638" s="25" customFormat="1"/>
    <row r="1639" s="25" customFormat="1"/>
    <row r="1640" s="25" customFormat="1"/>
    <row r="1641" s="25" customFormat="1"/>
    <row r="1642" s="25" customFormat="1"/>
    <row r="1643" s="25" customFormat="1"/>
    <row r="1644" s="25" customFormat="1"/>
    <row r="1645" s="25" customFormat="1"/>
    <row r="1646" s="25" customFormat="1"/>
    <row r="1647" s="25" customFormat="1"/>
    <row r="1648" s="25" customFormat="1"/>
    <row r="1649" s="25" customFormat="1"/>
    <row r="1650" s="25" customFormat="1"/>
    <row r="1651" s="25" customFormat="1"/>
    <row r="1652" s="25" customFormat="1"/>
    <row r="1653" s="25" customFormat="1"/>
    <row r="1654" s="25" customFormat="1"/>
    <row r="1655" s="25" customFormat="1"/>
    <row r="1656" s="25" customFormat="1"/>
    <row r="1657" s="25" customFormat="1"/>
    <row r="1658" s="25" customFormat="1"/>
    <row r="1659" s="25" customFormat="1"/>
    <row r="1660" s="25" customFormat="1"/>
    <row r="1661" s="25" customFormat="1"/>
    <row r="1662" s="25" customFormat="1"/>
    <row r="1663" s="25" customFormat="1"/>
    <row r="1664" s="25" customFormat="1"/>
    <row r="1665" s="25" customFormat="1"/>
    <row r="1666" s="25" customFormat="1"/>
    <row r="1667" s="25" customFormat="1"/>
    <row r="1668" s="25" customFormat="1"/>
    <row r="1669" s="25" customFormat="1"/>
    <row r="1670" s="25" customFormat="1"/>
    <row r="1671" s="25" customFormat="1"/>
    <row r="1672" s="25" customFormat="1"/>
    <row r="1673" s="25" customFormat="1"/>
    <row r="1674" s="25" customFormat="1"/>
    <row r="1675" s="25" customFormat="1"/>
    <row r="1676" s="25" customFormat="1"/>
    <row r="1677" s="25" customFormat="1"/>
    <row r="1678" s="25" customFormat="1"/>
    <row r="1679" s="25" customFormat="1"/>
    <row r="1680" s="25" customFormat="1"/>
    <row r="1681" s="25" customFormat="1"/>
    <row r="1682" s="25" customFormat="1"/>
    <row r="1683" s="25" customFormat="1"/>
    <row r="1684" s="25" customFormat="1"/>
    <row r="1685" s="25" customFormat="1"/>
    <row r="1686" s="25" customFormat="1"/>
    <row r="1687" s="25" customFormat="1"/>
    <row r="1688" s="25" customFormat="1"/>
    <row r="1689" s="25" customFormat="1"/>
    <row r="1690" s="25" customFormat="1"/>
    <row r="1691" s="25" customFormat="1"/>
    <row r="1692" s="25" customFormat="1"/>
    <row r="1693" s="25" customFormat="1"/>
    <row r="1694" s="25" customFormat="1"/>
    <row r="1695" s="25" customFormat="1"/>
    <row r="1696" s="25" customFormat="1"/>
    <row r="1697" s="25" customFormat="1"/>
    <row r="1698" s="25" customFormat="1"/>
    <row r="1699" s="25" customFormat="1"/>
    <row r="1700" s="25" customFormat="1"/>
    <row r="1701" s="25" customFormat="1"/>
    <row r="1702" s="25" customFormat="1"/>
    <row r="1703" s="25" customFormat="1"/>
    <row r="1704" s="25" customFormat="1"/>
    <row r="1705" s="25" customFormat="1"/>
    <row r="1706" s="25" customFormat="1"/>
    <row r="1707" s="25" customFormat="1"/>
    <row r="1708" s="25" customFormat="1"/>
    <row r="1709" s="25" customFormat="1"/>
    <row r="1710" s="25" customFormat="1"/>
    <row r="1711" s="25" customFormat="1"/>
    <row r="1712" s="25" customFormat="1"/>
    <row r="1713" s="25" customFormat="1"/>
    <row r="1714" s="25" customFormat="1"/>
    <row r="1715" s="25" customFormat="1"/>
    <row r="1716" s="25" customFormat="1"/>
    <row r="1717" s="25" customFormat="1"/>
    <row r="1718" s="25" customFormat="1"/>
    <row r="1719" s="25" customFormat="1"/>
    <row r="1720" s="25" customFormat="1"/>
    <row r="1721" s="25" customFormat="1"/>
    <row r="1722" s="25" customFormat="1"/>
    <row r="1723" s="25" customFormat="1"/>
    <row r="1724" s="25" customFormat="1"/>
    <row r="1725" s="25" customFormat="1"/>
    <row r="1726" s="25" customFormat="1"/>
    <row r="1727" s="25" customFormat="1"/>
    <row r="1728" s="25" customFormat="1"/>
    <row r="1729" s="25" customFormat="1"/>
    <row r="1730" s="25" customFormat="1"/>
    <row r="1731" s="25" customFormat="1"/>
    <row r="1732" s="25" customFormat="1"/>
    <row r="1733" s="25" customFormat="1"/>
    <row r="1734" s="25" customFormat="1"/>
    <row r="1735" s="25" customFormat="1"/>
    <row r="1736" s="25" customFormat="1"/>
    <row r="1737" s="25" customFormat="1"/>
    <row r="1738" s="25" customFormat="1"/>
    <row r="1739" s="25" customFormat="1"/>
    <row r="1740" s="25" customFormat="1"/>
    <row r="1741" s="25" customFormat="1"/>
    <row r="1742" s="25" customFormat="1"/>
    <row r="1743" s="25" customFormat="1"/>
    <row r="1744" s="25" customFormat="1"/>
    <row r="1745" s="25" customFormat="1"/>
    <row r="1746" s="25" customFormat="1"/>
    <row r="1747" s="25" customFormat="1"/>
    <row r="1748" s="25" customFormat="1"/>
    <row r="1749" s="25" customFormat="1"/>
    <row r="1750" s="25" customFormat="1"/>
    <row r="1751" s="25" customFormat="1"/>
    <row r="1752" s="25" customFormat="1"/>
    <row r="1753" s="25" customFormat="1"/>
    <row r="1754" s="25" customFormat="1"/>
    <row r="1755" s="25" customFormat="1"/>
    <row r="1756" s="25" customFormat="1"/>
    <row r="1757" s="25" customFormat="1"/>
    <row r="1758" s="25" customFormat="1"/>
    <row r="1759" s="25" customFormat="1"/>
    <row r="1760" s="25" customFormat="1"/>
    <row r="1761" s="25" customFormat="1"/>
    <row r="1762" s="25" customFormat="1"/>
    <row r="1763" s="25" customFormat="1"/>
    <row r="1764" s="25" customFormat="1"/>
    <row r="1765" s="25" customFormat="1"/>
    <row r="1766" s="25" customFormat="1"/>
    <row r="1767" s="25" customFormat="1"/>
    <row r="1768" s="25" customFormat="1"/>
    <row r="1769" s="25" customFormat="1"/>
    <row r="1770" s="25" customFormat="1"/>
    <row r="1771" s="25" customFormat="1"/>
    <row r="1772" s="25" customFormat="1"/>
    <row r="1773" s="25" customFormat="1"/>
    <row r="1774" s="25" customFormat="1"/>
    <row r="1775" s="25" customFormat="1"/>
    <row r="1776" s="25" customFormat="1"/>
    <row r="1777" s="25" customFormat="1"/>
    <row r="1778" s="25" customFormat="1"/>
    <row r="1779" s="25" customFormat="1"/>
    <row r="1780" s="25" customFormat="1"/>
    <row r="1781" s="25" customFormat="1"/>
    <row r="1782" s="25" customFormat="1"/>
    <row r="1783" s="25" customFormat="1"/>
    <row r="1784" s="25" customFormat="1"/>
    <row r="1785" s="25" customFormat="1"/>
    <row r="1786" s="25" customFormat="1"/>
    <row r="1787" s="25" customFormat="1"/>
    <row r="1788" s="25" customFormat="1"/>
    <row r="1789" s="25" customFormat="1"/>
    <row r="1790" s="25" customFormat="1"/>
    <row r="1791" s="25" customFormat="1"/>
    <row r="1792" s="25" customFormat="1"/>
    <row r="1793" s="25" customFormat="1"/>
    <row r="1794" s="25" customFormat="1"/>
    <row r="1795" s="25" customFormat="1"/>
    <row r="1796" s="25" customFormat="1"/>
    <row r="1797" s="25" customFormat="1"/>
    <row r="1798" s="25" customFormat="1"/>
    <row r="1799" s="25" customFormat="1"/>
    <row r="1800" s="25" customFormat="1"/>
    <row r="1801" s="25" customFormat="1"/>
    <row r="1802" s="25" customFormat="1"/>
    <row r="1803" s="25" customFormat="1"/>
    <row r="1804" s="25" customFormat="1"/>
    <row r="1805" s="25" customFormat="1"/>
    <row r="1806" s="25" customFormat="1"/>
    <row r="1807" s="25" customFormat="1"/>
    <row r="1808" s="25" customFormat="1"/>
    <row r="1809" s="25" customFormat="1"/>
    <row r="1810" s="25" customFormat="1"/>
    <row r="1811" s="25" customFormat="1"/>
    <row r="1812" s="25" customFormat="1"/>
    <row r="1813" s="25" customFormat="1"/>
    <row r="1814" s="25" customFormat="1"/>
    <row r="1815" s="25" customFormat="1"/>
    <row r="1816" s="25" customFormat="1"/>
    <row r="1817" s="25" customFormat="1"/>
    <row r="1818" s="25" customFormat="1"/>
    <row r="1819" s="25" customFormat="1"/>
    <row r="1820" s="25" customFormat="1"/>
    <row r="1821" s="25" customFormat="1"/>
    <row r="1822" s="25" customFormat="1"/>
    <row r="1823" s="25" customFormat="1"/>
    <row r="1824" s="25" customFormat="1"/>
    <row r="1825" s="25" customFormat="1"/>
    <row r="1826" s="25" customFormat="1"/>
    <row r="1827" s="25" customFormat="1"/>
    <row r="1828" s="25" customFormat="1"/>
    <row r="1829" s="25" customFormat="1"/>
    <row r="1830" s="25" customFormat="1"/>
    <row r="1831" s="25" customFormat="1"/>
    <row r="1832" s="25" customFormat="1"/>
    <row r="1833" s="25" customFormat="1"/>
    <row r="1834" s="25" customFormat="1"/>
    <row r="1835" s="25" customFormat="1"/>
    <row r="1836" s="25" customFormat="1"/>
    <row r="1837" s="25" customFormat="1"/>
    <row r="1838" s="25" customFormat="1"/>
    <row r="1839" s="25" customFormat="1"/>
    <row r="1840" s="25" customFormat="1"/>
    <row r="1841" s="25" customFormat="1"/>
    <row r="1842" s="25" customFormat="1"/>
    <row r="1843" s="25" customFormat="1"/>
    <row r="1844" s="25" customFormat="1"/>
    <row r="1845" s="25" customFormat="1"/>
    <row r="1846" s="25" customFormat="1"/>
    <row r="1847" s="25" customFormat="1"/>
    <row r="1848" s="25" customFormat="1"/>
    <row r="1849" s="25" customFormat="1"/>
    <row r="1850" s="25" customFormat="1"/>
    <row r="1851" s="25" customFormat="1"/>
    <row r="1852" s="25" customFormat="1"/>
    <row r="1853" s="25" customFormat="1"/>
    <row r="1854" s="25" customFormat="1"/>
    <row r="1855" s="25" customFormat="1"/>
    <row r="1856" s="25" customFormat="1"/>
    <row r="1857" s="25" customFormat="1"/>
    <row r="1858" s="25" customFormat="1"/>
    <row r="1859" s="25" customFormat="1"/>
    <row r="1860" s="25" customFormat="1"/>
    <row r="1861" s="25" customFormat="1"/>
    <row r="1862" s="25" customFormat="1"/>
    <row r="1863" s="25" customFormat="1"/>
    <row r="1864" s="25" customFormat="1"/>
    <row r="1865" s="25" customFormat="1"/>
    <row r="1866" s="25" customFormat="1"/>
    <row r="1867" s="25" customFormat="1"/>
    <row r="1868" s="25" customFormat="1"/>
    <row r="1869" s="25" customFormat="1"/>
    <row r="1870" s="25" customFormat="1"/>
    <row r="1871" s="25" customFormat="1"/>
    <row r="1872" s="25" customFormat="1"/>
    <row r="1873" s="25" customFormat="1"/>
    <row r="1874" s="25" customFormat="1"/>
    <row r="1875" s="25" customFormat="1"/>
    <row r="1876" s="25" customFormat="1"/>
    <row r="1877" s="25" customFormat="1"/>
    <row r="1878" s="25" customFormat="1"/>
    <row r="1879" s="25" customFormat="1"/>
    <row r="1880" s="25" customFormat="1"/>
    <row r="1881" s="25" customFormat="1"/>
    <row r="1882" s="25" customFormat="1"/>
    <row r="1883" s="25" customFormat="1"/>
    <row r="1884" s="25" customFormat="1"/>
    <row r="1885" s="25" customFormat="1"/>
    <row r="1886" s="25" customFormat="1"/>
    <row r="1887" s="25" customFormat="1"/>
    <row r="1888" s="25" customFormat="1"/>
    <row r="1889" s="25" customFormat="1"/>
    <row r="1890" s="25" customFormat="1"/>
    <row r="1891" s="25" customFormat="1"/>
    <row r="1892" s="25" customFormat="1"/>
    <row r="1893" s="25" customFormat="1"/>
    <row r="1894" s="25" customFormat="1"/>
    <row r="1895" s="25" customFormat="1"/>
    <row r="1896" s="25" customFormat="1"/>
    <row r="1897" s="25" customFormat="1"/>
    <row r="1898" s="25" customFormat="1"/>
    <row r="1899" s="25" customFormat="1"/>
    <row r="1900" s="25" customFormat="1"/>
    <row r="1901" s="25" customFormat="1"/>
    <row r="1902" s="25" customFormat="1"/>
    <row r="1903" s="25" customFormat="1"/>
    <row r="1904" s="25" customFormat="1"/>
    <row r="1905" s="25" customFormat="1"/>
    <row r="1906" s="25" customFormat="1"/>
    <row r="1907" s="25" customFormat="1"/>
    <row r="1908" s="25" customFormat="1"/>
    <row r="1909" s="25" customFormat="1"/>
    <row r="1910" s="25" customFormat="1"/>
    <row r="1911" s="25" customFormat="1"/>
    <row r="1912" s="25" customFormat="1"/>
    <row r="1913" s="25" customFormat="1"/>
    <row r="1914" s="25" customFormat="1"/>
    <row r="1915" s="25" customFormat="1"/>
    <row r="1916" s="25" customFormat="1"/>
    <row r="1917" s="25" customFormat="1"/>
    <row r="1918" s="25" customFormat="1"/>
    <row r="1919" s="25" customFormat="1"/>
    <row r="1920" s="25" customFormat="1"/>
    <row r="1921" s="25" customFormat="1"/>
    <row r="1922" s="25" customFormat="1"/>
    <row r="1923" s="25" customFormat="1"/>
    <row r="1924" s="25" customFormat="1"/>
    <row r="1925" s="25" customFormat="1"/>
    <row r="1926" s="25" customFormat="1"/>
    <row r="1927" s="25" customFormat="1"/>
    <row r="1928" s="25" customFormat="1"/>
    <row r="1929" s="25" customFormat="1"/>
    <row r="1930" s="25" customFormat="1"/>
    <row r="1931" s="25" customFormat="1"/>
    <row r="1932" s="25" customFormat="1"/>
    <row r="1933" s="25" customFormat="1"/>
    <row r="1934" s="25" customFormat="1"/>
    <row r="1935" s="25" customFormat="1"/>
    <row r="1936" s="25" customFormat="1"/>
    <row r="1937" s="25" customFormat="1"/>
    <row r="1938" s="25" customFormat="1"/>
    <row r="1939" s="25" customFormat="1"/>
    <row r="1940" s="25" customFormat="1"/>
    <row r="1941" s="25" customFormat="1"/>
    <row r="1942" s="25" customFormat="1"/>
    <row r="1943" s="25" customFormat="1"/>
    <row r="1944" s="25" customFormat="1"/>
    <row r="1945" s="25" customFormat="1"/>
    <row r="1946" s="25" customFormat="1"/>
    <row r="1947" s="25" customFormat="1"/>
    <row r="1948" s="25" customFormat="1"/>
    <row r="1949" s="25" customFormat="1"/>
    <row r="1950" s="25" customFormat="1"/>
    <row r="1951" s="25" customFormat="1"/>
    <row r="1952" s="25" customFormat="1"/>
    <row r="1953" s="25" customFormat="1"/>
    <row r="1954" s="25" customFormat="1"/>
    <row r="1955" s="25" customFormat="1"/>
    <row r="1956" s="25" customFormat="1"/>
    <row r="1957" s="25" customFormat="1"/>
    <row r="1958" s="25" customFormat="1"/>
    <row r="1959" s="25" customFormat="1"/>
    <row r="1960" s="25" customFormat="1"/>
    <row r="1961" s="25" customFormat="1"/>
    <row r="1962" s="25" customFormat="1"/>
    <row r="1963" s="25" customFormat="1"/>
    <row r="1964" s="25" customFormat="1"/>
    <row r="1965" s="25" customFormat="1"/>
    <row r="1966" s="25" customFormat="1"/>
    <row r="1967" s="25" customFormat="1"/>
    <row r="1968" s="25" customFormat="1"/>
    <row r="1969" s="25" customFormat="1"/>
    <row r="1970" s="25" customFormat="1"/>
    <row r="1971" s="25" customFormat="1"/>
    <row r="1972" s="25" customFormat="1"/>
    <row r="1973" s="25" customFormat="1"/>
    <row r="1974" s="25" customFormat="1"/>
    <row r="1975" s="25" customFormat="1"/>
    <row r="1976" s="25" customFormat="1"/>
    <row r="1977" s="25" customFormat="1"/>
    <row r="1978" s="25" customFormat="1"/>
    <row r="1979" s="25" customFormat="1"/>
    <row r="1980" s="25" customFormat="1"/>
    <row r="1981" s="25" customFormat="1"/>
    <row r="1982" s="25" customFormat="1"/>
    <row r="1983" s="25" customFormat="1"/>
    <row r="1984" s="25" customFormat="1"/>
    <row r="1985" s="25" customFormat="1"/>
    <row r="1986" s="25" customFormat="1"/>
    <row r="1987" s="25" customFormat="1"/>
    <row r="1988" s="25" customFormat="1"/>
    <row r="1989" s="25" customFormat="1"/>
    <row r="1990" s="25" customFormat="1"/>
    <row r="1991" s="25" customFormat="1"/>
    <row r="1992" s="25" customFormat="1"/>
    <row r="1993" s="25" customFormat="1"/>
    <row r="1994" s="25" customFormat="1"/>
    <row r="1995" s="25" customFormat="1"/>
    <row r="1996" s="25" customFormat="1"/>
    <row r="1997" s="25" customFormat="1"/>
    <row r="1998" s="25" customFormat="1"/>
    <row r="1999" s="25" customFormat="1"/>
    <row r="2000" s="25" customFormat="1"/>
    <row r="2001" s="25" customFormat="1"/>
    <row r="2002" s="25" customFormat="1"/>
    <row r="2003" s="25" customFormat="1"/>
    <row r="2004" s="25" customFormat="1"/>
    <row r="2005" s="25" customFormat="1"/>
    <row r="2006" s="25" customFormat="1"/>
    <row r="2007" s="25" customFormat="1"/>
    <row r="2008" s="25" customFormat="1"/>
    <row r="2009" s="25" customFormat="1"/>
    <row r="2010" s="25" customFormat="1"/>
    <row r="2011" s="25" customFormat="1"/>
    <row r="2012" s="25" customFormat="1"/>
    <row r="2013" s="25" customFormat="1"/>
    <row r="2014" s="25" customFormat="1"/>
    <row r="2015" s="25" customFormat="1"/>
    <row r="2016" s="25" customFormat="1"/>
    <row r="2017" s="25" customFormat="1"/>
    <row r="2018" s="25" customFormat="1"/>
    <row r="2019" s="25" customFormat="1"/>
    <row r="2020" s="25" customFormat="1"/>
    <row r="2021" s="25" customFormat="1"/>
    <row r="2022" s="25" customFormat="1"/>
    <row r="2023" s="25" customFormat="1"/>
    <row r="2024" s="25" customFormat="1"/>
    <row r="2025" s="25" customFormat="1"/>
    <row r="2026" s="25" customFormat="1"/>
    <row r="2027" s="25" customFormat="1"/>
    <row r="2028" s="25" customFormat="1"/>
    <row r="2029" s="25" customFormat="1"/>
    <row r="2030" s="25" customFormat="1"/>
    <row r="2031" s="25" customFormat="1"/>
    <row r="2032" s="25" customFormat="1"/>
    <row r="2033" s="25" customFormat="1"/>
    <row r="2034" s="25" customFormat="1"/>
    <row r="2035" s="25" customFormat="1"/>
    <row r="2036" s="25" customFormat="1"/>
    <row r="2037" s="25" customFormat="1"/>
    <row r="2038" s="25" customFormat="1"/>
    <row r="2039" s="25" customFormat="1"/>
    <row r="2040" s="25" customFormat="1"/>
    <row r="2041" s="25" customFormat="1"/>
    <row r="2042" s="25" customFormat="1"/>
    <row r="2043" s="25" customFormat="1"/>
    <row r="2044" s="25" customFormat="1"/>
    <row r="2045" s="25" customFormat="1"/>
    <row r="2046" s="25" customFormat="1"/>
    <row r="2047" s="25" customFormat="1"/>
    <row r="2048" s="25" customFormat="1"/>
    <row r="2049" s="25" customFormat="1"/>
    <row r="2050" s="25" customFormat="1"/>
    <row r="2051" s="25" customFormat="1"/>
    <row r="2052" s="25" customFormat="1"/>
    <row r="2053" s="25" customFormat="1"/>
    <row r="2054" s="25" customFormat="1"/>
    <row r="2055" s="25" customFormat="1"/>
    <row r="2056" s="25" customFormat="1"/>
    <row r="2057" s="25" customFormat="1"/>
    <row r="2058" s="25" customFormat="1"/>
    <row r="2059" s="25" customFormat="1"/>
    <row r="2060" s="25" customFormat="1"/>
    <row r="2061" s="25" customFormat="1"/>
    <row r="2062" s="25" customFormat="1"/>
    <row r="2063" s="25" customFormat="1"/>
    <row r="2064" s="25" customFormat="1"/>
    <row r="2065" s="25" customFormat="1"/>
    <row r="2066" s="25" customFormat="1"/>
    <row r="2067" s="25" customFormat="1"/>
    <row r="2068" s="25" customFormat="1"/>
    <row r="2069" s="25" customFormat="1"/>
    <row r="2070" s="25" customFormat="1"/>
    <row r="2071" s="25" customFormat="1"/>
    <row r="2072" s="25" customFormat="1"/>
    <row r="2073" s="25" customFormat="1"/>
    <row r="2074" s="25" customFormat="1"/>
    <row r="2075" s="25" customFormat="1"/>
    <row r="2076" s="25" customFormat="1"/>
    <row r="2077" s="25" customFormat="1"/>
    <row r="2078" s="25" customFormat="1"/>
    <row r="2079" s="25" customFormat="1"/>
    <row r="2080" s="25" customFormat="1"/>
    <row r="2081" s="25" customFormat="1"/>
    <row r="2082" s="25" customFormat="1"/>
    <row r="2083" s="25" customFormat="1"/>
    <row r="2084" s="25" customFormat="1"/>
    <row r="2085" s="25" customFormat="1"/>
    <row r="2086" s="25" customFormat="1"/>
    <row r="2087" s="25" customFormat="1"/>
    <row r="2088" s="25" customFormat="1"/>
    <row r="2089" s="25" customFormat="1"/>
    <row r="2090" s="25" customFormat="1"/>
    <row r="2091" s="25" customFormat="1"/>
    <row r="2092" s="25" customFormat="1"/>
    <row r="2093" s="25" customFormat="1"/>
    <row r="2094" s="25" customFormat="1"/>
    <row r="2095" s="25" customFormat="1"/>
    <row r="2096" s="25" customFormat="1"/>
    <row r="2097" s="25" customFormat="1"/>
    <row r="2098" s="25" customFormat="1"/>
    <row r="2099" s="25" customFormat="1"/>
    <row r="2100" s="25" customFormat="1"/>
    <row r="2101" s="25" customFormat="1"/>
    <row r="2102" s="25" customFormat="1"/>
    <row r="2103" s="25" customFormat="1"/>
    <row r="2104" s="25" customFormat="1"/>
    <row r="2105" s="25" customFormat="1"/>
    <row r="2106" s="25" customFormat="1"/>
    <row r="2107" s="25" customFormat="1"/>
    <row r="2108" s="25" customFormat="1"/>
    <row r="2109" s="25" customFormat="1"/>
    <row r="2110" s="25" customFormat="1"/>
    <row r="2111" s="25" customFormat="1"/>
    <row r="2112" s="25" customFormat="1"/>
    <row r="2113" s="25" customFormat="1"/>
    <row r="2114" s="25" customFormat="1"/>
    <row r="2115" s="25" customFormat="1"/>
    <row r="2116" s="25" customFormat="1"/>
    <row r="2117" s="25" customFormat="1"/>
    <row r="2118" s="25" customFormat="1"/>
    <row r="2119" s="25" customFormat="1"/>
    <row r="2120" s="25" customFormat="1"/>
    <row r="2121" s="25" customFormat="1"/>
    <row r="2122" s="25" customFormat="1"/>
    <row r="2123" s="25" customFormat="1"/>
    <row r="2124" s="25" customFormat="1"/>
    <row r="2125" s="25" customFormat="1"/>
    <row r="2126" s="25" customFormat="1"/>
    <row r="2127" s="25" customFormat="1"/>
    <row r="2128" s="25" customFormat="1"/>
    <row r="2129" s="25" customFormat="1"/>
    <row r="2130" s="25" customFormat="1"/>
    <row r="2131" s="25" customFormat="1"/>
    <row r="2132" s="25" customFormat="1"/>
    <row r="2133" s="25" customFormat="1"/>
    <row r="2134" s="25" customFormat="1"/>
    <row r="2135" s="25" customFormat="1"/>
    <row r="2136" s="25" customFormat="1"/>
    <row r="2137" s="25" customFormat="1"/>
    <row r="2138" s="25" customFormat="1"/>
    <row r="2139" s="25" customFormat="1"/>
    <row r="2140" s="25" customFormat="1"/>
    <row r="2141" s="25" customFormat="1"/>
    <row r="2142" s="25" customFormat="1"/>
    <row r="2143" s="25" customFormat="1"/>
    <row r="2144" s="25" customFormat="1"/>
    <row r="2145" s="25" customFormat="1"/>
    <row r="2146" s="25" customFormat="1"/>
    <row r="2147" s="25" customFormat="1"/>
    <row r="2148" s="25" customFormat="1"/>
    <row r="2149" s="25" customFormat="1"/>
    <row r="2150" s="25" customFormat="1"/>
    <row r="2151" s="25" customFormat="1"/>
    <row r="2152" s="25" customFormat="1"/>
    <row r="2153" s="25" customFormat="1"/>
    <row r="2154" s="25" customFormat="1"/>
    <row r="2155" s="25" customFormat="1"/>
    <row r="2156" s="25" customFormat="1"/>
    <row r="2157" s="25" customFormat="1"/>
    <row r="2158" s="25" customFormat="1"/>
    <row r="2159" s="25" customFormat="1"/>
    <row r="2160" s="25" customFormat="1"/>
    <row r="2161" s="25" customFormat="1"/>
    <row r="2162" s="25" customFormat="1"/>
    <row r="2163" s="25" customFormat="1"/>
    <row r="2164" s="25" customFormat="1"/>
    <row r="2165" s="25" customFormat="1"/>
    <row r="2166" s="25" customFormat="1"/>
    <row r="2167" s="25" customFormat="1"/>
    <row r="2168" s="25" customFormat="1"/>
    <row r="2169" s="25" customFormat="1"/>
    <row r="2170" s="25" customFormat="1"/>
    <row r="2171" s="25" customFormat="1"/>
    <row r="2172" s="25" customFormat="1"/>
    <row r="2173" s="25" customFormat="1"/>
    <row r="2174" s="25" customFormat="1"/>
    <row r="2175" s="25" customFormat="1"/>
    <row r="2176" s="25" customFormat="1"/>
    <row r="2177" s="25" customFormat="1"/>
    <row r="2178" s="25" customFormat="1"/>
    <row r="2179" s="25" customFormat="1"/>
    <row r="2180" s="25" customFormat="1"/>
    <row r="2181" s="25" customFormat="1"/>
    <row r="2182" s="25" customFormat="1"/>
    <row r="2183" s="25" customFormat="1"/>
    <row r="2184" s="25" customFormat="1"/>
    <row r="2185" s="25" customFormat="1"/>
    <row r="2186" s="25" customFormat="1"/>
  </sheetData>
  <sheetProtection sheet="1" objects="1" scenarios="1" formatCells="0" formatColumns="0" formatRows="0" selectLockedCells="1"/>
  <dataConsolidate/>
  <mergeCells count="57">
    <mergeCell ref="A7:F7"/>
    <mergeCell ref="A3:F3"/>
    <mergeCell ref="A4:F4"/>
    <mergeCell ref="A5:C5"/>
    <mergeCell ref="D5:F5"/>
    <mergeCell ref="A6:C6"/>
    <mergeCell ref="D6:F6"/>
    <mergeCell ref="A8:F8"/>
    <mergeCell ref="A9:F9"/>
    <mergeCell ref="A10:F10"/>
    <mergeCell ref="A11:F11"/>
    <mergeCell ref="A12:F12"/>
    <mergeCell ref="A14:D14"/>
    <mergeCell ref="A24:F24"/>
    <mergeCell ref="A25:F25"/>
    <mergeCell ref="A26:C26"/>
    <mergeCell ref="D26:F26"/>
    <mergeCell ref="A23:F23"/>
    <mergeCell ref="A15:D15"/>
    <mergeCell ref="A19:D19"/>
    <mergeCell ref="A16:D16"/>
    <mergeCell ref="A17:D17"/>
    <mergeCell ref="A18:D18"/>
    <mergeCell ref="A20:D20"/>
    <mergeCell ref="A21:D21"/>
    <mergeCell ref="A22:D22"/>
    <mergeCell ref="A27:C27"/>
    <mergeCell ref="D27:F27"/>
    <mergeCell ref="A28:C28"/>
    <mergeCell ref="D29:F29"/>
    <mergeCell ref="A31:F31"/>
    <mergeCell ref="A30:F30"/>
    <mergeCell ref="A29:C29"/>
    <mergeCell ref="D28:F28"/>
    <mergeCell ref="D33:F33"/>
    <mergeCell ref="A35:C35"/>
    <mergeCell ref="D35:F35"/>
    <mergeCell ref="A36:C36"/>
    <mergeCell ref="D36:F36"/>
    <mergeCell ref="D34:F34"/>
    <mergeCell ref="A34:C34"/>
    <mergeCell ref="E38:F38"/>
    <mergeCell ref="A13:B13"/>
    <mergeCell ref="A32:C32"/>
    <mergeCell ref="D32:F32"/>
    <mergeCell ref="A42:C42"/>
    <mergeCell ref="D42:F42"/>
    <mergeCell ref="D41:F41"/>
    <mergeCell ref="A41:C41"/>
    <mergeCell ref="A39:C39"/>
    <mergeCell ref="D39:F39"/>
    <mergeCell ref="A37:C37"/>
    <mergeCell ref="D37:F37"/>
    <mergeCell ref="A38:C38"/>
    <mergeCell ref="A40:C40"/>
    <mergeCell ref="D40:F40"/>
    <mergeCell ref="A33:C33"/>
  </mergeCells>
  <phoneticPr fontId="23" type="noConversion"/>
  <dataValidations xWindow="756" yWindow="482" count="10">
    <dataValidation allowBlank="1" showInputMessage="1" showErrorMessage="1" prompt="Modifier les contenus bleus et mettre ensuite en noir : _x000a_Enregistrements qualité : indiquez ceux que vous mettrez à disposition d'un auditeur. Il peut s'agir des onglets imprimés et signés de ce fichier d'autodiagnostic" sqref="D27:F27" xr:uid="{00000000-0002-0000-0400-000000000000}"/>
    <dataValidation allowBlank="1" showInputMessage="1" showErrorMessage="1" prompt="Autre document d'appui : Mettre ici, et en noir, tout autre document d'appui éventuel pour cette déclaration" sqref="D28:D29" xr:uid="{00000000-0002-0000-0400-000001000000}"/>
    <dataValidation allowBlank="1" showInputMessage="1" showErrorMessage="1" prompt="Indiquer les NOM et Prénom de la personne indépendante" sqref="A33:C33" xr:uid="{00000000-0002-0000-0400-000002000000}"/>
    <dataValidation allowBlank="1" showInputMessage="1" showErrorMessage="1" prompt="Organisme de la personne indépendante" sqref="A35:C35" xr:uid="{00000000-0002-0000-0400-000003000000}"/>
    <dataValidation allowBlank="1" showInputMessage="1" showErrorMessage="1" prompt="Adresse complète de l'organisme de la personne indépendante" sqref="A36:C36" xr:uid="{00000000-0002-0000-0400-000004000000}"/>
    <dataValidation allowBlank="1" showInputMessage="1" showErrorMessage="1" prompt="Code postal - Ville - Pays de l'organisme de la personne indépendante" sqref="A37:C38" xr:uid="{00000000-0002-0000-0400-000005000000}"/>
    <dataValidation allowBlank="1" showInputMessage="1" showErrorMessage="1" prompt="Adresse complète de l'Exploitant des dispositifs médicaux" sqref="D36:F36" xr:uid="{00000000-0002-0000-0400-000006000000}"/>
    <dataValidation allowBlank="1" showInputMessage="1" showErrorMessage="1" prompt="Code postal - Ville - Pays de l'Exploitant" sqref="D37:F37" xr:uid="{00000000-0002-0000-0400-000007000000}"/>
    <dataValidation type="list" allowBlank="1" showInputMessage="1" showErrorMessage="1" sqref="E13" xr:uid="{00000000-0002-0000-0400-000008000000}">
      <formula1>"Choix du seuil,50%,60%,70%,80%,90%"</formula1>
    </dataValidation>
    <dataValidation allowBlank="1" showInputMessage="1" showErrorMessage="1" prompt="Mettre la date de signature par la personne indépendante" sqref="A40:C40" xr:uid="{00000000-0002-0000-0400-000009000000}"/>
  </dataValidations>
  <hyperlinks>
    <hyperlink ref="A1:E1" r:id="rId1" display="©UTC Etude complète : https://travaux.master.utc.fr/ids078/" xr:uid="{00000000-0004-0000-0400-000000000000}"/>
  </hyperlinks>
  <printOptions horizontalCentered="1"/>
  <pageMargins left="0.31" right="0.31" top="0" bottom="0.55000000000000004" header="0" footer="0.31"/>
  <pageSetup paperSize="9" orientation="portrait" r:id="rId2"/>
  <headerFooter>
    <oddFooter>&amp;L&amp;"Arial Narrow,Normal"&amp;6&amp;K000000Fichier : &amp;F &amp;C&amp;"Arial Narrow,Normal"&amp;6&amp;K000000Onglet : &amp;A&amp;R&amp;"Arial Narrow,Normal"&amp;6&amp;K000000Date d’impression : &amp;D - Page n° 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6"/>
  <dimension ref="A1:I43"/>
  <sheetViews>
    <sheetView topLeftCell="A5" zoomScale="120" zoomScaleNormal="120" workbookViewId="0">
      <selection activeCell="F19" sqref="F19"/>
    </sheetView>
  </sheetViews>
  <sheetFormatPr baseColWidth="10" defaultColWidth="11.5546875" defaultRowHeight="15"/>
  <cols>
    <col min="1" max="1" width="17.5546875" customWidth="1"/>
    <col min="2" max="2" width="37.109375" customWidth="1"/>
    <col min="3" max="3" width="14.6640625" style="20" customWidth="1"/>
    <col min="4" max="4" width="20.109375" customWidth="1"/>
    <col min="5" max="5" width="37.109375" style="20" customWidth="1"/>
    <col min="6" max="6" width="11.5546875" style="20"/>
  </cols>
  <sheetData>
    <row r="1" spans="1:7" s="53" customFormat="1">
      <c r="C1" s="20"/>
      <c r="D1" s="712" t="s">
        <v>235</v>
      </c>
      <c r="E1" s="712"/>
      <c r="F1" s="20"/>
    </row>
    <row r="2" spans="1:7" ht="22.5">
      <c r="A2" s="1" t="s">
        <v>143</v>
      </c>
      <c r="B2" s="2"/>
      <c r="C2" s="19"/>
      <c r="D2" s="317" t="str">
        <f>'Résultats Globaux'!B33</f>
        <v>Partie I : Capacités de l’expert</v>
      </c>
      <c r="E2" s="317" t="str">
        <f>'Résultats Globaux'!B37</f>
        <v>Partie II : Confiance dans le résultat de l’expertise</v>
      </c>
      <c r="F2" s="23" t="s">
        <v>144</v>
      </c>
      <c r="G2" s="53"/>
    </row>
    <row r="3" spans="1:7" ht="24.95" customHeight="1">
      <c r="A3" s="18" t="str">
        <f>'Mode d''emploi'!C22</f>
        <v>Choix de VÉRACITÉ</v>
      </c>
      <c r="B3" s="3" t="s">
        <v>145</v>
      </c>
      <c r="C3" s="4" t="s">
        <v>146</v>
      </c>
      <c r="D3" s="22">
        <f>IFERROR(COUNTIFS(Evaluation!$D$14:$D$45,$A3),0)</f>
        <v>29</v>
      </c>
      <c r="E3" s="22">
        <f>IFERROR(COUNTIFS(Evaluation!$D$47:$D$79,$A3),0)</f>
        <v>30</v>
      </c>
      <c r="F3" s="5">
        <f>SUM(D3:E3)</f>
        <v>59</v>
      </c>
      <c r="G3" s="53"/>
    </row>
    <row r="4" spans="1:7" ht="24.95" customHeight="1">
      <c r="A4" s="17" t="str">
        <f>'Mode d''emploi'!C23</f>
        <v>Faux </v>
      </c>
      <c r="B4" s="6" t="str">
        <f>'Mode d''emploi'!A23</f>
        <v>Niveau 1 : Le critère n'est pas respecté.</v>
      </c>
      <c r="C4" s="4">
        <f>'Mode d''emploi'!D23</f>
        <v>1.0000000000000001E-5</v>
      </c>
      <c r="D4" s="22">
        <f>IFERROR(COUNTIFS(Evaluation!$D$14:$D$45,$A4),0)</f>
        <v>0</v>
      </c>
      <c r="E4" s="22">
        <f>IFERROR(COUNTIFS(Evaluation!$D$47:$D$79,$A4),0)</f>
        <v>0</v>
      </c>
      <c r="F4" s="5">
        <f t="shared" ref="F4:F9" si="0">SUM(D4:E4)</f>
        <v>0</v>
      </c>
      <c r="G4" s="53"/>
    </row>
    <row r="5" spans="1:7" ht="24.95" customHeight="1">
      <c r="A5" s="17" t="s">
        <v>22</v>
      </c>
      <c r="B5" s="55" t="str">
        <f>'Mode d''emploi'!A27</f>
        <v>L'expert n'est pas concerné par ce critère et peut le justifier</v>
      </c>
      <c r="C5" s="56" t="str">
        <f>'Mode d''emploi'!D27</f>
        <v>NC</v>
      </c>
      <c r="D5" s="22">
        <f>IFERROR(COUNTIFS(Evaluation!$D$14:$D$45,$A5),0)</f>
        <v>0</v>
      </c>
      <c r="E5" s="22">
        <f>IFERROR(COUNTIFS(Evaluation!$D$47:$D$79,$A5),0)</f>
        <v>0</v>
      </c>
      <c r="F5" s="5">
        <f t="shared" si="0"/>
        <v>0</v>
      </c>
      <c r="G5" s="53"/>
    </row>
    <row r="6" spans="1:7" ht="24.95" customHeight="1">
      <c r="A6" s="17" t="str">
        <f>'Mode d''emploi'!C24</f>
        <v>Plutôt Faux</v>
      </c>
      <c r="B6" s="3" t="str">
        <f>'Mode d''emploi'!A24</f>
        <v>Niveau 2 : Le critère est aléatoirement appliqué.</v>
      </c>
      <c r="C6" s="4">
        <f>'Mode d''emploi'!D24</f>
        <v>0.4</v>
      </c>
      <c r="D6" s="22">
        <f>IFERROR(COUNTIFS(Evaluation!$D$14:$D$45,$A6),0)</f>
        <v>0</v>
      </c>
      <c r="E6" s="22">
        <f>IFERROR(COUNTIFS(Evaluation!$D$47:$D$79,$A6),0)</f>
        <v>0</v>
      </c>
      <c r="F6" s="5">
        <f t="shared" si="0"/>
        <v>0</v>
      </c>
      <c r="G6" s="53"/>
    </row>
    <row r="7" spans="1:7" ht="24.95" customHeight="1">
      <c r="A7" s="17" t="str">
        <f>'Mode d''emploi'!C25</f>
        <v>Plutôt vrai</v>
      </c>
      <c r="B7" s="6" t="str">
        <f>'Mode d''emploi'!A25</f>
        <v>Niveau 3 : Le critère est respecté et  formalisé.</v>
      </c>
      <c r="C7" s="4">
        <f>'Mode d''emploi'!D25</f>
        <v>0.70000000000000007</v>
      </c>
      <c r="D7" s="22">
        <f>IFERROR(COUNTIFS(Evaluation!$D$14:$D$45,$A7),0)</f>
        <v>0</v>
      </c>
      <c r="E7" s="22">
        <f>IFERROR(COUNTIFS(Evaluation!$D$47:$D$79,$A7),0)</f>
        <v>0</v>
      </c>
      <c r="F7" s="5">
        <f t="shared" si="0"/>
        <v>0</v>
      </c>
      <c r="G7" s="53"/>
    </row>
    <row r="8" spans="1:7" ht="24.95" customHeight="1">
      <c r="A8" s="17" t="str">
        <f>'Mode d''emploi'!C26</f>
        <v xml:space="preserve">Vrai </v>
      </c>
      <c r="B8" s="3" t="str">
        <f>'Mode d''emploi'!A26</f>
        <v>Niveau 4 : Le critère est respecté, appliqué et prouvé par un document si nécessaire.</v>
      </c>
      <c r="C8" s="4">
        <f>'Mode d''emploi'!D26</f>
        <v>1</v>
      </c>
      <c r="D8" s="22">
        <f>IFERROR(COUNTIFS(Evaluation!$D$14:$D$45,$A8),0)</f>
        <v>0</v>
      </c>
      <c r="E8" s="22">
        <f>IFERROR(COUNTIFS(Evaluation!$D$47:$D$79,$A8),0)</f>
        <v>0</v>
      </c>
      <c r="F8" s="5">
        <f t="shared" si="0"/>
        <v>0</v>
      </c>
      <c r="G8" s="53"/>
    </row>
    <row r="9" spans="1:7" ht="24.95" customHeight="1">
      <c r="A9" s="7"/>
      <c r="B9" s="8"/>
      <c r="C9" s="54" t="s">
        <v>147</v>
      </c>
      <c r="D9" s="90">
        <f>SUM(D6:D8,D4)</f>
        <v>0</v>
      </c>
      <c r="E9" s="90">
        <f>SUM(E6:E8,E4)</f>
        <v>0</v>
      </c>
      <c r="F9" s="91">
        <f t="shared" si="0"/>
        <v>0</v>
      </c>
      <c r="G9" s="53"/>
    </row>
    <row r="10" spans="1:7">
      <c r="A10" s="53"/>
      <c r="B10" s="53"/>
      <c r="D10" s="50"/>
      <c r="E10" s="49"/>
      <c r="G10" s="53"/>
    </row>
    <row r="11" spans="1:7" ht="44.1" customHeight="1">
      <c r="A11" s="1" t="s">
        <v>148</v>
      </c>
      <c r="B11" s="2"/>
      <c r="C11" s="23" t="s">
        <v>217</v>
      </c>
      <c r="D11" s="23" t="s">
        <v>149</v>
      </c>
      <c r="E11" s="24" t="s">
        <v>219</v>
      </c>
      <c r="F11" s="317" t="str">
        <f>'Résultats Globaux'!B33</f>
        <v>Partie I : Capacités de l’expert</v>
      </c>
      <c r="G11" s="317" t="str">
        <f>'Résultats Globaux'!B37</f>
        <v>Partie II : Confiance dans le résultat de l’expertise</v>
      </c>
    </row>
    <row r="12" spans="1:7" ht="27.95" customHeight="1">
      <c r="A12" s="17" t="s">
        <v>20</v>
      </c>
      <c r="B12" s="68" t="s">
        <v>150</v>
      </c>
      <c r="C12" s="5">
        <f>IFERROR(COUNTIFS(Evaluation!$G$14:$G$45,$A12)+COUNTIFS(Evaluation!$G$47:$G$79,$A12),0)</f>
        <v>0</v>
      </c>
      <c r="D12" s="10">
        <f>IF(Evaluation!$G$12=A12,$C$18,0)</f>
        <v>0</v>
      </c>
      <c r="E12" s="5">
        <f>IFERROR(COUNTIF(Evaluation!$G$13,A12)+COUNTIF(Evaluation!$G$46,A12),0)</f>
        <v>0</v>
      </c>
      <c r="F12" s="5">
        <f>IFERROR(COUNTIFS(Evaluation!$G$14:$G$45,$A12),0)</f>
        <v>0</v>
      </c>
      <c r="G12" s="5">
        <f>IFERROR(COUNTIFS(Evaluation!$G$47:$G$79,$A12),0)</f>
        <v>0</v>
      </c>
    </row>
    <row r="13" spans="1:7" ht="27.95" customHeight="1">
      <c r="A13" s="17" t="s">
        <v>16</v>
      </c>
      <c r="B13" s="68" t="s">
        <v>151</v>
      </c>
      <c r="C13" s="5">
        <f>IFERROR(COUNTIFS(Evaluation!$G$14:$G$45,$A13)+COUNTIFS(Evaluation!$G$47:$G$79,$A13),0)</f>
        <v>0</v>
      </c>
      <c r="D13" s="10">
        <f>IF(Evaluation!$G$12=A13,$C$18,0)</f>
        <v>0</v>
      </c>
      <c r="E13" s="5">
        <f>IFERROR(COUNTIF(Evaluation!$G$13,A13)+COUNTIF(Evaluation!$G$46,A13),0)</f>
        <v>0</v>
      </c>
      <c r="F13" s="5">
        <f>IFERROR(COUNTIFS(Evaluation!$G$14:$G$45,$A13),0)</f>
        <v>0</v>
      </c>
      <c r="G13" s="5">
        <f>IFERROR(COUNTIFS(Evaluation!$G$47:$G$79,$A13),0)</f>
        <v>0</v>
      </c>
    </row>
    <row r="14" spans="1:7">
      <c r="A14" s="16" t="s">
        <v>152</v>
      </c>
      <c r="B14" s="80" t="s">
        <v>153</v>
      </c>
      <c r="C14" s="91">
        <f>IFERROR(COUNTIFS(Evaluation!$G$14:$G$45,$A14)+COUNTIFS(Evaluation!$G$47:$G$79,$A14),0)</f>
        <v>6</v>
      </c>
      <c r="D14" s="94" t="s">
        <v>154</v>
      </c>
      <c r="E14" s="91">
        <f>IFERROR(COUNTIF(Evaluation!$G$13,A14)+COUNTIF(Evaluation!$G$46,A14),0)</f>
        <v>2</v>
      </c>
      <c r="F14" s="91">
        <f>IFERROR(COUNTIFS(Evaluation!$G$14:$G$45,$A14),0)</f>
        <v>3</v>
      </c>
      <c r="G14" s="91">
        <f>IFERROR(COUNTIFS(Evaluation!$G$47:$G$79,$A14),0)</f>
        <v>3</v>
      </c>
    </row>
    <row r="15" spans="1:7" ht="27.95" customHeight="1">
      <c r="A15" s="17" t="str">
        <f>'Mode d''emploi'!G24</f>
        <v>Informel</v>
      </c>
      <c r="B15" s="68" t="str">
        <f>'Mode d''emploi'!H24</f>
        <v>Respect   de niveau 2 : Pérenisez et améliorez la maîtrise de vos activités.</v>
      </c>
      <c r="C15" s="5">
        <f>IFERROR(COUNTIFS(Evaluation!$G$14:$G$45,$A15)+COUNTIFS(Evaluation!$G$47:$G$79,$A15),0)</f>
        <v>0</v>
      </c>
      <c r="D15" s="10">
        <f>IF(Evaluation!$G$12=A15,$C$18,0)</f>
        <v>0</v>
      </c>
      <c r="E15" s="5">
        <f>IFERROR(COUNTIF(Evaluation!$G$13,A15)+COUNTIF(Evaluation!$G$46,A15),0)</f>
        <v>0</v>
      </c>
      <c r="F15" s="5">
        <f>IFERROR(COUNTIFS(Evaluation!$G$14:$G$45,$A15),0)</f>
        <v>0</v>
      </c>
      <c r="G15" s="5">
        <f>IFERROR(COUNTIFS(Evaluation!$G$47:$G$79,$A15),0)</f>
        <v>0</v>
      </c>
    </row>
    <row r="16" spans="1:7" ht="27.95" customHeight="1">
      <c r="A16" s="17" t="str">
        <f>'Mode d''emploi'!G23</f>
        <v>Insuffisant</v>
      </c>
      <c r="B16" s="68" t="str">
        <f>'Mode d''emploi'!H23</f>
        <v>Respect   de niveau 1 :  Revoyez le fonctionnement de vos activités.</v>
      </c>
      <c r="C16" s="5">
        <f>IFERROR(COUNTIFS(Evaluation!$G$14:$G$45,$A16)+COUNTIFS(Evaluation!$G$47:$G$79,$A16),0)</f>
        <v>0</v>
      </c>
      <c r="D16" s="10">
        <f>IF(Evaluation!$G$12=A16,$C$18,0)</f>
        <v>0</v>
      </c>
      <c r="E16" s="5">
        <f>IFERROR(COUNTIF(Evaluation!$G$13,A16)+COUNTIF(Evaluation!$G$46,A16),0)</f>
        <v>0</v>
      </c>
      <c r="F16" s="5">
        <f>IFERROR(COUNTIFS(Evaluation!$G$14:$G$45,$A16),0)</f>
        <v>0</v>
      </c>
      <c r="G16" s="5">
        <f>IFERROR(COUNTIFS(Evaluation!$G$47:$G$79,$A16),0)</f>
        <v>0</v>
      </c>
    </row>
    <row r="17" spans="1:9">
      <c r="A17" s="73" t="str">
        <f>B23</f>
        <v>Non concerné</v>
      </c>
      <c r="B17" s="69" t="s">
        <v>155</v>
      </c>
      <c r="C17" s="5">
        <f>IFERROR(COUNTIFS(Evaluation!$G$14:$G$45,$A17)+COUNTIFS(Evaluation!$G$47:$G$79,$A17),0)</f>
        <v>0</v>
      </c>
      <c r="D17" s="94" t="s">
        <v>154</v>
      </c>
      <c r="E17" s="5">
        <f>IFERROR(COUNTIF(Evaluation!$G$13,A17)+COUNTIF(Evaluation!$G$46,A17),0)</f>
        <v>0</v>
      </c>
      <c r="F17" s="5">
        <f>IFERROR(COUNTIFS(Evaluation!$G$14:$G$45,$A17),0)</f>
        <v>0</v>
      </c>
      <c r="G17" s="5">
        <f>IFERROR(COUNTIFS(Evaluation!$G$47:$G$79,$A17),0)</f>
        <v>0</v>
      </c>
    </row>
    <row r="18" spans="1:9" ht="17.100000000000001" customHeight="1">
      <c r="A18" s="53"/>
      <c r="B18" s="53"/>
      <c r="C18" s="92">
        <f>SUM(C12:C13,C15:C16)</f>
        <v>0</v>
      </c>
      <c r="D18" s="93" t="s">
        <v>156</v>
      </c>
      <c r="E18" s="92">
        <f>SUM(E12:E13,E15:E16)</f>
        <v>0</v>
      </c>
      <c r="F18" s="92">
        <f>SUM(F12:F13,F15:F16)</f>
        <v>0</v>
      </c>
      <c r="G18" s="92">
        <f>SUM(G12:G13,G15:G16)</f>
        <v>0</v>
      </c>
      <c r="H18" s="53"/>
      <c r="I18" s="53"/>
    </row>
    <row r="19" spans="1:9" s="53" customFormat="1" ht="17.100000000000001" customHeight="1">
      <c r="C19" s="15"/>
      <c r="D19" s="14"/>
      <c r="E19" s="15"/>
      <c r="F19" s="20"/>
    </row>
    <row r="20" spans="1:9">
      <c r="A20" s="36" t="s">
        <v>157</v>
      </c>
      <c r="B20" s="37"/>
      <c r="C20" s="38"/>
      <c r="D20" s="711" t="s">
        <v>158</v>
      </c>
      <c r="E20" s="711"/>
      <c r="G20" s="53"/>
      <c r="H20" s="53"/>
      <c r="I20" s="53"/>
    </row>
    <row r="21" spans="1:9" s="53" customFormat="1">
      <c r="A21" s="74" t="s">
        <v>159</v>
      </c>
      <c r="B21" s="75" t="s">
        <v>160</v>
      </c>
      <c r="C21" s="65" t="s">
        <v>161</v>
      </c>
      <c r="D21" s="107" t="s">
        <v>162</v>
      </c>
      <c r="E21" s="108" t="s">
        <v>163</v>
      </c>
      <c r="F21" s="20"/>
    </row>
    <row r="22" spans="1:9" ht="33.75">
      <c r="A22" s="79" t="str">
        <f>$C$3</f>
        <v xml:space="preserve">  …</v>
      </c>
      <c r="B22" s="78" t="str">
        <f>A14</f>
        <v>en attente</v>
      </c>
      <c r="C22" s="97" t="s">
        <v>164</v>
      </c>
      <c r="D22" s="99"/>
      <c r="E22" s="101"/>
      <c r="G22" s="53"/>
      <c r="H22" s="53"/>
      <c r="I22" s="53"/>
    </row>
    <row r="23" spans="1:9" s="67" customFormat="1">
      <c r="A23" s="76" t="str">
        <f>$C$5</f>
        <v>NC</v>
      </c>
      <c r="B23" s="77" t="str">
        <f>$A$5</f>
        <v>Non concerné</v>
      </c>
      <c r="C23" s="98" t="str">
        <f>IF(AND(A23&gt;='Mode d''emploi'!$D$23,A23&lt;'Mode d''emploi'!$D$24),'Mode d''emploi'!$C$23,IF(AND(A23&gt;='Mode d''emploi'!$D$24,A23&lt;'Mode d''emploi'!$D$25),'Mode d''emploi'!$C$24,IF(AND(A23&gt;='Mode d''emploi'!$D$25,A23&lt;'Mode d''emploi'!$D$26),'Mode d''emploi'!$C$25,IF(AND(A23&gt;='Mode d''emploi'!$D$26,A23&lt;'Mode d''emploi'!$D$27),'Mode d''emploi'!$C$26,IF(A23='Mode d''emploi'!$D$27,'Mode d''emploi'!$C$27,"Erreur !...")))))</f>
        <v>Non concerné</v>
      </c>
      <c r="D23" s="106" t="s">
        <v>165</v>
      </c>
      <c r="E23" s="103" t="s">
        <v>166</v>
      </c>
      <c r="F23" s="66"/>
    </row>
    <row r="24" spans="1:9">
      <c r="A24" s="72">
        <f>'Mode d''emploi'!$D$23</f>
        <v>1.0000000000000001E-5</v>
      </c>
      <c r="B24" s="71" t="str">
        <f>IF(AND(A24&gt;='Mode d''emploi'!$E$23,A24&lt;='Mode d''emploi'!$F$23),'Mode d''emploi'!$G$23,IF(AND(A24&gt;='Mode d''emploi'!$E$24,A24&lt;='Mode d''emploi'!$F$24),'Mode d''emploi'!$G$24,IF(AND(A24&gt;='Mode d''emploi'!$E$25,A24&lt;='Mode d''emploi'!$F$25),'Mode d''emploi'!$G$25,IF(AND(A24&gt;='Mode d''emploi'!$E$26,A24&lt;='Mode d''emploi'!$F$26),'Mode d''emploi'!$G$26,"Erreur !..."))))</f>
        <v>Insuffisant</v>
      </c>
      <c r="C24" s="70" t="str">
        <f>IF(AND(A24&gt;='Mode d''emploi'!$D$23,A24&lt;'Mode d''emploi'!$D$24),'Mode d''emploi'!$C$23,IF(AND(A24&gt;='Mode d''emploi'!$D$24,A24&lt;'Mode d''emploi'!$D$25),'Mode d''emploi'!$C$24,IF(AND(A24&gt;='Mode d''emploi'!$D$25,A24&lt;'Mode d''emploi'!$D$26),'Mode d''emploi'!$C$25,IF(AND(A24&gt;='Mode d''emploi'!$D$26,A24&lt;'Mode d''emploi'!$D$27),'Mode d''emploi'!$C$26,IF(A24='Mode d''emploi'!$D$27,'Mode d''emploi'!$C$27,"Erreur !...")))))</f>
        <v>Faux </v>
      </c>
      <c r="D24" s="100" t="s">
        <v>165</v>
      </c>
      <c r="E24" s="102" t="s">
        <v>166</v>
      </c>
      <c r="G24" s="53"/>
      <c r="H24" s="53"/>
      <c r="I24" s="53"/>
    </row>
    <row r="25" spans="1:9">
      <c r="A25" s="34">
        <v>0.1</v>
      </c>
      <c r="B25" s="71" t="str">
        <f>IF(AND(A25&gt;='Mode d''emploi'!$E$23,A25&lt;='Mode d''emploi'!$F$23),'Mode d''emploi'!$G$23,IF(AND(A25&gt;='Mode d''emploi'!$E$24,A25&lt;='Mode d''emploi'!$F$24),'Mode d''emploi'!$G$24,IF(AND(A25&gt;='Mode d''emploi'!$E$25,A25&lt;='Mode d''emploi'!$F$25),'Mode d''emploi'!$G$25,IF(AND(A25&gt;='Mode d''emploi'!$E$26,A25&lt;='Mode d''emploi'!$F$26),'Mode d''emploi'!$G$26,"Erreur !..."))))</f>
        <v>Insuffisant</v>
      </c>
      <c r="C25" s="70" t="str">
        <f>IF(AND(A25&gt;='Mode d''emploi'!$D$23,A25&lt;'Mode d''emploi'!$D$24),'Mode d''emploi'!$C$23,IF(AND(A25&gt;='Mode d''emploi'!$D$24,A25&lt;'Mode d''emploi'!$D$25),'Mode d''emploi'!$C$24,IF(AND(A25&gt;='Mode d''emploi'!$D$25,A25&lt;'Mode d''emploi'!$D$26),'Mode d''emploi'!$C$25,IF(AND(A25&gt;='Mode d''emploi'!$D$26,A25&lt;'Mode d''emploi'!$D$27),'Mode d''emploi'!$C$26,IF(A25='Mode d''emploi'!$D$27,'Mode d''emploi'!$C$27,"Erreur !...")))))</f>
        <v>Faux </v>
      </c>
      <c r="D25" s="106" t="s">
        <v>165</v>
      </c>
      <c r="E25" s="103" t="s">
        <v>166</v>
      </c>
      <c r="G25" s="53"/>
      <c r="H25" s="53"/>
      <c r="I25" s="53"/>
    </row>
    <row r="26" spans="1:9">
      <c r="A26" s="34">
        <v>0.2</v>
      </c>
      <c r="B26" s="71" t="str">
        <f>IF(AND(A26&gt;='Mode d''emploi'!$E$23,A26&lt;='Mode d''emploi'!$F$23),'Mode d''emploi'!$G$23,IF(AND(A26&gt;='Mode d''emploi'!$E$24,A26&lt;='Mode d''emploi'!$F$24),'Mode d''emploi'!$G$24,IF(AND(A26&gt;='Mode d''emploi'!$E$25,A26&lt;='Mode d''emploi'!$F$25),'Mode d''emploi'!$G$25,IF(AND(A26&gt;='Mode d''emploi'!$E$26,A26&lt;='Mode d''emploi'!$F$26),'Mode d''emploi'!$G$26,"Erreur !..."))))</f>
        <v>Insuffisant</v>
      </c>
      <c r="C26" s="70" t="str">
        <f>IF(AND(A26&gt;='Mode d''emploi'!$D$23,A26&lt;'Mode d''emploi'!$D$24),'Mode d''emploi'!$C$23,IF(AND(A26&gt;='Mode d''emploi'!$D$24,A26&lt;'Mode d''emploi'!$D$25),'Mode d''emploi'!$C$24,IF(AND(A26&gt;='Mode d''emploi'!$D$25,A26&lt;'Mode d''emploi'!$D$26),'Mode d''emploi'!$C$25,IF(AND(A26&gt;='Mode d''emploi'!$D$26,A26&lt;'Mode d''emploi'!$D$27),'Mode d''emploi'!$C$26,IF(A26='Mode d''emploi'!$D$27,'Mode d''emploi'!$C$27,"Erreur !...")))))</f>
        <v>Faux </v>
      </c>
      <c r="D26" s="106" t="s">
        <v>167</v>
      </c>
      <c r="E26" s="105" t="s">
        <v>168</v>
      </c>
      <c r="G26" s="53"/>
      <c r="H26" s="53"/>
      <c r="I26" s="53"/>
    </row>
    <row r="27" spans="1:9">
      <c r="A27" s="34">
        <v>0.3</v>
      </c>
      <c r="B27" s="71" t="str">
        <f>IF(AND(A27&gt;='Mode d''emploi'!$E$23,A27&lt;='Mode d''emploi'!$F$23),'Mode d''emploi'!$G$23,IF(AND(A27&gt;='Mode d''emploi'!$E$24,A27&lt;='Mode d''emploi'!$F$24),'Mode d''emploi'!$G$24,IF(AND(A27&gt;='Mode d''emploi'!$E$25,A27&lt;='Mode d''emploi'!$F$25),'Mode d''emploi'!$G$25,IF(AND(A27&gt;='Mode d''emploi'!$E$26,A27&lt;='Mode d''emploi'!$F$26),'Mode d''emploi'!$G$26,"Erreur !..."))))</f>
        <v>Informel</v>
      </c>
      <c r="C27" s="70" t="str">
        <f>IF(AND(A27&gt;='Mode d''emploi'!$D$23,A27&lt;'Mode d''emploi'!$D$24),'Mode d''emploi'!$C$23,IF(AND(A27&gt;='Mode d''emploi'!$D$24,A27&lt;'Mode d''emploi'!$D$25),'Mode d''emploi'!$C$24,IF(AND(A27&gt;='Mode d''emploi'!$D$25,A27&lt;'Mode d''emploi'!$D$26),'Mode d''emploi'!$C$25,IF(AND(A27&gt;='Mode d''emploi'!$D$26,A27&lt;'Mode d''emploi'!$D$27),'Mode d''emploi'!$C$26,IF(A27='Mode d''emploi'!$D$27,'Mode d''emploi'!$C$27,"Erreur !...")))))</f>
        <v>Faux </v>
      </c>
      <c r="D27" s="106" t="s">
        <v>167</v>
      </c>
      <c r="E27" s="105" t="s">
        <v>168</v>
      </c>
      <c r="G27" s="53"/>
      <c r="H27" s="53"/>
      <c r="I27" s="53"/>
    </row>
    <row r="28" spans="1:9">
      <c r="A28" s="34">
        <v>0.4</v>
      </c>
      <c r="B28" s="71" t="str">
        <f>IF(AND(A28&gt;='Mode d''emploi'!$E$23,A28&lt;='Mode d''emploi'!$F$23),'Mode d''emploi'!$G$23,IF(AND(A28&gt;='Mode d''emploi'!$E$24,A28&lt;='Mode d''emploi'!$F$24),'Mode d''emploi'!$G$24,IF(AND(A28&gt;='Mode d''emploi'!$E$25,A28&lt;='Mode d''emploi'!$F$25),'Mode d''emploi'!$G$25,IF(AND(A28&gt;='Mode d''emploi'!$E$26,A28&lt;='Mode d''emploi'!$F$26),'Mode d''emploi'!$G$26,"Erreur !..."))))</f>
        <v>Informel</v>
      </c>
      <c r="C28" s="70" t="str">
        <f>IF(AND(A28&gt;='Mode d''emploi'!$D$23,A28&lt;'Mode d''emploi'!$D$24),'Mode d''emploi'!$C$23,IF(AND(A28&gt;='Mode d''emploi'!$D$24,A28&lt;'Mode d''emploi'!$D$25),'Mode d''emploi'!$C$24,IF(AND(A28&gt;='Mode d''emploi'!$D$25,A28&lt;'Mode d''emploi'!$D$26),'Mode d''emploi'!$C$25,IF(AND(A28&gt;='Mode d''emploi'!$D$26,A28&lt;'Mode d''emploi'!$D$27),'Mode d''emploi'!$C$26,IF(A28='Mode d''emploi'!$D$27,'Mode d''emploi'!$C$27,"Erreur !...")))))</f>
        <v>Plutôt Faux</v>
      </c>
      <c r="D28" s="106" t="s">
        <v>169</v>
      </c>
      <c r="E28" s="105" t="s">
        <v>170</v>
      </c>
      <c r="G28" s="53"/>
      <c r="H28" s="53"/>
      <c r="I28" s="53"/>
    </row>
    <row r="29" spans="1:9">
      <c r="A29" s="34">
        <v>0.5</v>
      </c>
      <c r="B29" s="71" t="str">
        <f>IF(AND(A29&gt;='Mode d''emploi'!$E$23,A29&lt;='Mode d''emploi'!$F$23),'Mode d''emploi'!$G$23,IF(AND(A29&gt;='Mode d''emploi'!$E$24,A29&lt;='Mode d''emploi'!$F$24),'Mode d''emploi'!$G$24,IF(AND(A29&gt;='Mode d''emploi'!$E$25,A29&lt;='Mode d''emploi'!$F$25),'Mode d''emploi'!$G$25,IF(AND(A29&gt;='Mode d''emploi'!$E$26,A29&lt;='Mode d''emploi'!$F$26),'Mode d''emploi'!$G$26,"Erreur !..."))))</f>
        <v>Informel</v>
      </c>
      <c r="C29" s="70" t="str">
        <f>IF(AND(A29&gt;='Mode d''emploi'!$D$23,A29&lt;'Mode d''emploi'!$D$24),'Mode d''emploi'!$C$23,IF(AND(A29&gt;='Mode d''emploi'!$D$24,A29&lt;'Mode d''emploi'!$D$25),'Mode d''emploi'!$C$24,IF(AND(A29&gt;='Mode d''emploi'!$D$25,A29&lt;'Mode d''emploi'!$D$26),'Mode d''emploi'!$C$25,IF(AND(A29&gt;='Mode d''emploi'!$D$26,A29&lt;'Mode d''emploi'!$D$27),'Mode d''emploi'!$C$26,IF(A29='Mode d''emploi'!$D$27,'Mode d''emploi'!$C$27,"Erreur !...")))))</f>
        <v>Plutôt Faux</v>
      </c>
      <c r="D29" s="106" t="s">
        <v>169</v>
      </c>
      <c r="E29" s="105" t="s">
        <v>170</v>
      </c>
      <c r="G29" s="53"/>
      <c r="H29" s="53"/>
      <c r="I29" s="53"/>
    </row>
    <row r="30" spans="1:9">
      <c r="A30" s="34">
        <v>0.6</v>
      </c>
      <c r="B30" s="71" t="str">
        <f>IF(AND(A30&gt;='Mode d''emploi'!$E$23,A30&lt;='Mode d''emploi'!$F$23),'Mode d''emploi'!$G$23,IF(AND(A30&gt;='Mode d''emploi'!$E$24,A30&lt;='Mode d''emploi'!$F$24),'Mode d''emploi'!$G$24,IF(AND(A30&gt;='Mode d''emploi'!$E$25,A30&lt;='Mode d''emploi'!$F$25),'Mode d''emploi'!$G$25,IF(AND(A30&gt;='Mode d''emploi'!$E$26,A30&lt;='Mode d''emploi'!$F$26),'Mode d''emploi'!$G$26,"Erreur !..."))))</f>
        <v>Convaincant</v>
      </c>
      <c r="C30" s="70" t="str">
        <f>IF(AND(A30&gt;='Mode d''emploi'!$D$23,A30&lt;'Mode d''emploi'!$D$24),'Mode d''emploi'!$C$23,IF(AND(A30&gt;='Mode d''emploi'!$D$24,A30&lt;'Mode d''emploi'!$D$25),'Mode d''emploi'!$C$24,IF(AND(A30&gt;='Mode d''emploi'!$D$25,A30&lt;'Mode d''emploi'!$D$26),'Mode d''emploi'!$C$25,IF(AND(A30&gt;='Mode d''emploi'!$D$26,A30&lt;'Mode d''emploi'!$D$27),'Mode d''emploi'!$C$26,IF(A30='Mode d''emploi'!$D$27,'Mode d''emploi'!$C$27,"Erreur !...")))))</f>
        <v>Plutôt Faux</v>
      </c>
      <c r="D30" s="106" t="s">
        <v>169</v>
      </c>
      <c r="E30" s="104" t="s">
        <v>170</v>
      </c>
      <c r="G30" s="53"/>
      <c r="H30" s="53"/>
      <c r="I30" s="53"/>
    </row>
    <row r="31" spans="1:9">
      <c r="A31" s="34">
        <v>0.7</v>
      </c>
      <c r="B31" s="71" t="str">
        <f>IF(AND(A31&gt;='Mode d''emploi'!$E$23,A31&lt;='Mode d''emploi'!$F$23),'Mode d''emploi'!$G$23,IF(AND(A31&gt;='Mode d''emploi'!$E$24,A31&lt;='Mode d''emploi'!$F$24),'Mode d''emploi'!$G$24,IF(AND(A31&gt;='Mode d''emploi'!$E$25,A31&lt;='Mode d''emploi'!$F$25),'Mode d''emploi'!$G$25,IF(AND(A31&gt;='Mode d''emploi'!$E$26,A31&lt;='Mode d''emploi'!$F$26),'Mode d''emploi'!$G$26,"Erreur !..."))))</f>
        <v>Convaincant</v>
      </c>
      <c r="C31" s="70" t="str">
        <f>IF(AND(A31&gt;='Mode d''emploi'!$D$23,A31&lt;'Mode d''emploi'!$D$24),'Mode d''emploi'!$C$23,IF(AND(A31&gt;='Mode d''emploi'!$D$24,A31&lt;'Mode d''emploi'!$D$25),'Mode d''emploi'!$C$24,IF(AND(A31&gt;='Mode d''emploi'!$D$25,A31&lt;'Mode d''emploi'!$D$26),'Mode d''emploi'!$C$25,IF(AND(A31&gt;='Mode d''emploi'!$D$26,A31&lt;'Mode d''emploi'!$D$27),'Mode d''emploi'!$C$26,IF(A31='Mode d''emploi'!$D$27,'Mode d''emploi'!$C$27,"Erreur !...")))))</f>
        <v>Plutôt vrai</v>
      </c>
      <c r="D31" s="100" t="s">
        <v>171</v>
      </c>
      <c r="E31" s="105" t="s">
        <v>172</v>
      </c>
      <c r="G31" s="53"/>
      <c r="H31" s="53"/>
      <c r="I31" s="53"/>
    </row>
    <row r="32" spans="1:9">
      <c r="A32" s="34">
        <v>0.8</v>
      </c>
      <c r="B32" s="71" t="str">
        <f>IF(AND(A32&gt;='Mode d''emploi'!$E$23,A32&lt;='Mode d''emploi'!$F$23),'Mode d''emploi'!$G$23,IF(AND(A32&gt;='Mode d''emploi'!$E$24,A32&lt;='Mode d''emploi'!$F$24),'Mode d''emploi'!$G$24,IF(AND(A32&gt;='Mode d''emploi'!$E$25,A32&lt;='Mode d''emploi'!$F$25),'Mode d''emploi'!$G$25,IF(AND(A32&gt;='Mode d''emploi'!$E$26,A32&lt;='Mode d''emploi'!$F$26),'Mode d''emploi'!$G$26,"Erreur !..."))))</f>
        <v>Convaincant</v>
      </c>
      <c r="C32" s="70" t="str">
        <f>IF(AND(A32&gt;='Mode d''emploi'!$D$23,A32&lt;'Mode d''emploi'!$D$24),'Mode d''emploi'!$C$23,IF(AND(A32&gt;='Mode d''emploi'!$D$24,A32&lt;'Mode d''emploi'!$D$25),'Mode d''emploi'!$C$24,IF(AND(A32&gt;='Mode d''emploi'!$D$25,A32&lt;'Mode d''emploi'!$D$26),'Mode d''emploi'!$C$25,IF(AND(A32&gt;='Mode d''emploi'!$D$26,A32&lt;'Mode d''emploi'!$D$27),'Mode d''emploi'!$C$26,IF(A32='Mode d''emploi'!$D$27,'Mode d''emploi'!$C$27,"Erreur !...")))))</f>
        <v>Plutôt vrai</v>
      </c>
      <c r="D32" s="106" t="s">
        <v>171</v>
      </c>
      <c r="E32" s="105" t="s">
        <v>172</v>
      </c>
      <c r="G32" s="53"/>
      <c r="H32" s="53"/>
      <c r="I32" s="53"/>
    </row>
    <row r="33" spans="1:9">
      <c r="A33" s="34">
        <v>0.9</v>
      </c>
      <c r="B33" s="71" t="str">
        <f>IF(AND(A33&gt;='Mode d''emploi'!$E$23,A33&lt;='Mode d''emploi'!$F$23),'Mode d''emploi'!$G$23,IF(AND(A33&gt;='Mode d''emploi'!$E$24,A33&lt;='Mode d''emploi'!$F$24),'Mode d''emploi'!$G$24,IF(AND(A33&gt;='Mode d''emploi'!$E$25,A33&lt;='Mode d''emploi'!$F$25),'Mode d''emploi'!$G$25,IF(AND(A33&gt;='Mode d''emploi'!$E$26,A33&lt;='Mode d''emploi'!$F$26),'Mode d''emploi'!$G$26,"Erreur !..."))))</f>
        <v>Conforme</v>
      </c>
      <c r="C33" s="70" t="str">
        <f>IF(AND(A33&gt;='Mode d''emploi'!$D$23,A33&lt;'Mode d''emploi'!$D$24),'Mode d''emploi'!$C$23,IF(AND(A33&gt;='Mode d''emploi'!$D$24,A33&lt;'Mode d''emploi'!$D$25),'Mode d''emploi'!$C$24,IF(AND(A33&gt;='Mode d''emploi'!$D$25,A33&lt;'Mode d''emploi'!$D$26),'Mode d''emploi'!$C$25,IF(AND(A33&gt;='Mode d''emploi'!$D$26,A33&lt;'Mode d''emploi'!$D$27),'Mode d''emploi'!$C$26,IF(A33='Mode d''emploi'!$D$27,'Mode d''emploi'!$C$27,"Erreur !...")))))</f>
        <v>Plutôt vrai</v>
      </c>
      <c r="D33" s="106" t="s">
        <v>171</v>
      </c>
      <c r="E33" s="105" t="s">
        <v>172</v>
      </c>
      <c r="G33" s="53"/>
      <c r="H33" s="53"/>
      <c r="I33" s="53"/>
    </row>
    <row r="34" spans="1:9">
      <c r="A34" s="34">
        <v>1</v>
      </c>
      <c r="B34" s="71" t="str">
        <f>IF(AND(A34&gt;='Mode d''emploi'!$E$23,A34&lt;='Mode d''emploi'!$F$23),'Mode d''emploi'!$G$23,IF(AND(A34&gt;='Mode d''emploi'!$E$24,A34&lt;='Mode d''emploi'!$F$24),'Mode d''emploi'!$G$24,IF(AND(A34&gt;='Mode d''emploi'!$E$25,A34&lt;='Mode d''emploi'!$F$25),'Mode d''emploi'!$G$25,IF(AND(A34&gt;='Mode d''emploi'!$E$26,A34&lt;='Mode d''emploi'!$F$26),'Mode d''emploi'!$G$26,"Erreur !..."))))</f>
        <v>Conforme</v>
      </c>
      <c r="C34" s="70" t="str">
        <f>IF(AND(A34&gt;='Mode d''emploi'!$D$23,A34&lt;'Mode d''emploi'!$D$24),'Mode d''emploi'!$C$23,IF(AND(A34&gt;='Mode d''emploi'!$D$24,A34&lt;'Mode d''emploi'!$D$25),'Mode d''emploi'!$C$24,IF(AND(A34&gt;='Mode d''emploi'!$D$25,A34&lt;'Mode d''emploi'!$D$26),'Mode d''emploi'!$C$25,IF(AND(A34&gt;='Mode d''emploi'!$D$26,A34&lt;'Mode d''emploi'!$D$27),'Mode d''emploi'!$C$26,IF(A34='Mode d''emploi'!$D$27,'Mode d''emploi'!$C$27,"Erreur !...")))))</f>
        <v xml:space="preserve">Vrai </v>
      </c>
      <c r="D34" s="100" t="s">
        <v>173</v>
      </c>
      <c r="E34" s="104" t="s">
        <v>174</v>
      </c>
    </row>
    <row r="35" spans="1:9">
      <c r="A35" s="53"/>
      <c r="B35" s="53"/>
      <c r="D35" s="9"/>
    </row>
    <row r="36" spans="1:9" s="89" customFormat="1" ht="17.100000000000001" customHeight="1">
      <c r="A36" s="35" t="s">
        <v>175</v>
      </c>
      <c r="B36" s="95"/>
      <c r="C36" s="96" t="s">
        <v>176</v>
      </c>
      <c r="D36" s="240"/>
      <c r="E36" s="241"/>
      <c r="F36" s="241"/>
    </row>
    <row r="37" spans="1:9" s="89" customFormat="1" ht="17.100000000000001" customHeight="1">
      <c r="A37" s="163">
        <f>'Déclaration ISO 17050'!E13</f>
        <v>0.6</v>
      </c>
      <c r="B37" s="164"/>
      <c r="C37" s="165" t="s">
        <v>177</v>
      </c>
      <c r="D37" s="166" t="s">
        <v>178</v>
      </c>
      <c r="E37" s="241"/>
      <c r="F37" s="241"/>
    </row>
    <row r="38" spans="1:9" s="89" customFormat="1" ht="17.100000000000001" customHeight="1">
      <c r="A38" s="242">
        <f t="shared" ref="A38:A43" si="1">$A$37</f>
        <v>0.6</v>
      </c>
      <c r="B38" s="244" t="str">
        <f>'Résultats Globaux'!$B$34:$D$34</f>
        <v>Axe : I.A - Connaissances de l'expert</v>
      </c>
      <c r="C38" s="243">
        <v>1</v>
      </c>
      <c r="D38" s="243">
        <v>1</v>
      </c>
      <c r="E38" s="241"/>
      <c r="F38" s="241"/>
    </row>
    <row r="39" spans="1:9" s="89" customFormat="1" ht="17.100000000000001" customHeight="1">
      <c r="A39" s="242">
        <f t="shared" si="1"/>
        <v>0.6</v>
      </c>
      <c r="B39" s="244" t="str">
        <f>'Résultats Globaux'!$B$35:$D$35</f>
        <v>Axe : I.B - Compétences  de l'expert</v>
      </c>
      <c r="C39" s="243">
        <v>1</v>
      </c>
      <c r="D39" s="243">
        <v>0</v>
      </c>
      <c r="E39" s="241"/>
      <c r="F39" s="241"/>
    </row>
    <row r="40" spans="1:9" s="89" customFormat="1" ht="17.100000000000001" customHeight="1">
      <c r="A40" s="242">
        <f t="shared" si="1"/>
        <v>0.6</v>
      </c>
      <c r="B40" s="245" t="str">
        <f>'Résultats Globaux'!$B$36:$D$36</f>
        <v>Axe : I.C - Aptitudes de l'expert</v>
      </c>
      <c r="C40" s="243">
        <v>1</v>
      </c>
      <c r="D40" s="243">
        <v>0</v>
      </c>
      <c r="E40" s="241"/>
      <c r="F40" s="241"/>
    </row>
    <row r="41" spans="1:9" s="89" customFormat="1" ht="17.100000000000001" customHeight="1">
      <c r="A41" s="242">
        <f t="shared" si="1"/>
        <v>0.6</v>
      </c>
      <c r="B41" s="244" t="str">
        <f>'Résultats Globaux'!B38:D38</f>
        <v xml:space="preserve">Axe : II.A - Avant la signature du contrat  </v>
      </c>
      <c r="C41" s="243">
        <v>1</v>
      </c>
      <c r="D41" s="243">
        <v>1</v>
      </c>
      <c r="E41" s="241"/>
      <c r="F41" s="241"/>
    </row>
    <row r="42" spans="1:9" s="89" customFormat="1" ht="17.100000000000001" customHeight="1">
      <c r="A42" s="242">
        <f t="shared" si="1"/>
        <v>0.6</v>
      </c>
      <c r="B42" s="244" t="str">
        <f>'Résultats Globaux'!B39:D39</f>
        <v>Axe : II.B - Dans la conduite de l’expertise</v>
      </c>
      <c r="C42" s="243">
        <v>0</v>
      </c>
      <c r="D42" s="243">
        <v>1</v>
      </c>
      <c r="E42" s="241"/>
      <c r="F42" s="241"/>
    </row>
    <row r="43" spans="1:9" s="89" customFormat="1" ht="17.100000000000001" customHeight="1">
      <c r="A43" s="242">
        <f t="shared" si="1"/>
        <v>0.6</v>
      </c>
      <c r="B43" s="244" t="str">
        <f>'Résultats Globaux'!B40:D40</f>
        <v>Axe : II.C - Après l’obtention du résultat d'expertise</v>
      </c>
      <c r="C43" s="243">
        <v>0</v>
      </c>
      <c r="D43" s="243">
        <v>1</v>
      </c>
      <c r="E43" s="241"/>
      <c r="F43" s="241"/>
    </row>
  </sheetData>
  <sheetProtection sheet="1" objects="1" scenarios="1" selectLockedCells="1" selectUnlockedCells="1"/>
  <sortState xmlns:xlrd2="http://schemas.microsoft.com/office/spreadsheetml/2017/richdata2" ref="A4:F6">
    <sortCondition ref="A3"/>
  </sortState>
  <mergeCells count="2">
    <mergeCell ref="D20:E20"/>
    <mergeCell ref="D1:E1"/>
  </mergeCells>
  <phoneticPr fontId="23" type="noConversion"/>
  <pageMargins left="0.7" right="0.7" top="0.75" bottom="0.75" header="0.3" footer="0.3"/>
  <pageSetup paperSize="9" orientation="portrait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11</vt:i4>
      </vt:variant>
    </vt:vector>
  </HeadingPairs>
  <TitlesOfParts>
    <vt:vector size="17" baseType="lpstr">
      <vt:lpstr>Mode d'emploi</vt:lpstr>
      <vt:lpstr>Evaluation</vt:lpstr>
      <vt:lpstr>Résultats Globaux</vt:lpstr>
      <vt:lpstr>Résultats par Axe</vt:lpstr>
      <vt:lpstr>Déclaration ISO 17050</vt:lpstr>
      <vt:lpstr>Utilitaires</vt:lpstr>
      <vt:lpstr>Choix_de__VÉRACITÉ</vt:lpstr>
      <vt:lpstr>Evaluation!Impression_des_titres</vt:lpstr>
      <vt:lpstr>'Résultats Globaux'!Impression_des_titres</vt:lpstr>
      <vt:lpstr>'Résultats par Axe'!Impression_des_titres</vt:lpstr>
      <vt:lpstr>liste</vt:lpstr>
      <vt:lpstr>liste1</vt:lpstr>
      <vt:lpstr>'Déclaration ISO 17050'!Zone_d_impression</vt:lpstr>
      <vt:lpstr>Evaluation!Zone_d_impression</vt:lpstr>
      <vt:lpstr>'Mode d''emploi'!Zone_d_impression</vt:lpstr>
      <vt:lpstr>'Résultats Globaux'!Zone_d_impression</vt:lpstr>
      <vt:lpstr>'Résultats par Axe'!Zone_d_impression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Utilisateur de Microsoft Office</dc:creator>
  <cp:keywords/>
  <dc:description/>
  <cp:lastModifiedBy>lenovo</cp:lastModifiedBy>
  <cp:revision/>
  <cp:lastPrinted>2021-01-01T19:43:28Z</cp:lastPrinted>
  <dcterms:created xsi:type="dcterms:W3CDTF">2017-02-08T20:21:22Z</dcterms:created>
  <dcterms:modified xsi:type="dcterms:W3CDTF">2021-01-03T18:54:24Z</dcterms:modified>
  <cp:category/>
  <cp:contentStatus/>
</cp:coreProperties>
</file>