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ell Vostro\Desktop\UTC\IDCB\Outil\"/>
    </mc:Choice>
  </mc:AlternateContent>
  <xr:revisionPtr revIDLastSave="0" documentId="8_{F279FA1A-E28E-44F7-920C-5D28F2D41336}" xr6:coauthVersionLast="46" xr6:coauthVersionMax="46" xr10:uidLastSave="{00000000-0000-0000-0000-000000000000}"/>
  <bookViews>
    <workbookView xWindow="-120" yWindow="-120" windowWidth="20730" windowHeight="11160" tabRatio="811" xr2:uid="{00000000-000D-0000-FFFF-FFFF00000000}"/>
  </bookViews>
  <sheets>
    <sheet name="Mode d'emploi" sheetId="8" r:id="rId1"/>
    <sheet name="Evaluation" sheetId="3" r:id="rId2"/>
    <sheet name="Résultats Globaux" sheetId="2" r:id="rId3"/>
    <sheet name="Déclaration ISO 17050" sheetId="6" r:id="rId4"/>
    <sheet name="Utilitaires" sheetId="7" state="hidden" r:id="rId5"/>
  </sheets>
  <definedNames>
    <definedName name="Choix_de__VÉRACITÉ">Utilitaires!$A$3:$A$7</definedName>
    <definedName name="_xlnm.Print_Titles" localSheetId="1">Evaluation!$11:$11</definedName>
    <definedName name="_xlnm.Print_Titles" localSheetId="2">'Résultats Globaux'!$1:$4</definedName>
    <definedName name="liste">Utilitaires!$A$2:$A$7</definedName>
    <definedName name="_xlnm.Print_Area" localSheetId="3">'Déclaration ISO 17050'!$A$1:$F$41</definedName>
    <definedName name="_xlnm.Print_Area" localSheetId="1">Evaluation!$A$1:$G$121</definedName>
    <definedName name="_xlnm.Print_Area" localSheetId="0">'Mode d''emploi'!$A$1:$I$29</definedName>
    <definedName name="_xlnm.Print_Area" localSheetId="2">'Résultats Globaux'!$A$1:$I$32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6" l="1"/>
  <c r="A2" i="7"/>
  <c r="A3" i="7"/>
  <c r="C4" i="7"/>
  <c r="D107" i="3"/>
  <c r="D106" i="3"/>
  <c r="D109" i="3"/>
  <c r="D110" i="3"/>
  <c r="D111" i="3"/>
  <c r="D112" i="3"/>
  <c r="D113" i="3"/>
  <c r="D108" i="3"/>
  <c r="D115" i="3"/>
  <c r="D116" i="3"/>
  <c r="D117" i="3"/>
  <c r="D114" i="3"/>
  <c r="D119" i="3"/>
  <c r="D120" i="3"/>
  <c r="D121" i="3"/>
  <c r="D118" i="3"/>
  <c r="D105" i="3"/>
  <c r="E26" i="2"/>
  <c r="E21" i="6"/>
  <c r="A23" i="7"/>
  <c r="A21" i="7"/>
  <c r="A22" i="7"/>
  <c r="B21" i="7"/>
  <c r="G105" i="3"/>
  <c r="D26" i="2"/>
  <c r="F21" i="6"/>
  <c r="A5" i="7"/>
  <c r="A6" i="7"/>
  <c r="F24" i="8"/>
  <c r="D24" i="8"/>
  <c r="C6" i="7"/>
  <c r="D82" i="3"/>
  <c r="D81" i="3"/>
  <c r="D84" i="3"/>
  <c r="D85" i="3"/>
  <c r="D83" i="3"/>
  <c r="D87" i="3"/>
  <c r="D88" i="3"/>
  <c r="D89" i="3"/>
  <c r="D86" i="3"/>
  <c r="D91" i="3"/>
  <c r="D92" i="3"/>
  <c r="D93" i="3"/>
  <c r="D90" i="3"/>
  <c r="D95" i="3"/>
  <c r="D96" i="3"/>
  <c r="D97" i="3"/>
  <c r="D98" i="3"/>
  <c r="D94" i="3"/>
  <c r="D100" i="3"/>
  <c r="D101" i="3"/>
  <c r="D99" i="3"/>
  <c r="D103" i="3"/>
  <c r="D104" i="3"/>
  <c r="D102" i="3"/>
  <c r="D80" i="3"/>
  <c r="E25" i="2"/>
  <c r="E20" i="6"/>
  <c r="F22" i="8"/>
  <c r="F23" i="8"/>
  <c r="B30" i="7"/>
  <c r="G80" i="3"/>
  <c r="D25" i="2"/>
  <c r="F20" i="6"/>
  <c r="D57" i="3"/>
  <c r="D58" i="3"/>
  <c r="D56" i="3"/>
  <c r="D60" i="3"/>
  <c r="D61" i="3"/>
  <c r="D62" i="3"/>
  <c r="D63" i="3"/>
  <c r="D59" i="3"/>
  <c r="D65" i="3"/>
  <c r="D66" i="3"/>
  <c r="D64" i="3"/>
  <c r="D68" i="3"/>
  <c r="D69" i="3"/>
  <c r="D70" i="3"/>
  <c r="D71" i="3"/>
  <c r="D67" i="3"/>
  <c r="D73" i="3"/>
  <c r="D72" i="3"/>
  <c r="D75" i="3"/>
  <c r="D76" i="3"/>
  <c r="D74" i="3"/>
  <c r="D78" i="3"/>
  <c r="D79" i="3"/>
  <c r="D77" i="3"/>
  <c r="D55" i="3"/>
  <c r="E24" i="2"/>
  <c r="E19" i="6"/>
  <c r="G55" i="3"/>
  <c r="D24" i="2"/>
  <c r="F19" i="6"/>
  <c r="D40" i="3"/>
  <c r="D41" i="3"/>
  <c r="D39" i="3"/>
  <c r="D43" i="3"/>
  <c r="D44" i="3"/>
  <c r="D42" i="3"/>
  <c r="D46" i="3"/>
  <c r="D47" i="3"/>
  <c r="D48" i="3"/>
  <c r="D45" i="3"/>
  <c r="D50" i="3"/>
  <c r="D51" i="3"/>
  <c r="D52" i="3"/>
  <c r="D53" i="3"/>
  <c r="D54" i="3"/>
  <c r="D49" i="3"/>
  <c r="D38" i="3"/>
  <c r="E23" i="2"/>
  <c r="E18" i="6"/>
  <c r="B22" i="7"/>
  <c r="G38" i="3"/>
  <c r="D23" i="2"/>
  <c r="F18" i="6"/>
  <c r="D27" i="3"/>
  <c r="D28" i="3"/>
  <c r="D26" i="3"/>
  <c r="D30" i="3"/>
  <c r="D31" i="3"/>
  <c r="D29" i="3"/>
  <c r="D33" i="3"/>
  <c r="D34" i="3"/>
  <c r="D32" i="3"/>
  <c r="D36" i="3"/>
  <c r="D37" i="3"/>
  <c r="D35" i="3"/>
  <c r="D25" i="3"/>
  <c r="E22" i="2"/>
  <c r="E17" i="6"/>
  <c r="G25" i="3"/>
  <c r="D22" i="2"/>
  <c r="F17" i="6"/>
  <c r="D22" i="3"/>
  <c r="D23" i="3"/>
  <c r="D24" i="3"/>
  <c r="D21" i="3"/>
  <c r="D20" i="3"/>
  <c r="E21" i="2"/>
  <c r="E16" i="6"/>
  <c r="G20" i="3"/>
  <c r="D21" i="2"/>
  <c r="F16" i="6"/>
  <c r="D15" i="3"/>
  <c r="D16" i="3"/>
  <c r="D14" i="3"/>
  <c r="D18" i="3"/>
  <c r="D19" i="3"/>
  <c r="D17" i="3"/>
  <c r="D13" i="3"/>
  <c r="E20" i="2"/>
  <c r="E15" i="6"/>
  <c r="G13" i="3"/>
  <c r="D20" i="2"/>
  <c r="F15" i="6"/>
  <c r="D12" i="3"/>
  <c r="E14" i="6"/>
  <c r="G12" i="3"/>
  <c r="D19" i="2"/>
  <c r="F14" i="6"/>
  <c r="B26" i="2"/>
  <c r="B21" i="6"/>
  <c r="A26" i="2"/>
  <c r="A21" i="6"/>
  <c r="B25" i="2"/>
  <c r="B20" i="6"/>
  <c r="A25" i="2"/>
  <c r="A20" i="6"/>
  <c r="B24" i="2"/>
  <c r="B19" i="6"/>
  <c r="A24" i="2"/>
  <c r="A19" i="6"/>
  <c r="B23" i="2"/>
  <c r="B18" i="6"/>
  <c r="A23" i="2"/>
  <c r="A18" i="6"/>
  <c r="B22" i="2"/>
  <c r="B17" i="6"/>
  <c r="A22" i="2"/>
  <c r="A17" i="6"/>
  <c r="B21" i="2"/>
  <c r="B16" i="6"/>
  <c r="A21" i="2"/>
  <c r="A16" i="6"/>
  <c r="B20" i="2"/>
  <c r="B15" i="6"/>
  <c r="A20" i="2"/>
  <c r="A15" i="6"/>
  <c r="B43" i="7"/>
  <c r="B42" i="7"/>
  <c r="B41" i="7"/>
  <c r="B40" i="7"/>
  <c r="B39" i="7"/>
  <c r="B38" i="7"/>
  <c r="B37" i="7"/>
  <c r="A36" i="7"/>
  <c r="G14" i="3"/>
  <c r="D13" i="7"/>
  <c r="E12" i="2"/>
  <c r="A11" i="7"/>
  <c r="D11" i="7"/>
  <c r="A12" i="7"/>
  <c r="D12" i="7"/>
  <c r="A14" i="7"/>
  <c r="D14" i="7"/>
  <c r="A15" i="7"/>
  <c r="D15" i="7"/>
  <c r="A16" i="7"/>
  <c r="D16" i="7"/>
  <c r="D17" i="7"/>
  <c r="G26" i="3"/>
  <c r="G29" i="3"/>
  <c r="G32" i="3"/>
  <c r="G35" i="3"/>
  <c r="G17" i="3"/>
  <c r="G21" i="3"/>
  <c r="G39" i="3"/>
  <c r="G42" i="3"/>
  <c r="G45" i="3"/>
  <c r="G49" i="3"/>
  <c r="G106" i="3"/>
  <c r="G108" i="3"/>
  <c r="G114" i="3"/>
  <c r="G118" i="3"/>
  <c r="G56" i="3"/>
  <c r="G59" i="3"/>
  <c r="G64" i="3"/>
  <c r="G67" i="3"/>
  <c r="G72" i="3"/>
  <c r="G74" i="3"/>
  <c r="G77" i="3"/>
  <c r="G81" i="3"/>
  <c r="G83" i="3"/>
  <c r="G86" i="3"/>
  <c r="G90" i="3"/>
  <c r="G94" i="3"/>
  <c r="G99" i="3"/>
  <c r="G102" i="3"/>
  <c r="C11" i="7"/>
  <c r="D5" i="7"/>
  <c r="D6" i="7"/>
  <c r="A7" i="7"/>
  <c r="D7" i="7"/>
  <c r="D3" i="7"/>
  <c r="D4" i="7"/>
  <c r="D8" i="7"/>
  <c r="A12" i="2"/>
  <c r="C12" i="7"/>
  <c r="C14" i="7"/>
  <c r="C15" i="7"/>
  <c r="C16" i="7"/>
  <c r="C17" i="7"/>
  <c r="C13" i="7"/>
  <c r="F8" i="2"/>
  <c r="A16" i="3"/>
  <c r="A18" i="3"/>
  <c r="A19" i="3"/>
  <c r="A22" i="3"/>
  <c r="A23" i="3"/>
  <c r="A24" i="3"/>
  <c r="A27" i="3"/>
  <c r="A28" i="3"/>
  <c r="A30" i="3"/>
  <c r="A31" i="3"/>
  <c r="A33" i="3"/>
  <c r="A34" i="3"/>
  <c r="A36" i="3"/>
  <c r="A37" i="3"/>
  <c r="A40" i="3"/>
  <c r="A41" i="3"/>
  <c r="A43" i="3"/>
  <c r="A44" i="3"/>
  <c r="A46" i="3"/>
  <c r="E19" i="2"/>
  <c r="B12" i="7"/>
  <c r="E12" i="3"/>
  <c r="F19" i="2"/>
  <c r="A19" i="2"/>
  <c r="E11" i="2"/>
  <c r="A11" i="2"/>
  <c r="B3" i="3"/>
  <c r="A2" i="3"/>
  <c r="B7" i="7"/>
  <c r="B6" i="7"/>
  <c r="B5" i="7"/>
  <c r="B4" i="7"/>
  <c r="B3" i="7"/>
  <c r="F37" i="6"/>
  <c r="D37" i="6"/>
  <c r="D8" i="2"/>
  <c r="A8" i="2"/>
  <c r="A7" i="2"/>
  <c r="A6" i="2"/>
  <c r="C8" i="2"/>
  <c r="C7" i="2"/>
  <c r="C6" i="2"/>
  <c r="A6" i="6"/>
  <c r="D32" i="6"/>
  <c r="D34" i="6"/>
  <c r="A9" i="6"/>
  <c r="C4" i="3"/>
  <c r="C3" i="7"/>
  <c r="D23" i="8"/>
  <c r="C7" i="7"/>
  <c r="E8" i="2"/>
  <c r="E7" i="2"/>
  <c r="B29" i="7"/>
  <c r="F1" i="6"/>
  <c r="I1" i="2"/>
  <c r="G1" i="3"/>
  <c r="B14" i="7"/>
  <c r="B15" i="7"/>
  <c r="B31" i="7"/>
  <c r="E66" i="3"/>
  <c r="B11" i="7"/>
  <c r="E27" i="3"/>
  <c r="E19" i="3"/>
  <c r="A3" i="2"/>
  <c r="F6" i="2"/>
  <c r="D39" i="6"/>
  <c r="F7" i="2"/>
  <c r="A2" i="2"/>
  <c r="A4" i="3"/>
  <c r="E76" i="3"/>
  <c r="E37" i="3"/>
  <c r="E51" i="3"/>
  <c r="E43" i="3"/>
  <c r="E65" i="3"/>
  <c r="E69" i="3"/>
  <c r="E41" i="3"/>
  <c r="E71" i="3"/>
  <c r="E47" i="3"/>
  <c r="E31" i="3"/>
  <c r="E48" i="3"/>
  <c r="E75" i="3"/>
  <c r="E18" i="3"/>
  <c r="E50" i="3"/>
  <c r="E70" i="3"/>
  <c r="E24" i="3"/>
  <c r="E73" i="3"/>
  <c r="E46" i="3"/>
  <c r="B24" i="7"/>
  <c r="E68" i="3"/>
  <c r="E28" i="3"/>
  <c r="E36" i="3"/>
  <c r="E40" i="3"/>
  <c r="E57" i="3"/>
  <c r="E23" i="3"/>
  <c r="D2" i="7"/>
  <c r="A15" i="2"/>
  <c r="A43" i="7"/>
  <c r="B27" i="7"/>
  <c r="B23" i="7"/>
  <c r="A38" i="7"/>
  <c r="B32" i="7"/>
  <c r="B26" i="7"/>
  <c r="B33" i="7"/>
  <c r="B28" i="7"/>
  <c r="A42" i="7"/>
  <c r="A41" i="7"/>
  <c r="E30" i="3"/>
  <c r="E44" i="3"/>
  <c r="A40" i="7"/>
  <c r="A37" i="7"/>
  <c r="E58" i="3"/>
  <c r="E61" i="3"/>
  <c r="A39" i="7"/>
  <c r="E60" i="3"/>
  <c r="E22" i="3"/>
  <c r="E16" i="3"/>
  <c r="E119" i="3"/>
  <c r="E113" i="3"/>
  <c r="E111" i="3"/>
  <c r="E103" i="3"/>
  <c r="E96" i="3"/>
  <c r="E93" i="3"/>
  <c r="E92" i="3"/>
  <c r="E87" i="3"/>
  <c r="E82" i="3"/>
  <c r="E101" i="3"/>
  <c r="E91" i="3"/>
  <c r="E85" i="3"/>
  <c r="E84" i="3"/>
  <c r="E120" i="3"/>
  <c r="E115" i="3"/>
  <c r="E109" i="3"/>
  <c r="E100" i="3"/>
  <c r="E97" i="3"/>
  <c r="E78" i="3"/>
  <c r="E63" i="3"/>
  <c r="E54" i="3"/>
  <c r="E52" i="3"/>
  <c r="E34" i="3"/>
  <c r="E117" i="3"/>
  <c r="E104" i="3"/>
  <c r="E95" i="3"/>
  <c r="E89" i="3"/>
  <c r="E53" i="3"/>
  <c r="E112" i="3"/>
  <c r="E110" i="3"/>
  <c r="E88" i="3"/>
  <c r="E33" i="3"/>
  <c r="E107" i="3"/>
  <c r="E116" i="3"/>
  <c r="E121" i="3"/>
  <c r="E98" i="3"/>
  <c r="E79" i="3"/>
  <c r="E62" i="3"/>
  <c r="C23" i="7"/>
  <c r="C28" i="7"/>
  <c r="C29" i="7"/>
  <c r="C26" i="7"/>
  <c r="C5" i="7"/>
  <c r="C27" i="7"/>
  <c r="C32" i="7"/>
  <c r="C25" i="7"/>
  <c r="C24" i="7"/>
  <c r="C22" i="7"/>
  <c r="C30" i="7"/>
  <c r="C31" i="7"/>
  <c r="C33" i="7"/>
  <c r="B25" i="7"/>
  <c r="E15" i="3"/>
  <c r="G10" i="3"/>
  <c r="E39" i="3"/>
  <c r="A10" i="3"/>
  <c r="A17" i="2"/>
  <c r="I17" i="2"/>
  <c r="E106" i="3"/>
  <c r="E81" i="3"/>
  <c r="E102" i="3"/>
  <c r="E32" i="3"/>
  <c r="E35" i="3"/>
  <c r="E56" i="3"/>
  <c r="E77" i="3"/>
  <c r="E29" i="3"/>
  <c r="E42" i="3"/>
  <c r="E21" i="3"/>
  <c r="E20" i="3"/>
  <c r="F21" i="2"/>
  <c r="E38" i="3"/>
  <c r="E25" i="3"/>
  <c r="E13" i="3"/>
  <c r="E108" i="3"/>
  <c r="E17" i="3"/>
  <c r="E90" i="3"/>
  <c r="E86" i="3"/>
  <c r="E99" i="3"/>
  <c r="E67" i="3"/>
  <c r="E118" i="3"/>
  <c r="E64" i="3"/>
  <c r="E45" i="3"/>
  <c r="E49" i="3"/>
  <c r="E83" i="3"/>
  <c r="E59" i="3"/>
  <c r="E74" i="3"/>
  <c r="F23" i="2"/>
  <c r="F22" i="2"/>
  <c r="E80" i="3"/>
  <c r="F25" i="2"/>
  <c r="E55" i="3"/>
  <c r="F24" i="2"/>
  <c r="E26" i="3"/>
  <c r="E105" i="3"/>
  <c r="E114" i="3"/>
  <c r="E94" i="3"/>
  <c r="E72" i="3"/>
  <c r="E14" i="3"/>
  <c r="F20" i="2"/>
  <c r="E15" i="2"/>
  <c r="C10" i="3"/>
  <c r="F26" i="2"/>
  <c r="E17" i="2"/>
  <c r="A47" i="3"/>
  <c r="A48" i="3"/>
  <c r="A50" i="3"/>
  <c r="A51" i="3"/>
  <c r="A52" i="3"/>
  <c r="A53" i="3"/>
  <c r="A54" i="3"/>
  <c r="A57" i="3"/>
  <c r="A58" i="3"/>
  <c r="A60" i="3"/>
  <c r="A61" i="3"/>
  <c r="A62" i="3"/>
  <c r="A63" i="3"/>
  <c r="A65" i="3"/>
  <c r="A66" i="3"/>
  <c r="A68" i="3"/>
  <c r="A69" i="3"/>
  <c r="A70" i="3"/>
  <c r="A71" i="3"/>
  <c r="A73" i="3"/>
  <c r="A75" i="3"/>
  <c r="A76" i="3"/>
  <c r="A78" i="3"/>
  <c r="A79" i="3"/>
  <c r="A82" i="3"/>
  <c r="A84" i="3"/>
  <c r="A85" i="3"/>
  <c r="A87" i="3"/>
  <c r="A88" i="3"/>
  <c r="A89" i="3"/>
  <c r="A91" i="3"/>
  <c r="A92" i="3"/>
  <c r="A93" i="3"/>
  <c r="A95" i="3"/>
  <c r="A96" i="3"/>
  <c r="A97" i="3"/>
  <c r="A98" i="3"/>
  <c r="A100" i="3"/>
  <c r="A101" i="3"/>
  <c r="A103" i="3"/>
  <c r="A104" i="3"/>
  <c r="A107" i="3"/>
  <c r="A109" i="3"/>
  <c r="A110" i="3"/>
  <c r="A111" i="3"/>
  <c r="A112" i="3"/>
  <c r="A113" i="3"/>
  <c r="A115" i="3"/>
  <c r="A116" i="3"/>
  <c r="A117" i="3"/>
  <c r="A119" i="3"/>
  <c r="A120" i="3"/>
  <c r="A121" i="3"/>
</calcChain>
</file>

<file path=xl/sharedStrings.xml><?xml version="1.0" encoding="utf-8"?>
<sst xmlns="http://schemas.openxmlformats.org/spreadsheetml/2006/main" count="385" uniqueCount="284">
  <si>
    <t>Impression sur pages A4 100% en format horizontal</t>
  </si>
  <si>
    <t>COMMENTAIRES sur les RÉSULTATS obtenus</t>
  </si>
  <si>
    <t>Evaluations</t>
  </si>
  <si>
    <t>Taux %</t>
  </si>
  <si>
    <t>Niveaux de CONFORMITÉ</t>
  </si>
  <si>
    <t>Réf.</t>
    <phoneticPr fontId="0" type="noConversion"/>
  </si>
  <si>
    <t>Critères d'exigence des articles de la norme</t>
  </si>
  <si>
    <t>Evaluations</t>
    <phoneticPr fontId="0" type="noConversion"/>
  </si>
  <si>
    <t>%</t>
  </si>
  <si>
    <t>Libellés des évaluations</t>
  </si>
  <si>
    <t>Plutôt Faux</t>
  </si>
  <si>
    <t>Mode d'emploi</t>
  </si>
  <si>
    <t>Insuffisant</t>
  </si>
  <si>
    <t>Conforme</t>
  </si>
  <si>
    <t>Enregistrement qualité : impression sur 1 page A4 100% en vertical</t>
  </si>
  <si>
    <t>Date limite de validité de la déclaration :</t>
  </si>
  <si>
    <t>Taux moyen</t>
  </si>
  <si>
    <t>Documents génériques</t>
  </si>
  <si>
    <t>Documents spécifiques</t>
  </si>
  <si>
    <t>Signataires</t>
  </si>
  <si>
    <t xml:space="preserve">Coordonnées professionnelles : </t>
  </si>
  <si>
    <t>Date de la déclaration (jj/mm/aaaa) :</t>
  </si>
  <si>
    <t>Date de l'autodiagnostic (jj/mm/aaaa) :</t>
  </si>
  <si>
    <t>Signature :</t>
  </si>
  <si>
    <t>Libellé du critère quand il sera choisi</t>
  </si>
  <si>
    <t>Tracage de la limite de CONFORMITÉ</t>
  </si>
  <si>
    <t>Enregistrement qualité :  A4 100% vertical</t>
    <phoneticPr fontId="0" type="noConversion"/>
  </si>
  <si>
    <t>en attente</t>
  </si>
  <si>
    <t>Faux </t>
  </si>
  <si>
    <r>
      <rPr>
        <b/>
        <sz val="8"/>
        <color rgb="FF0000FF"/>
        <rFont val="Arial"/>
        <family val="2"/>
      </rPr>
      <t xml:space="preserve">Attention : </t>
    </r>
    <r>
      <rPr>
        <sz val="8"/>
        <color rgb="FF0000FF"/>
        <rFont val="Arial"/>
        <family val="2"/>
      </rPr>
      <t>Seules les cases blanches écrites en bleu peuvent être modifiées par l’utilisateur. Cela concerne toutes les parties de l’outil</t>
    </r>
  </si>
  <si>
    <t>Non applicable</t>
  </si>
  <si>
    <t>NA</t>
  </si>
  <si>
    <r>
      <rPr>
        <sz val="8"/>
        <color theme="1"/>
        <rFont val="Arial"/>
        <family val="2"/>
      </rPr>
      <t xml:space="preserve">Niveaux de </t>
    </r>
    <r>
      <rPr>
        <b/>
        <sz val="8"/>
        <color theme="1"/>
        <rFont val="Arial"/>
        <family val="2"/>
      </rPr>
      <t>VÉRACITÉ</t>
    </r>
    <r>
      <rPr>
        <sz val="8"/>
        <color theme="1"/>
        <rFont val="Arial"/>
        <family val="2"/>
      </rPr>
      <t xml:space="preserve"> quant à la </t>
    </r>
    <r>
      <rPr>
        <b/>
        <sz val="8"/>
        <color theme="1"/>
        <rFont val="Arial"/>
        <family val="2"/>
      </rPr>
      <t>RÉALISATION</t>
    </r>
    <r>
      <rPr>
        <sz val="8"/>
        <color theme="1"/>
        <rFont val="Arial"/>
        <family val="2"/>
      </rPr>
      <t xml:space="preserve"> 
des </t>
    </r>
    <r>
      <rPr>
        <b/>
        <sz val="8"/>
        <color theme="1"/>
        <rFont val="Arial"/>
        <family val="2"/>
      </rPr>
      <t>CRITÈRES</t>
    </r>
    <r>
      <rPr>
        <sz val="8"/>
        <color theme="1"/>
        <rFont val="Arial"/>
        <family val="2"/>
      </rPr>
      <t xml:space="preserve"> et plans d'action</t>
    </r>
  </si>
  <si>
    <t xml:space="preserve"> Coordonnées :</t>
  </si>
  <si>
    <t>Tableau des résultats</t>
  </si>
  <si>
    <t>Informations sur le diagnostic</t>
  </si>
  <si>
    <t>Informations sur l'organisme</t>
  </si>
  <si>
    <t>Organisme :</t>
  </si>
  <si>
    <t>Echelles d'évaluation utilisées</t>
  </si>
  <si>
    <t xml:space="preserve">Signature de l'animateur du diagnostic :
</t>
  </si>
  <si>
    <t>Personnel</t>
  </si>
  <si>
    <t>Plutôt vrai</t>
  </si>
  <si>
    <r>
      <t>Date</t>
    </r>
    <r>
      <rPr>
        <sz val="8"/>
        <rFont val="Arial"/>
        <family val="2"/>
      </rPr>
      <t xml:space="preserve"> du diagnostic (jj/mm/aaaa): </t>
    </r>
  </si>
  <si>
    <r>
      <rPr>
        <b/>
        <sz val="8"/>
        <rFont val="Arial"/>
        <family val="2"/>
      </rPr>
      <t>Animateur</t>
    </r>
    <r>
      <rPr>
        <sz val="8"/>
        <rFont val="Arial"/>
        <family val="2"/>
      </rPr>
      <t xml:space="preserve"> du diagnostic : </t>
    </r>
  </si>
  <si>
    <r>
      <rPr>
        <b/>
        <sz val="8"/>
        <rFont val="Arial"/>
        <family val="2"/>
      </rPr>
      <t>Contact</t>
    </r>
    <r>
      <rPr>
        <sz val="8"/>
        <rFont val="Arial"/>
        <family val="2"/>
      </rPr>
      <t xml:space="preserve"> (Tél et Email) :</t>
    </r>
  </si>
  <si>
    <r>
      <rPr>
        <b/>
        <sz val="8"/>
        <rFont val="Arial"/>
        <family val="2"/>
      </rPr>
      <t>L'équipe</t>
    </r>
    <r>
      <rPr>
        <sz val="8"/>
        <rFont val="Arial"/>
        <family val="2"/>
      </rPr>
      <t xml:space="preserve"> de diagnostic :</t>
    </r>
  </si>
  <si>
    <t>Informel</t>
  </si>
  <si>
    <t>DÉCISIONS : Plans d'action PRIORITAIRES</t>
  </si>
  <si>
    <r>
      <rPr>
        <b/>
        <sz val="8"/>
        <rFont val="Arial"/>
        <family val="2"/>
      </rPr>
      <t xml:space="preserve">REMARQUES : </t>
    </r>
    <r>
      <rPr>
        <sz val="8"/>
        <rFont val="Arial"/>
        <family val="2"/>
      </rPr>
      <t>Si des critères sont déclarés "Non applicables", ils ne sont pas pris en compte dans le calcul du score de l'évaluation finale, mais ils doivent être argumentés.</t>
    </r>
  </si>
  <si>
    <t>TABLEAUX DE BORD sur les niveaux de VÉRACITÉ et de CONFORMITÉ selon la norme</t>
  </si>
  <si>
    <r>
      <t xml:space="preserve">Utilisé pour  {EVALUATION} : </t>
    </r>
    <r>
      <rPr>
        <b/>
        <sz val="8"/>
        <color rgb="FFFF0000"/>
        <rFont val="Arial"/>
        <family val="2"/>
      </rPr>
      <t>classé par orde alphabétique</t>
    </r>
    <r>
      <rPr>
        <sz val="8"/>
        <rFont val="Arial"/>
        <family val="2"/>
      </rPr>
      <t xml:space="preserve"> pour calcul via liste "validation"</t>
    </r>
  </si>
  <si>
    <t xml:space="preserve">Vrai </t>
  </si>
  <si>
    <r>
      <t xml:space="preserve">Total </t>
    </r>
    <r>
      <rPr>
        <b/>
        <sz val="8"/>
        <rFont val="Arial"/>
        <family val="2"/>
      </rPr>
      <t>évalués</t>
    </r>
    <r>
      <rPr>
        <sz val="8"/>
        <rFont val="Arial"/>
        <family val="2"/>
      </rPr>
      <t xml:space="preserve"> :</t>
    </r>
  </si>
  <si>
    <t>Libéllés de "VÉRACITÉ"</t>
  </si>
  <si>
    <t>Libéllés correspondants en "CONFORMITÉ"</t>
  </si>
  <si>
    <r>
      <t xml:space="preserve">NB : les seuils limites de "Conformité" sont modifiables selon les besoins
</t>
    </r>
    <r>
      <rPr>
        <sz val="8"/>
        <color rgb="FF0432FF"/>
        <rFont val="Arial"/>
        <family val="2"/>
      </rPr>
      <t>(et en toute cohérence…)</t>
    </r>
  </si>
  <si>
    <r>
      <t xml:space="preserve">Utilisé pour  {EVALUATION} : </t>
    </r>
    <r>
      <rPr>
        <b/>
        <sz val="8"/>
        <color rgb="FFFF0000"/>
        <rFont val="Arial"/>
        <family val="2"/>
      </rPr>
      <t xml:space="preserve">calcul automatique </t>
    </r>
    <r>
      <rPr>
        <sz val="8"/>
        <rFont val="Arial"/>
        <family val="2"/>
      </rPr>
      <t>selon les choix faits dans {Mode d'emploi}</t>
    </r>
  </si>
  <si>
    <t>Taux par déciles de %</t>
  </si>
  <si>
    <t>Attention : il faut prouver le côté "Non applicable" des exigences…</t>
  </si>
  <si>
    <t>&lt;= laissez les "blancs" nécéssaires au calcul dans {Evaluation}</t>
  </si>
  <si>
    <t xml:space="preserve">  …</t>
  </si>
  <si>
    <t>Il reste des critères à évaluer…</t>
  </si>
  <si>
    <t>Le critère ne peut pas être appliqué de manière justifiée</t>
  </si>
  <si>
    <t>Nb TOTAL de Sous-Articles</t>
  </si>
  <si>
    <t>Niveau de Conformité</t>
  </si>
  <si>
    <t>Radar {Résultats Globaux}</t>
  </si>
  <si>
    <t>Absent</t>
  </si>
  <si>
    <t>Très incomplet</t>
  </si>
  <si>
    <t>Incomplet</t>
  </si>
  <si>
    <t>Presque Complet</t>
  </si>
  <si>
    <t>Documents</t>
  </si>
  <si>
    <t>Commencer la rédaction</t>
  </si>
  <si>
    <t>Améliorer la rédaction : revoyez le contenu du document</t>
  </si>
  <si>
    <t>Finaliser la rédaction : des améliorations peuvent être apportées</t>
  </si>
  <si>
    <t>Pereniser le document : maintenir à jour le document</t>
  </si>
  <si>
    <t>Consolider la rédaction : des éléments sont manquants</t>
  </si>
  <si>
    <t>Complet et diffusé</t>
  </si>
  <si>
    <r>
      <t>Utilisé pour  {EVALUATION} : classé</t>
    </r>
    <r>
      <rPr>
        <b/>
        <sz val="8"/>
        <color rgb="FFFF0000"/>
        <rFont val="Arial"/>
        <family val="2"/>
      </rPr>
      <t xml:space="preserve"> par orde alphabétique </t>
    </r>
    <r>
      <rPr>
        <sz val="8"/>
        <rFont val="Arial"/>
        <family val="2"/>
      </rPr>
      <t>de la colonne A pour les calculs</t>
    </r>
  </si>
  <si>
    <t>Utilisé pour {MATRISE DOCUMENTATION}</t>
  </si>
  <si>
    <t>Libellés correspondants en "COMFORMITÉ"</t>
  </si>
  <si>
    <t>Évaluation de la conformité - Déclaration de conformité du fournisseur (NF EN ISO/CEI 17050-1)</t>
  </si>
  <si>
    <t>Déclaration de conformité selon la norme NF EN ISO 17050 Partie 1 : Exigences générales</t>
  </si>
  <si>
    <t>Référence unique de la déclaration ISO 17050 :</t>
  </si>
  <si>
    <t>Documents d'appui consultables associés à la déclaration ISO 17050</t>
  </si>
  <si>
    <t>Déclaration de conformité selon l'ISO 17050 Partie 2 : Documentation d'appui  (NF EN ISO/CEI 17050-2)</t>
  </si>
  <si>
    <t>Convaincant</t>
  </si>
  <si>
    <r>
      <rPr>
        <sz val="9"/>
        <color rgb="FFFF0000"/>
        <rFont val="Arial"/>
        <family val="2"/>
      </rPr>
      <t xml:space="preserve">Si l'outil est utilisé pour évaluer l'amélioration entre deux périodes,
il faut réaliser </t>
    </r>
    <r>
      <rPr>
        <b/>
        <sz val="9"/>
        <color rgb="FFFF0000"/>
        <rFont val="Arial"/>
        <family val="2"/>
      </rPr>
      <t>impérativement</t>
    </r>
    <r>
      <rPr>
        <sz val="9"/>
        <color rgb="FFFF0000"/>
        <rFont val="Arial"/>
        <family val="2"/>
      </rPr>
      <t xml:space="preserve"> la ré-évaluation avec le groupe de personnes présentes à l'évaluation initiale.</t>
    </r>
  </si>
  <si>
    <t xml:space="preserve">Responsable du SMQ : </t>
  </si>
  <si>
    <r>
      <rPr>
        <b/>
        <sz val="7"/>
        <color theme="5" tint="-0.499984740745262"/>
        <rFont val="Arial"/>
        <family val="2"/>
      </rPr>
      <t>QUOI</t>
    </r>
    <r>
      <rPr>
        <sz val="7"/>
        <color theme="5" tint="-0.499984740745262"/>
        <rFont val="Arial"/>
        <family val="2"/>
      </rPr>
      <t xml:space="preserve">
Objectifs à atteindre</t>
    </r>
  </si>
  <si>
    <r>
      <rPr>
        <b/>
        <sz val="7"/>
        <color theme="5" tint="-0.499984740745262"/>
        <rFont val="Arial"/>
        <family val="2"/>
      </rPr>
      <t>QUI</t>
    </r>
    <r>
      <rPr>
        <sz val="7"/>
        <color theme="5" tint="-0.499984740745262"/>
        <rFont val="Arial"/>
        <family val="2"/>
      </rPr>
      <t xml:space="preserve">
Responsable, Equipe</t>
    </r>
  </si>
  <si>
    <r>
      <rPr>
        <b/>
        <sz val="7"/>
        <color theme="5" tint="-0.499984740745262"/>
        <rFont val="Arial"/>
        <family val="2"/>
      </rPr>
      <t>QUAND</t>
    </r>
    <r>
      <rPr>
        <sz val="7"/>
        <color theme="5" tint="-0.499984740745262"/>
        <rFont val="Arial"/>
        <family val="2"/>
      </rPr>
      <t xml:space="preserve">
Date début et fin</t>
    </r>
  </si>
  <si>
    <t>Date :  </t>
  </si>
  <si>
    <t>Politique et stratégie</t>
  </si>
  <si>
    <t>Objectifs</t>
  </si>
  <si>
    <t>Détermination des processus</t>
  </si>
  <si>
    <t>Responsabilité et autorité relatives aux processus</t>
  </si>
  <si>
    <t>Management des processus (gérer le lien entre les processus)</t>
  </si>
  <si>
    <t>Analyse des performances</t>
  </si>
  <si>
    <t>Evaluation des performances</t>
  </si>
  <si>
    <t>Audit interne</t>
  </si>
  <si>
    <t>Auto-évaluation</t>
  </si>
  <si>
    <t>Revues</t>
  </si>
  <si>
    <t>Innovation</t>
  </si>
  <si>
    <t xml:space="preserve">Parties interessée pertinentes </t>
  </si>
  <si>
    <t xml:space="preserve">L’organisme a identifié les parties intéressées pertinentes qui présentent des risques ou des opportunités dans l’aptitude à obtenir des performances durables. </t>
  </si>
  <si>
    <t>Des processus pour répondre aux attentes de ces parties sont établis, mis en œuvre, suivis et tenu à jour.</t>
  </si>
  <si>
    <t>Enjeux externes et internes</t>
  </si>
  <si>
    <t>L’organisme a identifié les enjeux externes et internes qui présentent des risques ou des opportunités dans l’aptitude à obtenir des performances durables</t>
  </si>
  <si>
    <t xml:space="preserve">Des processus pour prendre en compte ces enjeux sont établis, mis en œuvre, suivis et tenu à jour. </t>
  </si>
  <si>
    <t>Mission, vision, valeurs et culture</t>
  </si>
  <si>
    <t>Les missions, valeurs et culture de l’entreprise sont identifiés et communiqués.</t>
  </si>
  <si>
    <t>Le contexte est pris en compte et l’orientation stratégique de l’entreprise est en accord avec ces définitions.</t>
  </si>
  <si>
    <t>Des processus sont mis en place pour les idéentifier et des revues à intervalle régulier sont établies pour modifier ou maintenir ces définitions.</t>
  </si>
  <si>
    <t>Leadership généralités</t>
  </si>
  <si>
    <t>La vision, la mission, et les valeurs du leadership de chaque niveau sont définies</t>
  </si>
  <si>
    <t>Des processus pour communiquer ces objectifs et impliquer le personnel sont mis en place.</t>
  </si>
  <si>
    <t>La relations entre la politique et l’orientation stratégique de l’organisme est définie de façon dynamique grâce à des processus</t>
  </si>
  <si>
    <t xml:space="preserve">Les besoins des parties intéressées sont pris en compte. </t>
  </si>
  <si>
    <t>Les objectifs à court et à long terme sont définis, quantifiables, clairement compris, déployés et tenus à jour</t>
  </si>
  <si>
    <t>La politique et les acteurs de l’organisme sont pris en compte</t>
  </si>
  <si>
    <t>Des processus sont mis en place pour communiquer la politique, la stratégie et les objectifs de façon efficace et adapté à chaque niveau de l’entreprise</t>
  </si>
  <si>
    <t>Ces processus sont régulièrement revues.</t>
  </si>
  <si>
    <t>Management des processus - généralités</t>
  </si>
  <si>
    <t>Les processus sont cohérant avec les missions, les valeurs et la culture de l’entreprise</t>
  </si>
  <si>
    <t>Ces processus et leurs interactions sont gérés de manière proactive afin de les rendre efficace et efficient</t>
  </si>
  <si>
    <t>Les processus mis en place répondent au besoin des parties intéressées et correspondent à la politique et à la stratégie de l’entreprise*</t>
  </si>
  <si>
    <t>Des indicateurs de performances y sont associés.</t>
  </si>
  <si>
    <t xml:space="preserve">Pour chaque secteur, les processus sont rattachés à un responsable. </t>
  </si>
  <si>
    <t>Chaque responsable a un rôle défini et reconnu par tous les niveaux de l’organisme</t>
  </si>
  <si>
    <t>Chaque responsable a le niveau de compétences nécessaire à la gestion des performances de ce processus</t>
  </si>
  <si>
    <t xml:space="preserve">Un système d’évaluation est mis en place afin de contrôler si les processus répondent aux objectifs de l’organisme. </t>
  </si>
  <si>
    <t>Un système de revue des performances des processus est mis en place grâce à des contrôles et des indicateurs. Le résultat de ces revues est intégré aux risques et opportunités de l’organisme</t>
  </si>
  <si>
    <t>Les modifications des processus sont clarifiées et partagées afin d’éviter des écarts</t>
  </si>
  <si>
    <t xml:space="preserve">Tout l’organisme est impliqué à l’évaluation des processus. </t>
  </si>
  <si>
    <t>Le savoir-faire et les connaissances nécessaires à la réalisation efficace et efficiente des processus sont définis et régulièrement évalués.</t>
  </si>
  <si>
    <t>Management des ressources</t>
  </si>
  <si>
    <t>Les ressources sont définies et concernent tous les éléments d’entrés de l’organisme et son intégrés dans des processus</t>
  </si>
  <si>
    <t>Les ressources sont incluses dans un processus d’amélioration continue, y compris les ressources externes</t>
  </si>
  <si>
    <t>Un management du personnel est défini en accord les missions, les valeurs et la culture de l’entreprise</t>
  </si>
  <si>
    <t>Les résultats obtenus par un personnel compétent, impliqué, responsabilisé et motivé sont partagés et comparables à d’autres organismes</t>
  </si>
  <si>
    <t>Le personnel de l’organisme participe à l’élaboration de nouveaux processus</t>
  </si>
  <si>
    <t>Les bonnes pratiques sont reconnues</t>
  </si>
  <si>
    <t>Conaissances organisationnelles</t>
  </si>
  <si>
    <t>Il existe des processus permettant de collecter et d’analyser les données provenant des parties intéressées</t>
  </si>
  <si>
    <t>Ces processus sont établis, mis en œuvre, suivis et tenu à jour.</t>
  </si>
  <si>
    <t xml:space="preserve">Technologies </t>
  </si>
  <si>
    <t>La direction a mis en place des processus pour réaliser la veille technologique an accord avec la politique et la stratégie de l'enterprise.</t>
  </si>
  <si>
    <t xml:space="preserve">Ces processus sont mis en œuvre, suivis et tenu à jour. </t>
  </si>
  <si>
    <t>Des moyens sont attribués à l’adoption des nouvelles solutions technologiques</t>
  </si>
  <si>
    <t>Des améliorations possibles sont envisagées et présentées.</t>
  </si>
  <si>
    <t>La manière dont l’infrastructure et l’environnement de travail sont gérés permet de répondre aux objectifs de l’organisme</t>
  </si>
  <si>
    <t>Les deux organismes apprécient pleinement la valeur de la relation</t>
  </si>
  <si>
    <t>Les deux organismes s’impliquent dans des projets de développement d’activités d’intérêt commun</t>
  </si>
  <si>
    <t>L’organisme reconnaît sa responsabilité vis-à-vis de la société en ce qui concerne le management des ressources naturelles liées au cycle de vie des produits et services</t>
  </si>
  <si>
    <t>Un processus de gestion des ressources naturelles est défini, mis en œuvre, suivi et tenu à jour.</t>
  </si>
  <si>
    <t xml:space="preserve">Un système de récolte d’information, est mis en place afin de pouvoir travailler sur l’obtention de performance durable. </t>
  </si>
  <si>
    <t>Indicateurs de performances</t>
  </si>
  <si>
    <t xml:space="preserve">Des indicateurs de performance sont définis, adaptés et pertinents pour la prise de décision de l’organisme. </t>
  </si>
  <si>
    <t xml:space="preserve">Ces indicateurs sont revus régulièrement et permettent la mise en œuvre de plan d'actions. </t>
  </si>
  <si>
    <t xml:space="preserve">Toutes les performances de l’organisme sont analysées et soutenu par large utilisation d’outils statistiques. </t>
  </si>
  <si>
    <t>Les résultats sont partagés avec les parties intéressées.</t>
  </si>
  <si>
    <t>Les performances de l’organisme sont entièrement analysées afin d’identifier des forces potentielles qu’il peut être nécessaire de développer. Notamment sur les points suivants : 
—   l’établissement et la communication de la politique
—   le management des processus
—   le management des ressources
—   l’amélioration, l’apprentissage et l’innovation</t>
  </si>
  <si>
    <t>L’analyse comparative est utilisée de manière systématique comme un outil permettant d’identifier les opportunités d’amélioration, d’apprentissage et d’innovation</t>
  </si>
  <si>
    <t xml:space="preserve">Les performances de l’organisme sont évaluées du point de vue des besoins et attentes de toutes les parties intéressées. </t>
  </si>
  <si>
    <t xml:space="preserve">L’organisme est fréquemment sollicité par des entités externes pour devenir un partenaire de benchmark. </t>
  </si>
  <si>
    <t xml:space="preserve">Un audit interne est réalisé régulièrement. </t>
  </si>
  <si>
    <t xml:space="preserve">Tous les processus de l’entreprise sont revus lors de ces audits. </t>
  </si>
  <si>
    <t>Les non-conformités et risques identifiées sont analysés et enregistrés</t>
  </si>
  <si>
    <t xml:space="preserve">Des plans d’actions correctives sont établis à la suite de ces audits et des opportunités d’améliorations sont proposées. </t>
  </si>
  <si>
    <t>Une auto-évaluation est réalisée par l’organsine à tous les niveaux</t>
  </si>
  <si>
    <t>Les résultats de l’auto-évaluation sont communiqués au personnel pour partager la compréhension de l’organisme et son orientation future</t>
  </si>
  <si>
    <t xml:space="preserve">Les informations obtenues lors des mesures des performances, de l’analyse comparative, des analyses et des évaluations, des audits internes et des auto-évaluations sont entièrement revues de façon systématique. </t>
  </si>
  <si>
    <t>Ces revues  sont réalisées pour identifier les opportunités d’amélioration, d’apprentissage et d’innovation de l’organisme</t>
  </si>
  <si>
    <t>L’amélioration, l’apprentissage et l’innovation sont intégrés comme des activités courantes à tous les niveaux de l’organisme et sont évidents dans les relations avec les parties intéressée</t>
  </si>
  <si>
    <t xml:space="preserve">
Amélioration</t>
  </si>
  <si>
    <t>Les ressources nécessaires à la réalisation d’une amélioration sont fournies.</t>
  </si>
  <si>
    <t>Des objectifs d’amélioration des produits ou services et des processus sont fournis.</t>
  </si>
  <si>
    <t>Des schémas sont en place pour permettre aux équipes et aux acteurs de générer des améliorations stratégiquement pertinentes.</t>
  </si>
  <si>
    <t>Les processus d’amélioration continue incluent les parties intéressées pertinentes</t>
  </si>
  <si>
    <t>L’amélioration des performances est axée sur la capacité durable d’apprendre, d’évoluer et d’obtenir des performances durables.</t>
  </si>
  <si>
    <t xml:space="preserve">
Apprentissage</t>
  </si>
  <si>
    <t xml:space="preserve">L’aptitude à l’apprentissage de l’organisme intègre les compétences individuelles et les compétences globales de l’organisme. </t>
  </si>
  <si>
    <t>La culture de l’organisme permet la prise de risques et de tirer des leçons des erreurs.</t>
  </si>
  <si>
    <t>La constitution de réseaux, la connectivité et l’interactivité sont encouragées par la direction pour partager les connaissances.</t>
  </si>
  <si>
    <t>Des plans de prévention sont élaborés pour éviter ou réduire au minimum les risques identifiés associés aux activités d’innovation.</t>
  </si>
  <si>
    <t>L’innovation est appliquée à tous les niveaux, en apportant des modifications à technologie, aux processus, à l’organisation, au système de management et au modèle de gestion de l’organisme.</t>
  </si>
  <si>
    <t>L’efficacité et l’efficience des processus d’innovation sont évaluées régulièrement dans le cadre du processus d’apprentissage</t>
  </si>
  <si>
    <t>Couleur ISO 9004</t>
  </si>
  <si>
    <t xml:space="preserve">Mathias Amber, Emile Verebi, Romain Bednarski, Marie Pincemail
</t>
  </si>
  <si>
    <t xml:space="preserve">Infrastructures et environnement de travail </t>
  </si>
  <si>
    <t xml:space="preserve"> Fiche de déclaration de conformité par une première partie - norme ISO 9004</t>
  </si>
  <si>
    <t>Document d'appui à la déclaration première partie de conformité à la norme NF EN ISO 9004 : v2018</t>
  </si>
  <si>
    <t>Tous les Articles de la norme NF EN ISO 9004</t>
  </si>
  <si>
    <t>TABLEAU de SYNTHÈSE des RÉSULTATS  de l'évaluation sur la norme NF EN ISO 9004</t>
  </si>
  <si>
    <t>Niveau moyen sur les articles de la norme NF EN ISO 9004</t>
  </si>
  <si>
    <r>
      <t>LIBELLÉS</t>
    </r>
    <r>
      <rPr>
        <sz val="8"/>
        <rFont val="Arial"/>
        <family val="2"/>
      </rPr>
      <t xml:space="preserve"> des niveaux de </t>
    </r>
    <r>
      <rPr>
        <b/>
        <sz val="8"/>
        <rFont val="Arial"/>
        <family val="2"/>
      </rPr>
      <t>CONFORMITÉ</t>
    </r>
    <r>
      <rPr>
        <sz val="8"/>
        <rFont val="Arial"/>
        <family val="2"/>
      </rPr>
      <t xml:space="preserve"> 
aux </t>
    </r>
    <r>
      <rPr>
        <b/>
        <sz val="8"/>
        <rFont val="Arial"/>
        <family val="2"/>
      </rPr>
      <t>ARTICLES</t>
    </r>
    <r>
      <rPr>
        <sz val="8"/>
        <rFont val="Arial"/>
        <family val="2"/>
      </rPr>
      <t xml:space="preserve"> de la norme </t>
    </r>
  </si>
  <si>
    <t xml:space="preserve">Communications </t>
  </si>
  <si>
    <t xml:space="preserve">Ressources fournies par des prestataires externes </t>
  </si>
  <si>
    <t>Ressources naturelles</t>
  </si>
  <si>
    <t xml:space="preserve">Contexte d'un organisme </t>
  </si>
  <si>
    <t xml:space="preserve">Identité d'un organisme </t>
  </si>
  <si>
    <t xml:space="preserve">Leadership </t>
  </si>
  <si>
    <t xml:space="preserve">Management des processus </t>
  </si>
  <si>
    <t xml:space="preserve">Management des ressources - Généralités </t>
  </si>
  <si>
    <t xml:space="preserve">Analyse et évaluation des performances d’un organisme </t>
  </si>
  <si>
    <t>Analyse et évaluation des performances d’un organisme - généralités</t>
  </si>
  <si>
    <t xml:space="preserve">
Amélioration apprentissage et innovations - généralités</t>
  </si>
  <si>
    <t>Plan 1</t>
  </si>
  <si>
    <t>Plan 2</t>
  </si>
  <si>
    <t>Plan 3</t>
  </si>
  <si>
    <r>
      <t xml:space="preserve">Libellés explicites 
</t>
    </r>
    <r>
      <rPr>
        <b/>
        <sz val="9"/>
        <rFont val="Arial"/>
        <family val="2"/>
      </rPr>
      <t>des niveaux de CONFORMITÉ</t>
    </r>
  </si>
  <si>
    <r>
      <rPr>
        <b/>
        <sz val="8"/>
        <color theme="1"/>
        <rFont val="Arial"/>
        <family val="2"/>
      </rPr>
      <t xml:space="preserve">Niveau 1 </t>
    </r>
    <r>
      <rPr>
        <sz val="8"/>
        <color theme="1"/>
        <rFont val="Arial"/>
        <family val="2"/>
      </rPr>
      <t>: Le critère n'est pas respecté.</t>
    </r>
  </si>
  <si>
    <r>
      <rPr>
        <b/>
        <sz val="8"/>
        <rFont val="Arial"/>
        <family val="2"/>
      </rPr>
      <t>Conformité de niveau 1</t>
    </r>
    <r>
      <rPr>
        <sz val="8"/>
        <rFont val="Arial"/>
        <family val="2"/>
      </rPr>
      <t xml:space="preserve"> :  Revoyez le fonctionnement de vos activités.</t>
    </r>
  </si>
  <si>
    <r>
      <rPr>
        <b/>
        <sz val="8"/>
        <color theme="1"/>
        <rFont val="Arial"/>
        <family val="2"/>
      </rPr>
      <t xml:space="preserve">Niveau 2 </t>
    </r>
    <r>
      <rPr>
        <sz val="8"/>
        <color theme="1"/>
        <rFont val="Arial"/>
        <family val="2"/>
      </rPr>
      <t>: Le critère est aléatoirement appliqué</t>
    </r>
    <r>
      <rPr>
        <b/>
        <sz val="8"/>
        <color theme="1"/>
        <rFont val="Arial"/>
        <family val="2"/>
      </rPr>
      <t>.</t>
    </r>
  </si>
  <si>
    <r>
      <rPr>
        <b/>
        <sz val="8"/>
        <rFont val="Arial"/>
        <family val="2"/>
      </rPr>
      <t>Conformité de niveau 2</t>
    </r>
    <r>
      <rPr>
        <sz val="8"/>
        <rFont val="Arial"/>
        <family val="2"/>
      </rPr>
      <t xml:space="preserve"> : Pérenisez et améliorez la maîtrise de vos activités.</t>
    </r>
  </si>
  <si>
    <r>
      <rPr>
        <b/>
        <sz val="8"/>
        <color theme="1"/>
        <rFont val="Arial"/>
        <family val="2"/>
      </rPr>
      <t>Niveau 3</t>
    </r>
    <r>
      <rPr>
        <sz val="8"/>
        <color theme="1"/>
        <rFont val="Arial"/>
        <family val="2"/>
      </rPr>
      <t xml:space="preserve"> : Le critère est respecté et  formalisé.</t>
    </r>
  </si>
  <si>
    <r>
      <rPr>
        <b/>
        <sz val="8"/>
        <rFont val="Arial"/>
        <family val="2"/>
      </rPr>
      <t>Conformité de niveau 3</t>
    </r>
    <r>
      <rPr>
        <sz val="8"/>
        <rFont val="Arial"/>
        <family val="2"/>
      </rPr>
      <t xml:space="preserve"> : Des améliorations peuvent encore être apportées par une meilleure traçabilité.</t>
    </r>
  </si>
  <si>
    <r>
      <rPr>
        <b/>
        <sz val="8"/>
        <color theme="1"/>
        <rFont val="Arial"/>
        <family val="2"/>
      </rPr>
      <t>Niveau 4</t>
    </r>
    <r>
      <rPr>
        <sz val="8"/>
        <color theme="1"/>
        <rFont val="Arial"/>
        <family val="2"/>
      </rPr>
      <t xml:space="preserve"> : Le critère est respecté, appliqué et prouvé par un document si nécessaire.</t>
    </r>
  </si>
  <si>
    <r>
      <rPr>
        <b/>
        <sz val="8"/>
        <rFont val="Arial"/>
        <family val="2"/>
      </rPr>
      <t>Conformité de niveau 4</t>
    </r>
    <r>
      <rPr>
        <sz val="8"/>
        <rFont val="Arial"/>
        <family val="2"/>
      </rPr>
      <t xml:space="preserve"> : Félicitations, communiquez vos résultats.</t>
    </r>
  </si>
  <si>
    <r>
      <rPr>
        <sz val="8"/>
        <color theme="1"/>
        <rFont val="Arial"/>
        <family val="2"/>
      </rPr>
      <t xml:space="preserve">Libellés explicites </t>
    </r>
    <r>
      <rPr>
        <b/>
        <sz val="8"/>
        <color theme="1"/>
        <rFont val="Arial"/>
        <family val="2"/>
      </rPr>
      <t xml:space="preserve">
des niveaux de VÉRACITÉ</t>
    </r>
  </si>
  <si>
    <r>
      <rPr>
        <sz val="8"/>
        <color theme="1"/>
        <rFont val="Arial"/>
        <family val="2"/>
      </rPr>
      <t xml:space="preserve">Choix de </t>
    </r>
    <r>
      <rPr>
        <b/>
        <sz val="8"/>
        <color theme="1"/>
        <rFont val="Arial"/>
        <family val="2"/>
      </rPr>
      <t>VÉRACITÉ</t>
    </r>
  </si>
  <si>
    <r>
      <t xml:space="preserve">Taux de </t>
    </r>
    <r>
      <rPr>
        <b/>
        <sz val="8"/>
        <color theme="1"/>
        <rFont val="Arial"/>
        <family val="2"/>
      </rPr>
      <t>VÉRACITÉ</t>
    </r>
  </si>
  <si>
    <r>
      <rPr>
        <sz val="8"/>
        <rFont val="Arial"/>
        <family val="2"/>
      </rPr>
      <t xml:space="preserve">Taux moyen </t>
    </r>
    <r>
      <rPr>
        <b/>
        <sz val="8"/>
        <rFont val="Arial"/>
        <family val="2"/>
      </rPr>
      <t>Minimal</t>
    </r>
  </si>
  <si>
    <r>
      <t xml:space="preserve">Taux moyen </t>
    </r>
    <r>
      <rPr>
        <b/>
        <sz val="8"/>
        <rFont val="Arial"/>
        <family val="2"/>
      </rPr>
      <t>Maximal</t>
    </r>
  </si>
  <si>
    <r>
      <t xml:space="preserve">Niveaux de </t>
    </r>
    <r>
      <rPr>
        <b/>
        <sz val="8"/>
        <rFont val="Arial"/>
        <family val="2"/>
      </rPr>
      <t>CONFORMITÉ</t>
    </r>
  </si>
  <si>
    <t>Etude complète : https://travaux.master.utc.fr/formations-master/ingenierie-de-la-sante/ids077/</t>
  </si>
  <si>
    <t>Choix de VÉRACITÉ</t>
  </si>
  <si>
    <t xml:space="preserve">Amélioration apprentissage et innovations </t>
  </si>
  <si>
    <t xml:space="preserve">Commentaires (collectifs si possible)  : </t>
  </si>
  <si>
    <r>
      <rPr>
        <b/>
        <sz val="8"/>
        <rFont val="Arial"/>
        <family val="2"/>
      </rPr>
      <t xml:space="preserve">OBJECTIFS :   </t>
    </r>
    <r>
      <rPr>
        <sz val="8"/>
        <rFont val="Arial"/>
        <family val="2"/>
      </rPr>
      <t xml:space="preserve">
Cet outil permet à n'importe quel organisme</t>
    </r>
    <r>
      <rPr>
        <b/>
        <sz val="8"/>
        <color rgb="FFFF0000"/>
        <rFont val="Arial"/>
        <family val="2"/>
      </rPr>
      <t xml:space="preserve"> </t>
    </r>
    <r>
      <rPr>
        <b/>
        <sz val="8"/>
        <rFont val="Arial"/>
        <family val="2"/>
      </rPr>
      <t xml:space="preserve">d'évaluer </t>
    </r>
    <r>
      <rPr>
        <b/>
        <sz val="8"/>
        <color rgb="FFFF0000"/>
        <rFont val="Arial"/>
        <family val="2"/>
      </rPr>
      <t>rapidement</t>
    </r>
    <r>
      <rPr>
        <b/>
        <sz val="8"/>
        <rFont val="Arial"/>
        <family val="2"/>
      </rPr>
      <t xml:space="preserve"> la conformité</t>
    </r>
    <r>
      <rPr>
        <sz val="8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de leur système de managment, dans le but d'obtenir des performances durables, selon la norme NF EN ISO 9004. </t>
    </r>
    <r>
      <rPr>
        <sz val="8"/>
        <rFont val="Arial"/>
        <family val="2"/>
      </rPr>
      <t>En une seule évaluation, il permet d'obtenir un</t>
    </r>
    <r>
      <rPr>
        <b/>
        <sz val="8"/>
        <rFont val="Arial"/>
        <family val="2"/>
      </rPr>
      <t xml:space="preserve"> tableau de bord </t>
    </r>
    <r>
      <rPr>
        <sz val="8"/>
        <rFont val="Arial"/>
        <family val="2"/>
      </rPr>
      <t>facilitant la compréhension, la visibilité et la cohérence des actions prioritaires d'amélioration continue.</t>
    </r>
  </si>
  <si>
    <t>Choisir le seuil minimal de "déclaration" =&gt;</t>
  </si>
  <si>
    <t>…</t>
  </si>
  <si>
    <t>Outil d'évaluation à l'obtention de performances durables selon la norme NF EN ISO 9004</t>
  </si>
  <si>
    <t>Management de la qualité - Qualité d'un organisme - Lignes directrices pour obtenir des performances durables
Edition française : NF EN ISO 9004, avril 2018, Afnor, www.afnor.org</t>
  </si>
  <si>
    <t>Modes de preuve</t>
  </si>
  <si>
    <t>Commentaires</t>
  </si>
  <si>
    <t>Total évalués =&gt;</t>
  </si>
  <si>
    <t>N° de l'article</t>
  </si>
  <si>
    <t>Libellé de l'article</t>
  </si>
  <si>
    <r>
      <rPr>
        <b/>
        <sz val="7"/>
        <color theme="5" tint="-0.499984740745262"/>
        <rFont val="Arial"/>
        <family val="2"/>
      </rPr>
      <t>RÉSULTATS OBTENUS</t>
    </r>
    <r>
      <rPr>
        <sz val="7"/>
        <color theme="5" tint="-0.499984740745262"/>
        <rFont val="Arial"/>
        <family val="2"/>
      </rPr>
      <t xml:space="preserve">
Date de l'évaluation, bilan</t>
    </r>
  </si>
  <si>
    <t>5.2</t>
  </si>
  <si>
    <t>6.2</t>
  </si>
  <si>
    <t>5.3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</si>
  <si>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</si>
  <si>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</si>
  <si>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</si>
  <si>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</si>
  <si>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</si>
  <si>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</si>
  <si>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</si>
  <si>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</si>
  <si>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</si>
  <si>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</si>
  <si>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</si>
  <si>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</si>
  <si>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9.5</t>
  </si>
  <si>
    <t>9.6</t>
  </si>
  <si>
    <t>9.7</t>
  </si>
  <si>
    <t>10.1</t>
  </si>
  <si>
    <t>10.2</t>
  </si>
  <si>
    <t>10.3</t>
  </si>
  <si>
    <t>10.4</t>
  </si>
  <si>
    <t>10.5</t>
  </si>
  <si>
    <t>10.6</t>
  </si>
  <si>
    <t>10.7</t>
  </si>
  <si>
    <t>11.1</t>
  </si>
  <si>
    <t>11.2</t>
  </si>
  <si>
    <t>11.3</t>
  </si>
  <si>
    <t>11.4</t>
  </si>
  <si>
    <t>Signature de l'animateur</t>
  </si>
  <si>
    <t>NB : La norme NF EN ISO 9004 nen'est pas une norme de certification. Toutefois, des résultats probants peuvent être valorisés via une déclaration selon la norme ISO 17050.</t>
  </si>
  <si>
    <r>
      <rPr>
        <b/>
        <i/>
        <sz val="8"/>
        <rFont val="Arial"/>
        <family val="2"/>
      </rPr>
      <t>Auteurs</t>
    </r>
    <r>
      <rPr>
        <i/>
        <sz val="8"/>
        <rFont val="Arial"/>
        <family val="2"/>
      </rPr>
      <t xml:space="preserve"> : Mathias Amber - Emile Verebi - Marie Pincemail - Romain Bednarski
Contact : mathias.amber.y@gmail.com emile.verebi@outlook.fr marie.pincemail@gmail.com romain.bednarsky@gmail.com</t>
    </r>
  </si>
  <si>
    <r>
      <rPr>
        <b/>
        <sz val="8"/>
        <color theme="1"/>
        <rFont val="Arial"/>
        <family val="2"/>
      </rPr>
      <t xml:space="preserve">     PRÉSENTATION DES ONGLETS :</t>
    </r>
    <r>
      <rPr>
        <sz val="8"/>
        <color theme="1"/>
        <rFont val="Arial"/>
        <family val="2"/>
      </rPr>
      <t xml:space="preserve">
  </t>
    </r>
    <r>
      <rPr>
        <b/>
        <sz val="8"/>
        <color theme="1"/>
        <rFont val="Arial"/>
        <family val="2"/>
      </rPr>
      <t xml:space="preserve">   {Mode d'emploi} :
         </t>
    </r>
    <r>
      <rPr>
        <sz val="8"/>
        <color theme="1"/>
        <rFont val="Arial"/>
        <family val="2"/>
      </rPr>
      <t xml:space="preserve">* Explication sur le fonctionnement de l'outil
         * Echelles d'évaluation utilisées avec leurs seuils
 </t>
    </r>
    <r>
      <rPr>
        <b/>
        <sz val="8"/>
        <color theme="1"/>
        <rFont val="Arial"/>
        <family val="2"/>
      </rPr>
      <t xml:space="preserve">    {Evaluation} :</t>
    </r>
    <r>
      <rPr>
        <sz val="8"/>
        <color theme="1"/>
        <rFont val="Arial"/>
        <family val="2"/>
      </rPr>
      <t xml:space="preserve"> 
         * Des critères d'évaluation par article sont définis
         * Des modes de preuve et des commentaires explicitent les évaluations faites
     </t>
    </r>
    <r>
      <rPr>
        <b/>
        <sz val="8"/>
        <color theme="1"/>
        <rFont val="Arial"/>
        <family val="2"/>
      </rPr>
      <t xml:space="preserve"> {Résultats Globaux} :</t>
    </r>
    <r>
      <rPr>
        <sz val="8"/>
        <color theme="1"/>
        <rFont val="Arial"/>
        <family val="2"/>
      </rPr>
      <t xml:space="preserve">
        * Histogarmmes des évaluations sur les critères et sous-articles de la norme
         * Tableau de synthèse et zones d'élaboration des plans d'amélioration
         * Graphe radar des évaluations sur les articles associés à la norme
         * Zones d'élaboration des plans d'amélioration
 </t>
    </r>
    <r>
      <rPr>
        <b/>
        <sz val="8"/>
        <color theme="1"/>
        <rFont val="Arial"/>
        <family val="2"/>
      </rPr>
      <t xml:space="preserve">     {Déclaration ISO 17050} :</t>
    </r>
    <r>
      <rPr>
        <sz val="8"/>
        <color theme="1"/>
        <rFont val="Arial"/>
        <family val="2"/>
      </rPr>
      <t xml:space="preserve">
         * Pour communiquer librement ses résultats s'ils sont considérés comme probants
         * Le seuil minimum pour la déclarable est paramétrable par l'utilisateur</t>
    </r>
  </si>
  <si>
    <t>Critères</t>
  </si>
  <si>
    <t>Nb TOTAL Articles</t>
  </si>
  <si>
    <r>
      <t xml:space="preserve">Nous soussignés, déclarons </t>
    </r>
    <r>
      <rPr>
        <b/>
        <sz val="8"/>
        <rFont val="Arial"/>
        <family val="2"/>
      </rPr>
      <t>sous notre propre responsabilité</t>
    </r>
    <r>
      <rPr>
        <sz val="8"/>
        <rFont val="Arial"/>
        <family val="2"/>
      </rPr>
      <t xml:space="preserve"> que </t>
    </r>
    <r>
      <rPr>
        <b/>
        <sz val="8"/>
        <rFont val="Arial"/>
        <family val="2"/>
      </rPr>
      <t>les niveaux de conformité de nos pratiques professionnelles</t>
    </r>
    <r>
      <rPr>
        <sz val="8"/>
        <rFont val="Arial"/>
        <family val="2"/>
      </rPr>
      <t xml:space="preserve"> ont été mesurées d'après les exigences de la norme  NE EN ISO 9004 v2018</t>
    </r>
  </si>
  <si>
    <r>
      <t xml:space="preserve">Nous avons appliqué </t>
    </r>
    <r>
      <rPr>
        <b/>
        <sz val="8"/>
        <rFont val="Arial"/>
        <family val="2"/>
      </rPr>
      <t xml:space="preserve">la meilleure rigueur d'élaboration et d'analyse </t>
    </r>
    <r>
      <rPr>
        <sz val="8"/>
        <rFont val="Arial"/>
        <family val="2"/>
      </rPr>
      <t>(évaluation par plusieurs personnes compétentes) et nous avons respecté</t>
    </r>
    <r>
      <rPr>
        <b/>
        <sz val="8"/>
        <rFont val="Arial"/>
        <family val="2"/>
      </rPr>
      <t xml:space="preserve"> les règles d'éthique professionnelle</t>
    </r>
    <r>
      <rPr>
        <sz val="8"/>
        <rFont val="Arial"/>
        <family val="2"/>
      </rPr>
      <t xml:space="preserve"> (absence de conflits d'intérêt, respect des opinions, liberté des choix) pour parvenir aux résultats ci-dessous.</t>
    </r>
  </si>
  <si>
    <r>
      <t xml:space="preserve">Norme NF EN ISO 9004 : 2018 </t>
    </r>
    <r>
      <rPr>
        <sz val="8"/>
        <rFont val="Arial"/>
        <family val="2"/>
      </rPr>
      <t>"Management de la qualité - Qualité d'un organisme - Lignes directrices pour obtenir des performances durables" - Editions Afnor, www.afnor.org, Avril 2018</t>
    </r>
  </si>
  <si>
    <r>
      <rPr>
        <b/>
        <sz val="8"/>
        <color indexed="39"/>
        <rFont val="Arial"/>
        <family val="2"/>
      </rPr>
      <t>Modifier les contenus bleus et mettre ensuite en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noir</t>
    </r>
    <r>
      <rPr>
        <b/>
        <sz val="8"/>
        <color indexed="10"/>
        <rFont val="Arial"/>
        <family val="2"/>
      </rPr>
      <t xml:space="preserve"> </t>
    </r>
    <r>
      <rPr>
        <sz val="8"/>
        <color indexed="10"/>
        <rFont val="Arial"/>
        <family val="2"/>
      </rPr>
      <t xml:space="preserve">: 
</t>
    </r>
    <r>
      <rPr>
        <sz val="8"/>
        <color indexed="39"/>
        <rFont val="Arial"/>
        <family val="2"/>
      </rPr>
      <t>Enregistrements qualité :</t>
    </r>
    <r>
      <rPr>
        <b/>
        <sz val="8"/>
        <color indexed="39"/>
        <rFont val="Arial"/>
        <family val="2"/>
      </rPr>
      <t xml:space="preserve"> </t>
    </r>
    <r>
      <rPr>
        <sz val="8"/>
        <color indexed="39"/>
        <rFont val="Arial"/>
        <family val="2"/>
      </rPr>
      <t>indiquez ceux que vous mettrez à disposition d'un auditeur. Il peut s'agir des onglets imprimés et signés de ce fichier d'autodiagnostic</t>
    </r>
  </si>
  <si>
    <r>
      <t xml:space="preserve">Outil d'autodiagnostic : </t>
    </r>
    <r>
      <rPr>
        <sz val="8"/>
        <rFont val="Arial Narrow"/>
        <family val="2"/>
      </rPr>
      <t>Fichier Excel® automatisé mis au point à l'Université de Technologie de Compiègne, France (www.utc.fr) - voir sa dénomination au bas de la feuille</t>
    </r>
  </si>
  <si>
    <r>
      <t xml:space="preserve">Autre document d'appui : Mettre ici, et en </t>
    </r>
    <r>
      <rPr>
        <b/>
        <sz val="8"/>
        <color theme="1"/>
        <rFont val="Arial"/>
        <family val="2"/>
      </rPr>
      <t>noir</t>
    </r>
    <r>
      <rPr>
        <sz val="8"/>
        <color indexed="12"/>
        <rFont val="Arial"/>
        <family val="2"/>
      </rPr>
      <t>, tout autre document d'appui éventuel pour cette déclaration</t>
    </r>
  </si>
  <si>
    <r>
      <t xml:space="preserve">Personne </t>
    </r>
    <r>
      <rPr>
        <b/>
        <i/>
        <sz val="8"/>
        <rFont val="Arial"/>
        <family val="2"/>
      </rPr>
      <t>indépendante</t>
    </r>
    <r>
      <rPr>
        <i/>
        <sz val="8"/>
        <rFont val="Arial"/>
        <family val="2"/>
      </rPr>
      <t xml:space="preserve"> à l'organisme : </t>
    </r>
  </si>
  <si>
    <r>
      <t xml:space="preserve">Personne </t>
    </r>
    <r>
      <rPr>
        <b/>
        <i/>
        <sz val="8"/>
        <rFont val="Arial"/>
        <family val="2"/>
      </rPr>
      <t>responsable</t>
    </r>
    <r>
      <rPr>
        <i/>
        <sz val="8"/>
        <rFont val="Arial"/>
        <family val="2"/>
      </rPr>
      <t xml:space="preserve"> de l'organisme : </t>
    </r>
  </si>
  <si>
    <r>
      <t>Objet de la déclaration :</t>
    </r>
    <r>
      <rPr>
        <b/>
        <sz val="10"/>
        <rFont val="Arial"/>
        <family val="2"/>
      </rPr>
      <t xml:space="preserve">  Niveau de conformité à la norme NF EN ISO 9004 v2018
Lignes directrices pour obtenir des performances durables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</si>
</sst>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"/>
    <numFmt numFmtId="165" formatCode="\c\r\ #"/>
    <numFmt numFmtId="166" formatCode="[$-40C]d\-mmm\-yy;@"/>
    <numFmt numFmtId="167" formatCode="[$-40C]d\ mmmm\ yyyy;@"/>
  </numFmts>
  <fonts count="91">
    <font>
      <sz val="12"/>
      <color theme="1"/>
      <name val="ArialMT"/>
      <family val="2"/>
    </font>
    <font>
      <i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7"/>
      <name val="Arial"/>
      <family val="2"/>
    </font>
    <font>
      <sz val="7"/>
      <color indexed="12"/>
      <name val="Arial"/>
      <family val="2"/>
    </font>
    <font>
      <sz val="8"/>
      <color rgb="FF0000FF"/>
      <name val="Arial"/>
      <family val="2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theme="1"/>
      <name val="Arial"/>
      <family val="2"/>
    </font>
    <font>
      <i/>
      <sz val="6"/>
      <name val="Arial Narrow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MT"/>
      <family val="2"/>
    </font>
    <font>
      <sz val="8"/>
      <color rgb="FF0432FF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sz val="7"/>
      <color rgb="FF000000"/>
      <name val="Arial"/>
      <family val="2"/>
    </font>
    <font>
      <b/>
      <sz val="7"/>
      <color theme="1"/>
      <name val="Arial"/>
      <family val="2"/>
    </font>
    <font>
      <sz val="7"/>
      <color rgb="FFFF0000"/>
      <name val="Arial"/>
      <family val="2"/>
    </font>
    <font>
      <u/>
      <sz val="12"/>
      <color theme="11"/>
      <name val="ArialMT"/>
      <family val="2"/>
    </font>
    <font>
      <sz val="7"/>
      <color theme="1"/>
      <name val="ArialMT"/>
    </font>
    <font>
      <sz val="9"/>
      <color indexed="8"/>
      <name val="Arial"/>
      <family val="2"/>
    </font>
    <font>
      <i/>
      <sz val="6"/>
      <name val="Arial"/>
      <family val="2"/>
    </font>
    <font>
      <sz val="6"/>
      <color indexed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theme="1"/>
      <name val="ArialMT"/>
      <family val="2"/>
    </font>
    <font>
      <sz val="9"/>
      <color rgb="FF0432FF"/>
      <name val="Arial"/>
      <family val="2"/>
    </font>
    <font>
      <sz val="8"/>
      <color rgb="FF0432FF"/>
      <name val="ArialMT"/>
      <family val="2"/>
    </font>
    <font>
      <sz val="7"/>
      <color rgb="FF0432FF"/>
      <name val="Arial"/>
      <family val="2"/>
    </font>
    <font>
      <sz val="9"/>
      <color theme="1"/>
      <name val="ArialMT"/>
      <family val="2"/>
    </font>
    <font>
      <sz val="8"/>
      <color theme="1"/>
      <name val="ArialMT"/>
      <family val="2"/>
    </font>
    <font>
      <b/>
      <sz val="14"/>
      <name val="Arial"/>
      <family val="2"/>
    </font>
    <font>
      <sz val="6"/>
      <color theme="1"/>
      <name val="ArialMT"/>
    </font>
    <font>
      <i/>
      <sz val="6"/>
      <color theme="1"/>
      <name val="ArialMT"/>
    </font>
    <font>
      <b/>
      <sz val="8"/>
      <color rgb="FF0432FF"/>
      <name val="Arial"/>
      <family val="2"/>
    </font>
    <font>
      <b/>
      <sz val="7"/>
      <color rgb="FF900000"/>
      <name val="Arial"/>
      <family val="2"/>
    </font>
    <font>
      <sz val="9"/>
      <color theme="1"/>
      <name val="Arial"/>
      <family val="2"/>
    </font>
    <font>
      <i/>
      <sz val="6"/>
      <color indexed="8"/>
      <name val="Arial"/>
      <family val="2"/>
    </font>
    <font>
      <b/>
      <sz val="8"/>
      <color theme="5" tint="-0.499984740745262"/>
      <name val="Arial"/>
      <family val="2"/>
    </font>
    <font>
      <sz val="7"/>
      <color theme="5" tint="-0.499984740745262"/>
      <name val="Arial"/>
      <family val="2"/>
    </font>
    <font>
      <b/>
      <sz val="7"/>
      <color theme="5" tint="-0.499984740745262"/>
      <name val="Arial"/>
      <family val="2"/>
    </font>
    <font>
      <sz val="12"/>
      <color theme="5" tint="-0.499984740745262"/>
      <name val="ArialMT"/>
      <family val="2"/>
    </font>
    <font>
      <b/>
      <sz val="8"/>
      <color theme="1"/>
      <name val="Calibri"/>
      <family val="2"/>
      <scheme val="minor"/>
    </font>
    <font>
      <b/>
      <sz val="9"/>
      <name val="Times New Roman"/>
      <family val="1"/>
    </font>
    <font>
      <sz val="14"/>
      <color theme="1"/>
      <name val="ArialMT"/>
      <family val="2"/>
    </font>
    <font>
      <sz val="14"/>
      <color theme="5" tint="-0.499984740745262"/>
      <name val="ArialMT"/>
      <family val="2"/>
    </font>
    <font>
      <b/>
      <sz val="10"/>
      <color theme="1"/>
      <name val="ArialMT"/>
    </font>
    <font>
      <b/>
      <sz val="10"/>
      <color theme="5" tint="-0.499984740745262"/>
      <name val="ArialMT"/>
    </font>
    <font>
      <sz val="12"/>
      <name val="ArialMT"/>
      <family val="2"/>
    </font>
    <font>
      <i/>
      <sz val="6"/>
      <name val="ArialMT"/>
    </font>
    <font>
      <sz val="12"/>
      <name val="Times New Roman"/>
      <family val="1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7"/>
      <color rgb="FF0432FF"/>
      <name val="ArialMT"/>
      <family val="2"/>
    </font>
    <font>
      <i/>
      <u/>
      <sz val="6"/>
      <color theme="10"/>
      <name val="Arial"/>
      <family val="2"/>
    </font>
    <font>
      <sz val="6"/>
      <color theme="1"/>
      <name val="ArialMT"/>
      <family val="2"/>
    </font>
    <font>
      <i/>
      <sz val="6"/>
      <color theme="1"/>
      <name val="ArialMT"/>
      <family val="2"/>
    </font>
    <font>
      <sz val="6"/>
      <name val="ArialMT"/>
      <family val="2"/>
    </font>
    <font>
      <b/>
      <sz val="8"/>
      <color theme="0"/>
      <name val="Arial Narrow"/>
      <family val="2"/>
    </font>
    <font>
      <sz val="6"/>
      <color theme="10"/>
      <name val="Calibri"/>
      <family val="2"/>
      <scheme val="minor"/>
    </font>
    <font>
      <i/>
      <sz val="6"/>
      <color theme="10"/>
      <name val="Arial"/>
      <family val="2"/>
    </font>
    <font>
      <sz val="12"/>
      <color theme="1"/>
      <name val="ArialMT"/>
      <family val="2"/>
    </font>
    <font>
      <b/>
      <sz val="8"/>
      <color theme="1"/>
      <name val="ArialMT"/>
      <family val="2"/>
    </font>
    <font>
      <b/>
      <sz val="6"/>
      <color theme="5" tint="-0.499984740745262"/>
      <name val="Arial"/>
      <family val="2"/>
    </font>
    <font>
      <sz val="6"/>
      <color theme="5" tint="-0.499984740745262"/>
      <name val="Arial"/>
      <family val="2"/>
    </font>
    <font>
      <sz val="8"/>
      <name val="Times New Roman"/>
      <family val="1"/>
    </font>
    <font>
      <u/>
      <sz val="6"/>
      <color theme="10"/>
      <name val="Arial"/>
      <family val="2"/>
    </font>
    <font>
      <i/>
      <sz val="6"/>
      <color theme="1"/>
      <name val="Arial"/>
      <family val="2"/>
    </font>
    <font>
      <sz val="6"/>
      <color theme="1"/>
      <name val="Arial"/>
      <family val="2"/>
    </font>
    <font>
      <b/>
      <i/>
      <sz val="8"/>
      <name val="Arial"/>
      <family val="2"/>
    </font>
    <font>
      <sz val="12"/>
      <color rgb="FF0432FF"/>
      <name val="ArialMT"/>
      <family val="2"/>
    </font>
    <font>
      <u/>
      <sz val="11"/>
      <color rgb="FF0432FF"/>
      <name val="Calibri"/>
      <family val="2"/>
      <scheme val="minor"/>
    </font>
    <font>
      <i/>
      <sz val="8"/>
      <color rgb="FF0432FF"/>
      <name val="Arial"/>
      <family val="2"/>
    </font>
    <font>
      <i/>
      <sz val="8"/>
      <color rgb="FF0432FF"/>
      <name val="ArialMT"/>
      <family val="2"/>
    </font>
    <font>
      <b/>
      <sz val="8"/>
      <color indexed="10"/>
      <name val="Arial"/>
      <family val="2"/>
    </font>
    <font>
      <b/>
      <sz val="8"/>
      <color indexed="39"/>
      <name val="Arial"/>
      <family val="2"/>
    </font>
    <font>
      <sz val="8"/>
      <color indexed="10"/>
      <name val="Arial"/>
      <family val="2"/>
    </font>
    <font>
      <sz val="8"/>
      <color indexed="39"/>
      <name val="Arial"/>
      <family val="2"/>
    </font>
    <font>
      <sz val="8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8"/>
      </patternFill>
    </fill>
    <fill>
      <patternFill patternType="solid">
        <fgColor rgb="FFDDEBF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FCFFCB"/>
        <bgColor indexed="64"/>
      </patternFill>
    </fill>
    <fill>
      <patternFill patternType="solid">
        <fgColor rgb="FFFCFFCB"/>
        <bgColor indexed="8"/>
      </patternFill>
    </fill>
    <fill>
      <patternFill patternType="solid">
        <fgColor rgb="FFFCFFCB"/>
        <bgColor rgb="FF000000"/>
      </patternFill>
    </fill>
    <fill>
      <patternFill patternType="solid">
        <fgColor rgb="FFDDEBF7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8"/>
      </patternFill>
    </fill>
  </fills>
  <borders count="63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5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55"/>
      </right>
      <top/>
      <bottom style="thin">
        <color theme="0" tint="-0.499984740745262"/>
      </bottom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2" tint="-0.249977111117893"/>
      </bottom>
      <diagonal/>
    </border>
    <border>
      <left/>
      <right/>
      <top style="thin">
        <color theme="0" tint="-0.249977111117893"/>
      </top>
      <bottom style="thin">
        <color theme="2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0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0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2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249977111117893"/>
      </left>
      <right/>
      <top style="thin">
        <color theme="2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2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499984740745262"/>
      </top>
      <bottom/>
      <diagonal/>
    </border>
    <border>
      <left/>
      <right style="thin">
        <color theme="0" tint="-0.249977111117893"/>
      </right>
      <top style="thin">
        <color theme="0" tint="-0.499984740745262"/>
      </top>
      <bottom/>
      <diagonal/>
    </border>
  </borders>
  <cellStyleXfs count="91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22" fillId="0" borderId="0"/>
    <xf numFmtId="0" fontId="2" fillId="0" borderId="0"/>
    <xf numFmtId="0" fontId="2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73" fillId="0" borderId="0" applyFont="0" applyFill="0" applyBorder="0" applyAlignment="0" applyProtection="0"/>
  </cellStyleXfs>
  <cellXfs count="577">
    <xf numFmtId="0" fontId="0" fillId="0" borderId="0" xfId="0"/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9" fontId="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3" fillId="2" borderId="0" xfId="3" applyFont="1" applyFill="1"/>
    <xf numFmtId="0" fontId="3" fillId="0" borderId="0" xfId="3" applyFont="1"/>
    <xf numFmtId="0" fontId="3" fillId="0" borderId="0" xfId="3" applyFont="1" applyAlignment="1">
      <alignment vertical="center"/>
    </xf>
    <xf numFmtId="9" fontId="5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indent="1"/>
    </xf>
    <xf numFmtId="49" fontId="5" fillId="0" borderId="2" xfId="0" applyNumberFormat="1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9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0" fillId="5" borderId="0" xfId="0" applyFill="1"/>
    <xf numFmtId="0" fontId="0" fillId="0" borderId="6" xfId="0" applyBorder="1"/>
    <xf numFmtId="0" fontId="0" fillId="0" borderId="0" xfId="0" applyBorder="1"/>
    <xf numFmtId="0" fontId="0" fillId="5" borderId="0" xfId="0" applyFill="1" applyBorder="1"/>
    <xf numFmtId="0" fontId="32" fillId="0" borderId="0" xfId="3" applyFont="1"/>
    <xf numFmtId="14" fontId="33" fillId="2" borderId="0" xfId="1" applyNumberFormat="1" applyFont="1" applyFill="1" applyBorder="1" applyAlignment="1">
      <alignment horizontal="right" vertical="top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left" vertical="center"/>
    </xf>
    <xf numFmtId="0" fontId="34" fillId="0" borderId="0" xfId="3" applyFont="1"/>
    <xf numFmtId="0" fontId="31" fillId="0" borderId="0" xfId="0" applyFont="1"/>
    <xf numFmtId="9" fontId="5" fillId="0" borderId="17" xfId="0" applyNumberFormat="1" applyFont="1" applyBorder="1" applyAlignment="1">
      <alignment horizontal="center" vertical="center"/>
    </xf>
    <xf numFmtId="9" fontId="4" fillId="0" borderId="17" xfId="0" applyNumberFormat="1" applyFont="1" applyFill="1" applyBorder="1" applyAlignment="1">
      <alignment horizontal="center" vertical="center"/>
    </xf>
    <xf numFmtId="9" fontId="5" fillId="0" borderId="17" xfId="0" applyNumberFormat="1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left" vertical="center"/>
    </xf>
    <xf numFmtId="0" fontId="5" fillId="6" borderId="19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0" fillId="6" borderId="20" xfId="0" applyFill="1" applyBorder="1" applyAlignment="1">
      <alignment horizontal="center"/>
    </xf>
    <xf numFmtId="0" fontId="29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center" vertical="center"/>
    </xf>
    <xf numFmtId="9" fontId="29" fillId="5" borderId="0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vertical="top"/>
    </xf>
    <xf numFmtId="0" fontId="41" fillId="0" borderId="0" xfId="0" applyFont="1"/>
    <xf numFmtId="0" fontId="37" fillId="0" borderId="0" xfId="0" applyFont="1"/>
    <xf numFmtId="0" fontId="0" fillId="0" borderId="0" xfId="0"/>
    <xf numFmtId="0" fontId="0" fillId="0" borderId="0" xfId="0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42" fillId="0" borderId="0" xfId="0" applyFont="1"/>
    <xf numFmtId="0" fontId="0" fillId="0" borderId="0" xfId="0"/>
    <xf numFmtId="49" fontId="35" fillId="16" borderId="7" xfId="1" applyNumberFormat="1" applyFont="1" applyFill="1" applyBorder="1" applyAlignment="1" applyProtection="1">
      <alignment horizontal="center" vertical="center" wrapText="1"/>
    </xf>
    <xf numFmtId="9" fontId="35" fillId="16" borderId="7" xfId="1" applyNumberFormat="1" applyFont="1" applyFill="1" applyBorder="1" applyAlignment="1" applyProtection="1">
      <alignment horizontal="center" vertical="center"/>
    </xf>
    <xf numFmtId="9" fontId="26" fillId="5" borderId="2" xfId="0" applyNumberFormat="1" applyFont="1" applyFill="1" applyBorder="1" applyAlignment="1">
      <alignment horizontal="center" vertical="center" wrapText="1"/>
    </xf>
    <xf numFmtId="0" fontId="3" fillId="0" borderId="0" xfId="3" applyFont="1" applyBorder="1"/>
    <xf numFmtId="0" fontId="3" fillId="0" borderId="0" xfId="3" applyFont="1" applyBorder="1" applyAlignment="1">
      <alignment vertical="center"/>
    </xf>
    <xf numFmtId="0" fontId="33" fillId="2" borderId="0" xfId="0" applyFont="1" applyFill="1" applyBorder="1" applyAlignment="1">
      <alignment horizontal="left" vertical="top"/>
    </xf>
    <xf numFmtId="0" fontId="33" fillId="2" borderId="0" xfId="0" applyFont="1" applyFill="1" applyBorder="1" applyAlignment="1">
      <alignment horizontal="center" vertical="top"/>
    </xf>
    <xf numFmtId="0" fontId="45" fillId="0" borderId="0" xfId="0" applyFont="1" applyAlignment="1">
      <alignment vertical="top"/>
    </xf>
    <xf numFmtId="0" fontId="31" fillId="0" borderId="0" xfId="0" applyFont="1" applyBorder="1"/>
    <xf numFmtId="0" fontId="14" fillId="12" borderId="0" xfId="0" applyFont="1" applyFill="1" applyBorder="1"/>
    <xf numFmtId="0" fontId="31" fillId="0" borderId="0" xfId="0" applyFont="1" applyBorder="1" applyAlignment="1"/>
    <xf numFmtId="0" fontId="31" fillId="0" borderId="0" xfId="0" applyFont="1" applyAlignment="1"/>
    <xf numFmtId="0" fontId="37" fillId="0" borderId="0" xfId="0" applyFont="1" applyBorder="1"/>
    <xf numFmtId="0" fontId="41" fillId="0" borderId="0" xfId="0" applyFont="1" applyBorder="1"/>
    <xf numFmtId="9" fontId="46" fillId="5" borderId="7" xfId="1" applyNumberFormat="1" applyFont="1" applyFill="1" applyBorder="1" applyAlignment="1" applyProtection="1">
      <alignment horizontal="center" vertical="center"/>
      <protection locked="0"/>
    </xf>
    <xf numFmtId="0" fontId="42" fillId="6" borderId="2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5" fillId="0" borderId="2" xfId="0" applyNumberFormat="1" applyFont="1" applyBorder="1" applyAlignment="1">
      <alignment horizontal="left" vertical="center" wrapText="1" indent="1"/>
    </xf>
    <xf numFmtId="0" fontId="42" fillId="0" borderId="17" xfId="0" applyNumberFormat="1" applyFont="1" applyBorder="1" applyAlignment="1">
      <alignment horizontal="center" vertical="center"/>
    </xf>
    <xf numFmtId="0" fontId="26" fillId="0" borderId="17" xfId="0" applyNumberFormat="1" applyFont="1" applyBorder="1" applyAlignment="1">
      <alignment horizontal="left" vertical="center" indent="1"/>
    </xf>
    <xf numFmtId="9" fontId="26" fillId="0" borderId="17" xfId="0" applyNumberFormat="1" applyFont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left" vertical="center" indent="1"/>
    </xf>
    <xf numFmtId="9" fontId="26" fillId="0" borderId="28" xfId="0" applyNumberFormat="1" applyFont="1" applyFill="1" applyBorder="1" applyAlignment="1">
      <alignment horizontal="center" vertical="center"/>
    </xf>
    <xf numFmtId="49" fontId="26" fillId="0" borderId="28" xfId="0" applyNumberFormat="1" applyFont="1" applyFill="1" applyBorder="1" applyAlignment="1">
      <alignment horizontal="left" vertical="center" indent="1"/>
    </xf>
    <xf numFmtId="0" fontId="42" fillId="0" borderId="2" xfId="0" applyFont="1" applyBorder="1" applyAlignment="1">
      <alignment horizontal="left" indent="1"/>
    </xf>
    <xf numFmtId="9" fontId="0" fillId="0" borderId="2" xfId="0" applyNumberFormat="1" applyBorder="1" applyAlignment="1">
      <alignment horizontal="center"/>
    </xf>
    <xf numFmtId="0" fontId="24" fillId="0" borderId="2" xfId="0" applyNumberFormat="1" applyFont="1" applyBorder="1" applyAlignment="1">
      <alignment horizontal="left" vertical="center" wrapText="1" indent="1"/>
    </xf>
    <xf numFmtId="9" fontId="4" fillId="8" borderId="7" xfId="1" applyNumberFormat="1" applyFont="1" applyFill="1" applyBorder="1" applyAlignment="1" applyProtection="1">
      <alignment horizontal="center" vertical="center"/>
    </xf>
    <xf numFmtId="49" fontId="4" fillId="8" borderId="7" xfId="1" applyNumberFormat="1" applyFont="1" applyFill="1" applyBorder="1" applyAlignment="1" applyProtection="1">
      <alignment horizontal="center" vertical="center" wrapText="1"/>
    </xf>
    <xf numFmtId="0" fontId="11" fillId="18" borderId="10" xfId="1" applyNumberFormat="1" applyFont="1" applyFill="1" applyBorder="1" applyAlignment="1">
      <alignment horizontal="center" vertical="center" wrapText="1"/>
    </xf>
    <xf numFmtId="0" fontId="47" fillId="8" borderId="0" xfId="0" applyFont="1" applyFill="1" applyBorder="1" applyAlignment="1">
      <alignment vertical="center"/>
    </xf>
    <xf numFmtId="0" fontId="45" fillId="0" borderId="0" xfId="0" applyFont="1" applyBorder="1" applyAlignment="1">
      <alignment horizontal="right"/>
    </xf>
    <xf numFmtId="0" fontId="53" fillId="0" borderId="0" xfId="0" applyFont="1"/>
    <xf numFmtId="0" fontId="45" fillId="5" borderId="0" xfId="0" applyFont="1" applyFill="1" applyAlignment="1">
      <alignment horizontal="right"/>
    </xf>
    <xf numFmtId="0" fontId="42" fillId="0" borderId="0" xfId="0" applyFont="1" applyAlignment="1">
      <alignment vertical="center"/>
    </xf>
    <xf numFmtId="0" fontId="17" fillId="2" borderId="0" xfId="0" applyFont="1" applyFill="1" applyBorder="1" applyAlignment="1" applyProtection="1">
      <alignment horizontal="left" vertical="top"/>
    </xf>
    <xf numFmtId="0" fontId="17" fillId="2" borderId="0" xfId="0" applyFont="1" applyFill="1" applyBorder="1" applyAlignment="1" applyProtection="1">
      <alignment horizontal="right" vertical="top"/>
    </xf>
    <xf numFmtId="0" fontId="44" fillId="0" borderId="0" xfId="0" applyFont="1" applyAlignment="1">
      <alignment vertical="top"/>
    </xf>
    <xf numFmtId="0" fontId="44" fillId="5" borderId="0" xfId="0" applyFont="1" applyFill="1" applyAlignment="1"/>
    <xf numFmtId="0" fontId="44" fillId="0" borderId="0" xfId="0" applyFont="1" applyAlignment="1"/>
    <xf numFmtId="0" fontId="54" fillId="0" borderId="25" xfId="0" applyFont="1" applyBorder="1" applyAlignment="1">
      <alignment horizontal="center" vertical="center"/>
    </xf>
    <xf numFmtId="9" fontId="5" fillId="0" borderId="19" xfId="0" applyNumberFormat="1" applyFont="1" applyFill="1" applyBorder="1" applyAlignment="1">
      <alignment horizontal="center" vertical="center"/>
    </xf>
    <xf numFmtId="9" fontId="5" fillId="0" borderId="19" xfId="0" applyNumberFormat="1" applyFont="1" applyFill="1" applyBorder="1" applyAlignment="1">
      <alignment horizontal="left" vertical="center" indent="1"/>
    </xf>
    <xf numFmtId="0" fontId="42" fillId="6" borderId="2" xfId="0" applyFont="1" applyFill="1" applyBorder="1" applyAlignment="1">
      <alignment horizontal="center" vertical="center"/>
    </xf>
    <xf numFmtId="9" fontId="5" fillId="6" borderId="21" xfId="0" applyNumberFormat="1" applyFont="1" applyFill="1" applyBorder="1" applyAlignment="1">
      <alignment horizontal="center" vertical="center"/>
    </xf>
    <xf numFmtId="0" fontId="42" fillId="6" borderId="18" xfId="0" applyFont="1" applyFill="1" applyBorder="1" applyAlignment="1">
      <alignment horizontal="left" vertical="center" indent="5"/>
    </xf>
    <xf numFmtId="0" fontId="0" fillId="6" borderId="23" xfId="0" applyFill="1" applyBorder="1" applyAlignment="1">
      <alignment vertical="center"/>
    </xf>
    <xf numFmtId="0" fontId="42" fillId="0" borderId="0" xfId="0" applyFont="1" applyAlignment="1">
      <alignment horizontal="left" wrapText="1"/>
    </xf>
    <xf numFmtId="0" fontId="42" fillId="0" borderId="19" xfId="0" applyNumberFormat="1" applyFont="1" applyBorder="1" applyAlignment="1">
      <alignment horizontal="center" vertical="center"/>
    </xf>
    <xf numFmtId="0" fontId="42" fillId="0" borderId="30" xfId="0" applyFont="1" applyBorder="1"/>
    <xf numFmtId="0" fontId="21" fillId="0" borderId="28" xfId="0" applyFont="1" applyBorder="1" applyAlignment="1">
      <alignment horizontal="center" vertical="center"/>
    </xf>
    <xf numFmtId="0" fontId="39" fillId="0" borderId="17" xfId="0" applyFont="1" applyBorder="1" applyAlignment="1">
      <alignment horizontal="left" indent="1"/>
    </xf>
    <xf numFmtId="49" fontId="42" fillId="0" borderId="28" xfId="0" applyNumberFormat="1" applyFont="1" applyFill="1" applyBorder="1" applyAlignment="1">
      <alignment horizontal="left" indent="1"/>
    </xf>
    <xf numFmtId="49" fontId="42" fillId="0" borderId="17" xfId="0" applyNumberFormat="1" applyFont="1" applyFill="1" applyBorder="1" applyAlignment="1">
      <alignment horizontal="left" indent="1"/>
    </xf>
    <xf numFmtId="49" fontId="42" fillId="0" borderId="28" xfId="0" applyNumberFormat="1" applyFont="1" applyBorder="1" applyAlignment="1">
      <alignment horizontal="left" indent="1"/>
    </xf>
    <xf numFmtId="49" fontId="42" fillId="0" borderId="17" xfId="0" applyNumberFormat="1" applyFont="1" applyBorder="1" applyAlignment="1">
      <alignment horizontal="left" indent="1"/>
    </xf>
    <xf numFmtId="0" fontId="21" fillId="0" borderId="17" xfId="0" applyFont="1" applyBorder="1" applyAlignment="1">
      <alignment horizontal="center" vertical="center"/>
    </xf>
    <xf numFmtId="0" fontId="21" fillId="6" borderId="28" xfId="0" applyFont="1" applyFill="1" applyBorder="1" applyAlignment="1">
      <alignment horizontal="center" vertical="center"/>
    </xf>
    <xf numFmtId="0" fontId="42" fillId="6" borderId="17" xfId="0" applyFont="1" applyFill="1" applyBorder="1" applyAlignment="1">
      <alignment horizontal="left" indent="1"/>
    </xf>
    <xf numFmtId="0" fontId="42" fillId="0" borderId="0" xfId="0" applyFont="1" applyBorder="1"/>
    <xf numFmtId="0" fontId="26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 shrinkToFit="1"/>
    </xf>
    <xf numFmtId="166" fontId="26" fillId="5" borderId="0" xfId="0" applyNumberFormat="1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 wrapText="1"/>
    </xf>
    <xf numFmtId="0" fontId="60" fillId="0" borderId="0" xfId="0" applyFont="1"/>
    <xf numFmtId="0" fontId="61" fillId="0" borderId="0" xfId="0" applyFont="1" applyAlignment="1">
      <alignment vertical="top"/>
    </xf>
    <xf numFmtId="0" fontId="62" fillId="0" borderId="0" xfId="0" applyFont="1"/>
    <xf numFmtId="0" fontId="23" fillId="0" borderId="0" xfId="0" applyFont="1" applyBorder="1"/>
    <xf numFmtId="0" fontId="62" fillId="0" borderId="0" xfId="0" applyFont="1" applyBorder="1"/>
    <xf numFmtId="0" fontId="60" fillId="0" borderId="0" xfId="0" applyFont="1" applyBorder="1"/>
    <xf numFmtId="0" fontId="55" fillId="5" borderId="0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 wrapText="1"/>
    </xf>
    <xf numFmtId="0" fontId="42" fillId="5" borderId="0" xfId="0" applyFont="1" applyFill="1" applyBorder="1"/>
    <xf numFmtId="0" fontId="59" fillId="5" borderId="0" xfId="0" applyFont="1" applyFill="1" applyBorder="1" applyAlignment="1">
      <alignment horizontal="center"/>
    </xf>
    <xf numFmtId="0" fontId="58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 wrapText="1" shrinkToFit="1"/>
    </xf>
    <xf numFmtId="166" fontId="26" fillId="5" borderId="0" xfId="0" applyNumberFormat="1" applyFont="1" applyFill="1" applyBorder="1" applyAlignment="1">
      <alignment horizontal="center" vertical="center" shrinkToFit="1"/>
    </xf>
    <xf numFmtId="0" fontId="59" fillId="5" borderId="0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 shrinkToFit="1"/>
    </xf>
    <xf numFmtId="166" fontId="57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53" fillId="5" borderId="0" xfId="0" applyFont="1" applyFill="1"/>
    <xf numFmtId="0" fontId="56" fillId="5" borderId="0" xfId="0" applyFont="1" applyFill="1" applyBorder="1" applyAlignment="1">
      <alignment horizontal="center" vertical="center"/>
    </xf>
    <xf numFmtId="166" fontId="56" fillId="5" borderId="0" xfId="0" applyNumberFormat="1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 wrapText="1"/>
    </xf>
    <xf numFmtId="0" fontId="48" fillId="5" borderId="0" xfId="0" applyFont="1" applyFill="1" applyBorder="1" applyAlignment="1">
      <alignment horizontal="center" vertical="center"/>
    </xf>
    <xf numFmtId="166" fontId="48" fillId="5" borderId="0" xfId="0" applyNumberFormat="1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 shrinkToFit="1"/>
    </xf>
    <xf numFmtId="0" fontId="3" fillId="2" borderId="0" xfId="3" applyFont="1" applyFill="1" applyBorder="1"/>
    <xf numFmtId="9" fontId="52" fillId="18" borderId="10" xfId="1" applyNumberFormat="1" applyFont="1" applyFill="1" applyBorder="1" applyAlignment="1" applyProtection="1">
      <alignment horizontal="center" vertical="center" wrapText="1"/>
    </xf>
    <xf numFmtId="0" fontId="27" fillId="20" borderId="10" xfId="0" applyFont="1" applyFill="1" applyBorder="1" applyAlignment="1">
      <alignment horizontal="left" vertical="center" wrapText="1" inden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9" fontId="11" fillId="18" borderId="10" xfId="0" applyNumberFormat="1" applyFont="1" applyFill="1" applyBorder="1" applyAlignment="1">
      <alignment horizontal="center" vertical="center"/>
    </xf>
    <xf numFmtId="0" fontId="40" fillId="5" borderId="10" xfId="1" applyNumberFormat="1" applyFont="1" applyFill="1" applyBorder="1" applyAlignment="1" applyProtection="1">
      <alignment horizontal="left" vertical="center" wrapText="1" indent="1"/>
      <protection locked="0"/>
    </xf>
    <xf numFmtId="49" fontId="27" fillId="20" borderId="10" xfId="0" applyNumberFormat="1" applyFont="1" applyFill="1" applyBorder="1" applyAlignment="1">
      <alignment horizontal="left" vertical="center" wrapText="1" indent="1"/>
    </xf>
    <xf numFmtId="0" fontId="52" fillId="18" borderId="33" xfId="1" applyFont="1" applyFill="1" applyBorder="1" applyAlignment="1" applyProtection="1">
      <alignment horizontal="center" vertical="center" wrapText="1"/>
    </xf>
    <xf numFmtId="9" fontId="52" fillId="18" borderId="34" xfId="1" applyNumberFormat="1" applyFont="1" applyFill="1" applyBorder="1" applyAlignment="1" applyProtection="1">
      <alignment horizontal="center" vertical="center" wrapText="1"/>
    </xf>
    <xf numFmtId="0" fontId="40" fillId="0" borderId="34" xfId="0" applyFont="1" applyBorder="1" applyAlignment="1" applyProtection="1">
      <alignment horizontal="left" vertical="center" wrapText="1" indent="1"/>
      <protection locked="0"/>
    </xf>
    <xf numFmtId="165" fontId="11" fillId="18" borderId="33" xfId="0" applyNumberFormat="1" applyFont="1" applyFill="1" applyBorder="1" applyAlignment="1" applyProtection="1">
      <alignment horizontal="center" vertical="center" wrapText="1"/>
    </xf>
    <xf numFmtId="165" fontId="11" fillId="18" borderId="33" xfId="0" applyNumberFormat="1" applyFont="1" applyFill="1" applyBorder="1" applyAlignment="1" applyProtection="1">
      <alignment horizontal="center" vertical="center"/>
    </xf>
    <xf numFmtId="9" fontId="4" fillId="3" borderId="0" xfId="0" applyNumberFormat="1" applyFont="1" applyFill="1" applyBorder="1" applyAlignment="1">
      <alignment horizontal="left" vertical="center"/>
    </xf>
    <xf numFmtId="9" fontId="6" fillId="3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right" vertical="center"/>
    </xf>
    <xf numFmtId="0" fontId="11" fillId="14" borderId="38" xfId="1" applyNumberFormat="1" applyFont="1" applyFill="1" applyBorder="1" applyAlignment="1">
      <alignment vertical="center"/>
    </xf>
    <xf numFmtId="9" fontId="11" fillId="14" borderId="35" xfId="1" applyNumberFormat="1" applyFont="1" applyFill="1" applyBorder="1" applyAlignment="1">
      <alignment horizontal="right" vertical="justify" wrapText="1"/>
    </xf>
    <xf numFmtId="0" fontId="11" fillId="14" borderId="37" xfId="1" applyNumberFormat="1" applyFont="1" applyFill="1" applyBorder="1" applyAlignment="1">
      <alignment horizontal="right" vertical="center" wrapText="1"/>
    </xf>
    <xf numFmtId="0" fontId="14" fillId="12" borderId="35" xfId="0" applyFont="1" applyFill="1" applyBorder="1"/>
    <xf numFmtId="0" fontId="14" fillId="12" borderId="36" xfId="0" applyFont="1" applyFill="1" applyBorder="1"/>
    <xf numFmtId="0" fontId="47" fillId="8" borderId="35" xfId="0" applyFont="1" applyFill="1" applyBorder="1" applyAlignment="1">
      <alignment vertical="center"/>
    </xf>
    <xf numFmtId="0" fontId="47" fillId="8" borderId="36" xfId="0" applyFont="1" applyFill="1" applyBorder="1" applyAlignment="1">
      <alignment vertical="center"/>
    </xf>
    <xf numFmtId="0" fontId="11" fillId="14" borderId="11" xfId="1" applyNumberFormat="1" applyFont="1" applyFill="1" applyBorder="1" applyAlignment="1">
      <alignment horizontal="left" vertical="center" indent="1"/>
    </xf>
    <xf numFmtId="9" fontId="11" fillId="14" borderId="35" xfId="1" applyNumberFormat="1" applyFont="1" applyFill="1" applyBorder="1" applyAlignment="1">
      <alignment horizontal="right" vertical="center" wrapText="1"/>
    </xf>
    <xf numFmtId="0" fontId="49" fillId="5" borderId="0" xfId="3" applyFont="1" applyFill="1" applyAlignment="1" applyProtection="1">
      <alignment vertical="center"/>
    </xf>
    <xf numFmtId="0" fontId="33" fillId="5" borderId="0" xfId="1" applyFont="1" applyFill="1" applyBorder="1" applyAlignment="1" applyProtection="1">
      <alignment horizontal="left" vertical="center"/>
    </xf>
    <xf numFmtId="0" fontId="1" fillId="5" borderId="0" xfId="1" applyFont="1" applyFill="1" applyBorder="1" applyAlignment="1" applyProtection="1">
      <alignment vertical="center"/>
    </xf>
    <xf numFmtId="0" fontId="1" fillId="5" borderId="0" xfId="1" applyFont="1" applyFill="1" applyBorder="1" applyAlignment="1" applyProtection="1">
      <alignment horizontal="center" vertical="center"/>
    </xf>
    <xf numFmtId="0" fontId="1" fillId="5" borderId="0" xfId="1" applyFont="1" applyFill="1" applyBorder="1" applyAlignment="1" applyProtection="1">
      <alignment horizontal="right" vertical="center"/>
    </xf>
    <xf numFmtId="14" fontId="1" fillId="5" borderId="0" xfId="1" applyNumberFormat="1" applyFont="1" applyFill="1" applyBorder="1" applyAlignment="1" applyProtection="1">
      <alignment horizontal="right" vertical="center"/>
    </xf>
    <xf numFmtId="0" fontId="3" fillId="5" borderId="0" xfId="3" applyFont="1" applyFill="1" applyAlignment="1" applyProtection="1">
      <alignment vertical="center"/>
    </xf>
    <xf numFmtId="14" fontId="33" fillId="5" borderId="0" xfId="1" applyNumberFormat="1" applyFont="1" applyFill="1" applyBorder="1" applyAlignment="1" applyProtection="1">
      <alignment horizontal="right" vertical="center"/>
    </xf>
    <xf numFmtId="0" fontId="3" fillId="5" borderId="32" xfId="3" applyFont="1" applyFill="1" applyBorder="1" applyProtection="1"/>
    <xf numFmtId="0" fontId="43" fillId="5" borderId="9" xfId="1" applyFont="1" applyFill="1" applyBorder="1" applyAlignment="1" applyProtection="1">
      <alignment vertical="center"/>
    </xf>
    <xf numFmtId="0" fontId="32" fillId="5" borderId="37" xfId="3" applyFont="1" applyFill="1" applyBorder="1" applyProtection="1"/>
    <xf numFmtId="0" fontId="18" fillId="5" borderId="11" xfId="1" applyFont="1" applyFill="1" applyBorder="1" applyAlignment="1" applyProtection="1">
      <alignment horizontal="center" vertical="top" wrapText="1"/>
    </xf>
    <xf numFmtId="0" fontId="27" fillId="20" borderId="10" xfId="0" applyFont="1" applyFill="1" applyBorder="1" applyAlignment="1" applyProtection="1">
      <alignment horizontal="left" vertical="center" wrapText="1" indent="1"/>
    </xf>
    <xf numFmtId="0" fontId="5" fillId="2" borderId="16" xfId="0" applyNumberFormat="1" applyFont="1" applyFill="1" applyBorder="1" applyAlignment="1" applyProtection="1">
      <alignment horizontal="left" vertical="center"/>
    </xf>
    <xf numFmtId="0" fontId="26" fillId="5" borderId="0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 shrinkToFit="1"/>
    </xf>
    <xf numFmtId="166" fontId="26" fillId="5" borderId="0" xfId="0" applyNumberFormat="1" applyFont="1" applyFill="1" applyBorder="1" applyAlignment="1">
      <alignment horizontal="center" vertical="center"/>
    </xf>
    <xf numFmtId="9" fontId="50" fillId="6" borderId="10" xfId="0" applyNumberFormat="1" applyFont="1" applyFill="1" applyBorder="1" applyAlignment="1" applyProtection="1">
      <alignment horizontal="center" vertical="center" wrapText="1"/>
    </xf>
    <xf numFmtId="0" fontId="35" fillId="16" borderId="7" xfId="1" applyFont="1" applyFill="1" applyBorder="1" applyAlignment="1" applyProtection="1">
      <alignment horizontal="center" vertical="center" wrapText="1"/>
    </xf>
    <xf numFmtId="0" fontId="26" fillId="16" borderId="7" xfId="1" applyFont="1" applyFill="1" applyBorder="1" applyAlignment="1" applyProtection="1">
      <alignment horizontal="center" vertical="center" wrapText="1"/>
    </xf>
    <xf numFmtId="0" fontId="4" fillId="8" borderId="7" xfId="1" applyFont="1" applyFill="1" applyBorder="1" applyAlignment="1" applyProtection="1">
      <alignment horizontal="center" vertical="center" wrapText="1"/>
    </xf>
    <xf numFmtId="0" fontId="5" fillId="8" borderId="7" xfId="1" applyFont="1" applyFill="1" applyBorder="1" applyAlignment="1" applyProtection="1">
      <alignment horizontal="center" vertical="center" wrapText="1"/>
    </xf>
    <xf numFmtId="0" fontId="52" fillId="22" borderId="33" xfId="1" applyFont="1" applyFill="1" applyBorder="1" applyAlignment="1" applyProtection="1">
      <alignment horizontal="center" vertical="center" wrapText="1"/>
    </xf>
    <xf numFmtId="9" fontId="52" fillId="22" borderId="10" xfId="1" applyNumberFormat="1" applyFont="1" applyFill="1" applyBorder="1" applyAlignment="1" applyProtection="1">
      <alignment horizontal="center" vertical="center" wrapText="1"/>
    </xf>
    <xf numFmtId="9" fontId="52" fillId="22" borderId="34" xfId="1" applyNumberFormat="1" applyFont="1" applyFill="1" applyBorder="1" applyAlignment="1" applyProtection="1">
      <alignment horizontal="center" vertical="center" wrapText="1"/>
    </xf>
    <xf numFmtId="0" fontId="67" fillId="5" borderId="0" xfId="0" applyFont="1" applyFill="1" applyAlignment="1" applyProtection="1">
      <alignment vertical="center"/>
    </xf>
    <xf numFmtId="0" fontId="68" fillId="0" borderId="0" xfId="0" applyFont="1" applyAlignment="1">
      <alignment vertical="center"/>
    </xf>
    <xf numFmtId="0" fontId="49" fillId="0" borderId="0" xfId="3" applyFont="1" applyAlignment="1">
      <alignment vertical="center"/>
    </xf>
    <xf numFmtId="0" fontId="67" fillId="0" borderId="0" xfId="0" applyFont="1" applyBorder="1"/>
    <xf numFmtId="0" fontId="67" fillId="0" borderId="0" xfId="0" applyFont="1"/>
    <xf numFmtId="0" fontId="69" fillId="0" borderId="0" xfId="0" applyFont="1"/>
    <xf numFmtId="0" fontId="44" fillId="0" borderId="0" xfId="0" applyFont="1" applyAlignment="1">
      <alignment vertical="center"/>
    </xf>
    <xf numFmtId="0" fontId="70" fillId="5" borderId="0" xfId="0" applyFont="1" applyFill="1" applyBorder="1" applyAlignment="1" applyProtection="1">
      <alignment horizontal="center" vertical="center" wrapText="1"/>
    </xf>
    <xf numFmtId="9" fontId="70" fillId="5" borderId="0" xfId="0" applyNumberFormat="1" applyFont="1" applyFill="1" applyBorder="1" applyAlignment="1" applyProtection="1">
      <alignment horizontal="center" vertical="center" wrapText="1"/>
    </xf>
    <xf numFmtId="9" fontId="70" fillId="5" borderId="0" xfId="0" applyNumberFormat="1" applyFont="1" applyFill="1" applyBorder="1" applyAlignment="1" applyProtection="1">
      <alignment vertical="center" wrapText="1"/>
    </xf>
    <xf numFmtId="9" fontId="35" fillId="16" borderId="42" xfId="1" applyNumberFormat="1" applyFont="1" applyFill="1" applyBorder="1" applyAlignment="1" applyProtection="1">
      <alignment horizontal="center" vertical="center"/>
    </xf>
    <xf numFmtId="49" fontId="35" fillId="16" borderId="42" xfId="1" applyNumberFormat="1" applyFont="1" applyFill="1" applyBorder="1" applyAlignment="1" applyProtection="1">
      <alignment horizontal="center" vertical="center" wrapText="1"/>
    </xf>
    <xf numFmtId="0" fontId="16" fillId="5" borderId="54" xfId="0" applyFont="1" applyFill="1" applyBorder="1" applyAlignment="1">
      <alignment horizontal="left" vertical="center" wrapText="1" indent="1"/>
    </xf>
    <xf numFmtId="49" fontId="35" fillId="5" borderId="54" xfId="1" applyNumberFormat="1" applyFont="1" applyFill="1" applyBorder="1" applyAlignment="1" applyProtection="1">
      <alignment horizontal="center" vertical="center" wrapText="1"/>
    </xf>
    <xf numFmtId="9" fontId="35" fillId="5" borderId="54" xfId="1" applyNumberFormat="1" applyFont="1" applyFill="1" applyBorder="1" applyAlignment="1" applyProtection="1">
      <alignment horizontal="center" vertical="center"/>
    </xf>
    <xf numFmtId="9" fontId="4" fillId="5" borderId="54" xfId="1" applyNumberFormat="1" applyFont="1" applyFill="1" applyBorder="1" applyAlignment="1" applyProtection="1">
      <alignment horizontal="center" vertical="center"/>
    </xf>
    <xf numFmtId="49" fontId="4" fillId="5" borderId="54" xfId="1" applyNumberFormat="1" applyFont="1" applyFill="1" applyBorder="1" applyAlignment="1" applyProtection="1">
      <alignment horizontal="center" vertical="center" wrapText="1"/>
    </xf>
    <xf numFmtId="49" fontId="11" fillId="5" borderId="54" xfId="1" applyNumberFormat="1" applyFont="1" applyFill="1" applyBorder="1" applyAlignment="1" applyProtection="1">
      <alignment horizontal="left" vertical="center" wrapText="1" indent="1"/>
    </xf>
    <xf numFmtId="0" fontId="51" fillId="18" borderId="11" xfId="0" applyFont="1" applyFill="1" applyBorder="1" applyAlignment="1">
      <alignment horizontal="center" vertical="center" wrapText="1"/>
    </xf>
    <xf numFmtId="9" fontId="0" fillId="0" borderId="0" xfId="0" applyNumberFormat="1"/>
    <xf numFmtId="0" fontId="49" fillId="5" borderId="0" xfId="3" applyFont="1" applyFill="1" applyAlignment="1" applyProtection="1">
      <alignment horizontal="right" vertical="top"/>
    </xf>
    <xf numFmtId="9" fontId="43" fillId="9" borderId="32" xfId="0" applyNumberFormat="1" applyFont="1" applyFill="1" applyBorder="1" applyAlignment="1">
      <alignment vertical="center"/>
    </xf>
    <xf numFmtId="49" fontId="5" fillId="0" borderId="56" xfId="0" applyNumberFormat="1" applyFont="1" applyBorder="1" applyAlignment="1">
      <alignment horizontal="left" vertical="center" indent="1"/>
    </xf>
    <xf numFmtId="49" fontId="5" fillId="0" borderId="56" xfId="0" applyNumberFormat="1" applyFont="1" applyBorder="1" applyAlignment="1">
      <alignment horizontal="left" vertical="center" wrapText="1" indent="1"/>
    </xf>
    <xf numFmtId="49" fontId="42" fillId="0" borderId="7" xfId="0" applyNumberFormat="1" applyFont="1" applyBorder="1" applyAlignment="1">
      <alignment horizontal="left" indent="1"/>
    </xf>
    <xf numFmtId="0" fontId="39" fillId="0" borderId="7" xfId="0" applyFont="1" applyBorder="1" applyAlignment="1">
      <alignment horizontal="left" indent="1"/>
    </xf>
    <xf numFmtId="0" fontId="74" fillId="0" borderId="0" xfId="0" applyFont="1" applyAlignment="1">
      <alignment horizontal="right"/>
    </xf>
    <xf numFmtId="0" fontId="51" fillId="18" borderId="38" xfId="0" applyFont="1" applyFill="1" applyBorder="1" applyAlignment="1">
      <alignment horizontal="center" vertical="center" wrapText="1"/>
    </xf>
    <xf numFmtId="0" fontId="0" fillId="18" borderId="32" xfId="0" applyFill="1" applyBorder="1"/>
    <xf numFmtId="0" fontId="0" fillId="18" borderId="9" xfId="0" applyFill="1" applyBorder="1"/>
    <xf numFmtId="0" fontId="0" fillId="18" borderId="35" xfId="0" applyFill="1" applyBorder="1"/>
    <xf numFmtId="0" fontId="0" fillId="18" borderId="0" xfId="0" applyFill="1" applyBorder="1"/>
    <xf numFmtId="0" fontId="0" fillId="18" borderId="37" xfId="0" applyFill="1" applyBorder="1"/>
    <xf numFmtId="0" fontId="0" fillId="18" borderId="11" xfId="0" applyFill="1" applyBorder="1"/>
    <xf numFmtId="0" fontId="75" fillId="10" borderId="10" xfId="0" applyFont="1" applyFill="1" applyBorder="1" applyAlignment="1">
      <alignment horizontal="center" vertical="center"/>
    </xf>
    <xf numFmtId="9" fontId="75" fillId="6" borderId="10" xfId="0" applyNumberFormat="1" applyFont="1" applyFill="1" applyBorder="1" applyAlignment="1">
      <alignment horizontal="center" vertical="center"/>
    </xf>
    <xf numFmtId="9" fontId="75" fillId="18" borderId="10" xfId="0" applyNumberFormat="1" applyFont="1" applyFill="1" applyBorder="1" applyAlignment="1">
      <alignment horizontal="center" vertical="center"/>
    </xf>
    <xf numFmtId="9" fontId="75" fillId="18" borderId="34" xfId="0" applyNumberFormat="1" applyFont="1" applyFill="1" applyBorder="1" applyAlignment="1">
      <alignment horizontal="center" vertical="center" wrapText="1"/>
    </xf>
    <xf numFmtId="0" fontId="76" fillId="19" borderId="10" xfId="0" applyFont="1" applyFill="1" applyBorder="1" applyAlignment="1">
      <alignment vertical="center"/>
    </xf>
    <xf numFmtId="9" fontId="76" fillId="18" borderId="10" xfId="0" applyNumberFormat="1" applyFont="1" applyFill="1" applyBorder="1" applyAlignment="1">
      <alignment horizontal="center" vertical="center"/>
    </xf>
    <xf numFmtId="9" fontId="76" fillId="18" borderId="34" xfId="0" applyNumberFormat="1" applyFont="1" applyFill="1" applyBorder="1" applyAlignment="1">
      <alignment horizontal="center" vertical="center" wrapText="1"/>
    </xf>
    <xf numFmtId="9" fontId="75" fillId="19" borderId="10" xfId="0" applyNumberFormat="1" applyFont="1" applyFill="1" applyBorder="1" applyAlignment="1">
      <alignment vertical="center"/>
    </xf>
    <xf numFmtId="9" fontId="75" fillId="6" borderId="34" xfId="0" applyNumberFormat="1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vertical="center"/>
    </xf>
    <xf numFmtId="0" fontId="44" fillId="18" borderId="10" xfId="0" applyFont="1" applyFill="1" applyBorder="1" applyAlignment="1">
      <alignment vertical="center"/>
    </xf>
    <xf numFmtId="0" fontId="76" fillId="7" borderId="9" xfId="0" applyFont="1" applyFill="1" applyBorder="1" applyAlignment="1">
      <alignment horizontal="center" vertical="center" wrapText="1"/>
    </xf>
    <xf numFmtId="0" fontId="76" fillId="7" borderId="9" xfId="0" applyFont="1" applyFill="1" applyBorder="1" applyAlignment="1">
      <alignment vertical="center"/>
    </xf>
    <xf numFmtId="0" fontId="44" fillId="5" borderId="9" xfId="0" applyFont="1" applyFill="1" applyBorder="1" applyAlignment="1">
      <alignment vertical="center"/>
    </xf>
    <xf numFmtId="9" fontId="76" fillId="5" borderId="9" xfId="0" applyNumberFormat="1" applyFont="1" applyFill="1" applyBorder="1" applyAlignment="1">
      <alignment horizontal="center" vertical="center"/>
    </xf>
    <xf numFmtId="9" fontId="76" fillId="5" borderId="9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0" fontId="75" fillId="10" borderId="33" xfId="0" applyFont="1" applyFill="1" applyBorder="1" applyAlignment="1">
      <alignment horizontal="center" vertical="center"/>
    </xf>
    <xf numFmtId="9" fontId="75" fillId="19" borderId="33" xfId="0" applyNumberFormat="1" applyFont="1" applyFill="1" applyBorder="1" applyAlignment="1">
      <alignment vertical="center"/>
    </xf>
    <xf numFmtId="0" fontId="76" fillId="19" borderId="33" xfId="0" applyFont="1" applyFill="1" applyBorder="1" applyAlignment="1">
      <alignment horizontal="center" vertical="center" wrapText="1"/>
    </xf>
    <xf numFmtId="0" fontId="65" fillId="0" borderId="7" xfId="0" applyFont="1" applyBorder="1" applyAlignment="1" applyProtection="1">
      <alignment horizontal="left" vertical="center" indent="1"/>
      <protection locked="0"/>
    </xf>
    <xf numFmtId="0" fontId="49" fillId="5" borderId="0" xfId="0" applyFont="1" applyFill="1" applyAlignment="1" applyProtection="1">
      <alignment horizontal="left" vertical="center"/>
    </xf>
    <xf numFmtId="0" fontId="33" fillId="5" borderId="0" xfId="0" applyFont="1" applyFill="1" applyBorder="1" applyAlignment="1" applyProtection="1">
      <alignment horizontal="left" vertical="center"/>
    </xf>
    <xf numFmtId="0" fontId="33" fillId="5" borderId="0" xfId="0" applyFont="1" applyFill="1" applyBorder="1" applyAlignment="1" applyProtection="1">
      <alignment horizontal="center" vertical="center"/>
    </xf>
    <xf numFmtId="0" fontId="23" fillId="0" borderId="0" xfId="0" applyFont="1"/>
    <xf numFmtId="0" fontId="77" fillId="0" borderId="0" xfId="0" applyFont="1"/>
    <xf numFmtId="49" fontId="24" fillId="0" borderId="0" xfId="0" applyNumberFormat="1" applyFont="1" applyFill="1" applyBorder="1" applyAlignment="1" applyProtection="1">
      <alignment horizontal="left" vertical="center" indent="1"/>
      <protection locked="0"/>
    </xf>
    <xf numFmtId="0" fontId="4" fillId="17" borderId="7" xfId="1" applyFont="1" applyFill="1" applyBorder="1" applyAlignment="1">
      <alignment horizontal="center" vertical="center" wrapText="1"/>
    </xf>
    <xf numFmtId="0" fontId="4" fillId="17" borderId="33" xfId="1" applyFont="1" applyFill="1" applyBorder="1" applyAlignment="1">
      <alignment horizontal="center" vertical="center" wrapText="1"/>
    </xf>
    <xf numFmtId="0" fontId="42" fillId="5" borderId="0" xfId="0" applyFont="1" applyFill="1"/>
    <xf numFmtId="0" fontId="77" fillId="0" borderId="0" xfId="0" applyFont="1" applyBorder="1"/>
    <xf numFmtId="9" fontId="52" fillId="6" borderId="34" xfId="0" applyNumberFormat="1" applyFont="1" applyFill="1" applyBorder="1" applyAlignment="1" applyProtection="1">
      <alignment horizontal="center" vertical="center" wrapText="1"/>
    </xf>
    <xf numFmtId="0" fontId="79" fillId="5" borderId="0" xfId="0" applyFont="1" applyFill="1" applyAlignment="1">
      <alignment vertical="center"/>
    </xf>
    <xf numFmtId="0" fontId="79" fillId="0" borderId="0" xfId="0" applyFont="1" applyBorder="1" applyAlignment="1">
      <alignment horizontal="right" vertical="center"/>
    </xf>
    <xf numFmtId="0" fontId="80" fillId="0" borderId="0" xfId="0" applyFont="1" applyAlignment="1">
      <alignment vertical="center"/>
    </xf>
    <xf numFmtId="1" fontId="21" fillId="0" borderId="2" xfId="0" applyNumberFormat="1" applyFont="1" applyBorder="1" applyAlignment="1">
      <alignment horizontal="center" vertical="center"/>
    </xf>
    <xf numFmtId="1" fontId="54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9" fontId="5" fillId="0" borderId="2" xfId="0" applyNumberFormat="1" applyFont="1" applyBorder="1" applyAlignment="1">
      <alignment horizontal="left" vertical="center" wrapText="1" indent="1"/>
    </xf>
    <xf numFmtId="0" fontId="26" fillId="5" borderId="2" xfId="0" applyFont="1" applyFill="1" applyBorder="1" applyAlignment="1">
      <alignment horizontal="left" vertical="center" wrapText="1" indent="1"/>
    </xf>
    <xf numFmtId="9" fontId="5" fillId="0" borderId="25" xfId="0" applyNumberFormat="1" applyFont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4" borderId="22" xfId="0" applyFont="1" applyFill="1" applyBorder="1" applyAlignment="1" applyProtection="1">
      <alignment vertical="center"/>
    </xf>
    <xf numFmtId="0" fontId="5" fillId="24" borderId="22" xfId="0" applyFont="1" applyFill="1" applyBorder="1" applyAlignment="1" applyProtection="1">
      <alignment vertical="center" wrapText="1"/>
    </xf>
    <xf numFmtId="9" fontId="5" fillId="24" borderId="22" xfId="0" applyNumberFormat="1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left" vertical="top" wrapText="1" indent="1"/>
    </xf>
    <xf numFmtId="0" fontId="5" fillId="5" borderId="0" xfId="0" applyFont="1" applyFill="1" applyBorder="1" applyAlignment="1" applyProtection="1">
      <alignment horizontal="left" vertical="top" wrapText="1" indent="1"/>
    </xf>
    <xf numFmtId="9" fontId="1" fillId="2" borderId="10" xfId="0" applyNumberFormat="1" applyFont="1" applyFill="1" applyBorder="1" applyAlignment="1" applyProtection="1">
      <alignment horizontal="center" vertical="center" wrapText="1"/>
    </xf>
    <xf numFmtId="9" fontId="1" fillId="2" borderId="34" xfId="0" applyNumberFormat="1" applyFont="1" applyFill="1" applyBorder="1" applyAlignment="1" applyProtection="1">
      <alignment horizontal="center" vertical="center" wrapText="1"/>
    </xf>
    <xf numFmtId="0" fontId="85" fillId="0" borderId="0" xfId="0" applyFont="1"/>
    <xf numFmtId="0" fontId="5" fillId="24" borderId="4" xfId="0" applyFont="1" applyFill="1" applyBorder="1" applyAlignment="1" applyProtection="1">
      <alignment vertical="center"/>
    </xf>
    <xf numFmtId="0" fontId="5" fillId="24" borderId="4" xfId="0" applyFont="1" applyFill="1" applyBorder="1" applyAlignment="1" applyProtection="1">
      <alignment vertical="center" wrapText="1"/>
    </xf>
    <xf numFmtId="9" fontId="5" fillId="24" borderId="4" xfId="0" applyNumberFormat="1" applyFont="1" applyFill="1" applyBorder="1" applyAlignment="1" applyProtection="1">
      <alignment horizontal="center" vertical="center" wrapText="1"/>
    </xf>
    <xf numFmtId="9" fontId="15" fillId="9" borderId="9" xfId="0" applyNumberFormat="1" applyFont="1" applyFill="1" applyBorder="1" applyAlignment="1" applyProtection="1">
      <alignment horizontal="center" vertical="center"/>
    </xf>
    <xf numFmtId="9" fontId="15" fillId="9" borderId="31" xfId="0" applyNumberFormat="1" applyFont="1" applyFill="1" applyBorder="1" applyAlignment="1" applyProtection="1">
      <alignment horizontal="left" vertical="center" indent="1"/>
    </xf>
    <xf numFmtId="0" fontId="5" fillId="24" borderId="59" xfId="0" applyFont="1" applyFill="1" applyBorder="1" applyAlignment="1" applyProtection="1">
      <alignment horizontal="center" vertical="center" wrapText="1"/>
    </xf>
    <xf numFmtId="9" fontId="5" fillId="24" borderId="60" xfId="0" applyNumberFormat="1" applyFont="1" applyFill="1" applyBorder="1" applyAlignment="1" applyProtection="1">
      <alignment horizontal="left" vertical="center" wrapText="1" indent="1"/>
    </xf>
    <xf numFmtId="0" fontId="5" fillId="24" borderId="61" xfId="0" applyFont="1" applyFill="1" applyBorder="1" applyAlignment="1" applyProtection="1">
      <alignment horizontal="center" vertical="center" wrapText="1"/>
    </xf>
    <xf numFmtId="9" fontId="5" fillId="24" borderId="62" xfId="0" applyNumberFormat="1" applyFont="1" applyFill="1" applyBorder="1" applyAlignment="1" applyProtection="1">
      <alignment horizontal="left" vertical="center" wrapText="1" indent="1"/>
    </xf>
    <xf numFmtId="9" fontId="84" fillId="5" borderId="11" xfId="90" applyFont="1" applyFill="1" applyBorder="1" applyAlignment="1" applyProtection="1">
      <alignment horizontal="left" vertical="center" wrapText="1"/>
      <protection locked="0"/>
    </xf>
    <xf numFmtId="0" fontId="84" fillId="24" borderId="38" xfId="0" applyFont="1" applyFill="1" applyBorder="1" applyAlignment="1" applyProtection="1">
      <alignment horizontal="left" vertical="top" wrapText="1" indent="1"/>
    </xf>
    <xf numFmtId="0" fontId="5" fillId="24" borderId="3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vertical="center"/>
    </xf>
    <xf numFmtId="0" fontId="5" fillId="24" borderId="10" xfId="0" applyFont="1" applyFill="1" applyBorder="1" applyAlignment="1" applyProtection="1">
      <alignment vertical="center" wrapText="1"/>
    </xf>
    <xf numFmtId="9" fontId="5" fillId="24" borderId="10" xfId="0" applyNumberFormat="1" applyFont="1" applyFill="1" applyBorder="1" applyAlignment="1" applyProtection="1">
      <alignment horizontal="center" vertical="center" wrapText="1"/>
    </xf>
    <xf numFmtId="9" fontId="5" fillId="24" borderId="34" xfId="0" applyNumberFormat="1" applyFont="1" applyFill="1" applyBorder="1" applyAlignment="1" applyProtection="1">
      <alignment horizontal="left" vertical="center" wrapText="1" indent="1"/>
    </xf>
    <xf numFmtId="0" fontId="0" fillId="0" borderId="35" xfId="0" applyBorder="1" applyAlignment="1">
      <alignment horizontal="center" wrapText="1"/>
    </xf>
    <xf numFmtId="0" fontId="0" fillId="0" borderId="0" xfId="0" applyAlignment="1">
      <alignment horizontal="center"/>
    </xf>
    <xf numFmtId="0" fontId="35" fillId="16" borderId="47" xfId="1" applyFont="1" applyFill="1" applyBorder="1" applyAlignment="1" applyProtection="1">
      <alignment horizontal="center" vertical="center" wrapText="1"/>
    </xf>
    <xf numFmtId="0" fontId="26" fillId="16" borderId="7" xfId="1" applyFont="1" applyFill="1" applyBorder="1" applyAlignment="1" applyProtection="1">
      <alignment horizontal="center" vertical="center" wrapText="1"/>
    </xf>
    <xf numFmtId="0" fontId="19" fillId="8" borderId="7" xfId="1" applyFont="1" applyFill="1" applyBorder="1" applyAlignment="1" applyProtection="1">
      <alignment horizontal="center" vertical="center" wrapText="1"/>
    </xf>
    <xf numFmtId="0" fontId="26" fillId="16" borderId="47" xfId="1" applyFont="1" applyFill="1" applyBorder="1" applyAlignment="1" applyProtection="1">
      <alignment horizontal="left" vertical="center" wrapText="1" indent="1"/>
    </xf>
    <xf numFmtId="0" fontId="26" fillId="16" borderId="7" xfId="1" applyFont="1" applyFill="1" applyBorder="1" applyAlignment="1" applyProtection="1">
      <alignment horizontal="left" vertical="center" wrapText="1" indent="1"/>
    </xf>
    <xf numFmtId="49" fontId="5" fillId="8" borderId="7" xfId="1" applyNumberFormat="1" applyFont="1" applyFill="1" applyBorder="1" applyAlignment="1" applyProtection="1">
      <alignment horizontal="left" vertical="center" wrapText="1" indent="1"/>
    </xf>
    <xf numFmtId="0" fontId="1" fillId="11" borderId="37" xfId="1" applyFont="1" applyFill="1" applyBorder="1" applyAlignment="1" applyProtection="1">
      <alignment horizontal="center" vertical="center" wrapText="1"/>
    </xf>
    <xf numFmtId="0" fontId="1" fillId="11" borderId="11" xfId="1" applyFont="1" applyFill="1" applyBorder="1" applyAlignment="1" applyProtection="1">
      <alignment horizontal="center" vertical="center" wrapText="1"/>
    </xf>
    <xf numFmtId="0" fontId="1" fillId="11" borderId="38" xfId="1" applyFont="1" applyFill="1" applyBorder="1" applyAlignment="1" applyProtection="1">
      <alignment horizontal="center" vertical="center" wrapText="1"/>
    </xf>
    <xf numFmtId="0" fontId="15" fillId="15" borderId="35" xfId="1" applyFont="1" applyFill="1" applyBorder="1" applyAlignment="1" applyProtection="1">
      <alignment horizontal="right" vertical="center" wrapText="1"/>
    </xf>
    <xf numFmtId="0" fontId="15" fillId="15" borderId="0" xfId="1" applyFont="1" applyFill="1" applyBorder="1" applyAlignment="1" applyProtection="1">
      <alignment horizontal="right" vertical="center" wrapText="1"/>
    </xf>
    <xf numFmtId="49" fontId="38" fillId="3" borderId="0" xfId="1" applyNumberFormat="1" applyFont="1" applyFill="1" applyBorder="1" applyAlignment="1" applyProtection="1">
      <alignment horizontal="left" vertical="center" indent="1"/>
      <protection locked="0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49" fontId="0" fillId="0" borderId="36" xfId="0" applyNumberFormat="1" applyBorder="1" applyAlignment="1" applyProtection="1">
      <alignment horizontal="left" vertical="center" indent="1"/>
      <protection locked="0"/>
    </xf>
    <xf numFmtId="0" fontId="15" fillId="15" borderId="37" xfId="1" applyFont="1" applyFill="1" applyBorder="1" applyAlignment="1" applyProtection="1">
      <alignment horizontal="right" vertical="center"/>
    </xf>
    <xf numFmtId="0" fontId="15" fillId="15" borderId="11" xfId="1" applyFont="1" applyFill="1" applyBorder="1" applyAlignment="1" applyProtection="1">
      <alignment horizontal="right" vertical="center"/>
    </xf>
    <xf numFmtId="49" fontId="83" fillId="0" borderId="11" xfId="2" applyNumberFormat="1" applyFont="1" applyBorder="1" applyAlignment="1" applyProtection="1">
      <alignment horizontal="left" vertical="center" indent="1"/>
      <protection locked="0"/>
    </xf>
    <xf numFmtId="49" fontId="82" fillId="0" borderId="11" xfId="0" applyNumberFormat="1" applyFont="1" applyBorder="1" applyAlignment="1" applyProtection="1">
      <alignment horizontal="left" vertical="center" indent="1"/>
      <protection locked="0"/>
    </xf>
    <xf numFmtId="49" fontId="38" fillId="2" borderId="11" xfId="1" applyNumberFormat="1" applyFont="1" applyFill="1" applyBorder="1" applyAlignment="1" applyProtection="1">
      <alignment vertical="center"/>
      <protection locked="0"/>
    </xf>
    <xf numFmtId="49" fontId="0" fillId="0" borderId="38" xfId="0" applyNumberFormat="1" applyBorder="1" applyAlignment="1" applyProtection="1">
      <alignment vertical="center"/>
      <protection locked="0"/>
    </xf>
    <xf numFmtId="0" fontId="15" fillId="5" borderId="0" xfId="1" applyFont="1" applyFill="1" applyBorder="1" applyAlignment="1" applyProtection="1">
      <alignment horizontal="center" vertical="center"/>
    </xf>
    <xf numFmtId="0" fontId="63" fillId="7" borderId="0" xfId="1" applyFont="1" applyFill="1" applyBorder="1" applyAlignment="1">
      <alignment horizontal="center" vertical="top" wrapText="1"/>
    </xf>
    <xf numFmtId="0" fontId="13" fillId="2" borderId="0" xfId="3" applyFont="1" applyFill="1" applyBorder="1" applyAlignment="1" applyProtection="1">
      <alignment horizontal="center" vertical="center"/>
    </xf>
    <xf numFmtId="0" fontId="15" fillId="15" borderId="32" xfId="1" applyFont="1" applyFill="1" applyBorder="1" applyAlignment="1" applyProtection="1">
      <alignment horizontal="right" vertical="center"/>
    </xf>
    <xf numFmtId="0" fontId="15" fillId="15" borderId="9" xfId="1" applyFont="1" applyFill="1" applyBorder="1" applyAlignment="1" applyProtection="1">
      <alignment horizontal="right" vertical="center"/>
    </xf>
    <xf numFmtId="0" fontId="26" fillId="13" borderId="49" xfId="1" applyFont="1" applyFill="1" applyBorder="1" applyAlignment="1" applyProtection="1">
      <alignment horizontal="left" vertical="top" wrapText="1"/>
    </xf>
    <xf numFmtId="0" fontId="26" fillId="13" borderId="0" xfId="1" applyFont="1" applyFill="1" applyBorder="1" applyAlignment="1" applyProtection="1">
      <alignment horizontal="left" vertical="top" wrapText="1"/>
    </xf>
    <xf numFmtId="0" fontId="26" fillId="13" borderId="36" xfId="1" applyFont="1" applyFill="1" applyBorder="1" applyAlignment="1" applyProtection="1">
      <alignment horizontal="left" vertical="top" wrapText="1"/>
    </xf>
    <xf numFmtId="0" fontId="26" fillId="13" borderId="50" xfId="1" applyFont="1" applyFill="1" applyBorder="1" applyAlignment="1" applyProtection="1">
      <alignment horizontal="left" vertical="top" wrapText="1"/>
    </xf>
    <xf numFmtId="0" fontId="26" fillId="13" borderId="51" xfId="1" applyFont="1" applyFill="1" applyBorder="1" applyAlignment="1" applyProtection="1">
      <alignment horizontal="left" vertical="top" wrapText="1"/>
    </xf>
    <xf numFmtId="0" fontId="26" fillId="13" borderId="52" xfId="1" applyFont="1" applyFill="1" applyBorder="1" applyAlignment="1" applyProtection="1">
      <alignment horizontal="left" vertical="top" wrapText="1"/>
    </xf>
    <xf numFmtId="0" fontId="1" fillId="15" borderId="33" xfId="3" applyFont="1" applyFill="1" applyBorder="1" applyAlignment="1">
      <alignment horizontal="center" vertical="center" wrapText="1"/>
    </xf>
    <xf numFmtId="0" fontId="1" fillId="15" borderId="10" xfId="3" applyFont="1" applyFill="1" applyBorder="1" applyAlignment="1">
      <alignment horizontal="center" vertical="center"/>
    </xf>
    <xf numFmtId="0" fontId="1" fillId="15" borderId="34" xfId="3" applyFont="1" applyFill="1" applyBorder="1" applyAlignment="1">
      <alignment horizontal="center" vertical="center"/>
    </xf>
    <xf numFmtId="0" fontId="26" fillId="16" borderId="46" xfId="0" applyFont="1" applyFill="1" applyBorder="1" applyAlignment="1">
      <alignment horizontal="left" vertical="center" wrapText="1" indent="1"/>
    </xf>
    <xf numFmtId="0" fontId="26" fillId="16" borderId="45" xfId="0" applyFont="1" applyFill="1" applyBorder="1" applyAlignment="1">
      <alignment horizontal="left" vertical="center" wrapText="1" indent="1"/>
    </xf>
    <xf numFmtId="9" fontId="46" fillId="5" borderId="43" xfId="1" applyNumberFormat="1" applyFont="1" applyFill="1" applyBorder="1" applyAlignment="1" applyProtection="1">
      <alignment horizontal="center" vertical="center" wrapText="1"/>
    </xf>
    <xf numFmtId="9" fontId="46" fillId="5" borderId="44" xfId="1" applyNumberFormat="1" applyFont="1" applyFill="1" applyBorder="1" applyAlignment="1" applyProtection="1">
      <alignment horizontal="center" vertical="center"/>
    </xf>
    <xf numFmtId="9" fontId="46" fillId="5" borderId="45" xfId="1" applyNumberFormat="1" applyFont="1" applyFill="1" applyBorder="1" applyAlignment="1" applyProtection="1">
      <alignment horizontal="center" vertical="center"/>
    </xf>
    <xf numFmtId="0" fontId="71" fillId="5" borderId="0" xfId="2" applyFont="1" applyFill="1" applyAlignment="1" applyProtection="1">
      <alignment horizontal="left" vertical="center"/>
    </xf>
    <xf numFmtId="0" fontId="72" fillId="5" borderId="0" xfId="2" applyFont="1" applyFill="1" applyAlignment="1" applyProtection="1">
      <alignment horizontal="left" vertical="center"/>
    </xf>
    <xf numFmtId="49" fontId="38" fillId="3" borderId="9" xfId="1" applyNumberFormat="1" applyFont="1" applyFill="1" applyBorder="1" applyAlignment="1" applyProtection="1">
      <alignment horizontal="left" vertical="center" indent="1"/>
      <protection locked="0"/>
    </xf>
    <xf numFmtId="49" fontId="0" fillId="0" borderId="9" xfId="0" applyNumberFormat="1" applyBorder="1" applyAlignment="1" applyProtection="1">
      <alignment horizontal="left" vertical="center" indent="1"/>
      <protection locked="0"/>
    </xf>
    <xf numFmtId="49" fontId="0" fillId="0" borderId="31" xfId="0" applyNumberFormat="1" applyBorder="1" applyAlignment="1" applyProtection="1">
      <alignment horizontal="left" vertical="center" indent="1"/>
      <protection locked="0"/>
    </xf>
    <xf numFmtId="0" fontId="8" fillId="9" borderId="48" xfId="1" applyFont="1" applyFill="1" applyBorder="1" applyAlignment="1" applyProtection="1">
      <alignment horizontal="center" vertical="center"/>
    </xf>
    <xf numFmtId="0" fontId="8" fillId="9" borderId="10" xfId="1" applyFont="1" applyFill="1" applyBorder="1" applyAlignment="1" applyProtection="1">
      <alignment horizontal="center" vertical="center"/>
    </xf>
    <xf numFmtId="0" fontId="8" fillId="9" borderId="34" xfId="1" applyFont="1" applyFill="1" applyBorder="1" applyAlignment="1" applyProtection="1">
      <alignment horizontal="center" vertical="center"/>
    </xf>
    <xf numFmtId="20" fontId="5" fillId="13" borderId="53" xfId="1" applyNumberFormat="1" applyFont="1" applyFill="1" applyBorder="1" applyAlignment="1" applyProtection="1">
      <alignment horizontal="left" wrapText="1" indent="1"/>
    </xf>
    <xf numFmtId="20" fontId="5" fillId="13" borderId="9" xfId="1" applyNumberFormat="1" applyFont="1" applyFill="1" applyBorder="1" applyAlignment="1" applyProtection="1">
      <alignment horizontal="left" wrapText="1" indent="1"/>
    </xf>
    <xf numFmtId="20" fontId="5" fillId="13" borderId="31" xfId="1" applyNumberFormat="1" applyFont="1" applyFill="1" applyBorder="1" applyAlignment="1" applyProtection="1">
      <alignment horizontal="left" wrapText="1" indent="1"/>
    </xf>
    <xf numFmtId="0" fontId="35" fillId="16" borderId="47" xfId="1" applyFont="1" applyFill="1" applyBorder="1" applyAlignment="1">
      <alignment horizontal="center" vertical="center" wrapText="1"/>
    </xf>
    <xf numFmtId="0" fontId="26" fillId="16" borderId="7" xfId="1" applyFont="1" applyFill="1" applyBorder="1" applyAlignment="1">
      <alignment horizontal="center" vertical="center"/>
    </xf>
    <xf numFmtId="0" fontId="4" fillId="8" borderId="8" xfId="1" applyFont="1" applyFill="1" applyBorder="1" applyAlignment="1">
      <alignment horizontal="center" vertical="center" wrapText="1"/>
    </xf>
    <xf numFmtId="20" fontId="5" fillId="13" borderId="49" xfId="1" applyNumberFormat="1" applyFont="1" applyFill="1" applyBorder="1" applyAlignment="1" applyProtection="1">
      <alignment horizontal="left" vertical="center" wrapText="1" indent="1"/>
    </xf>
    <xf numFmtId="20" fontId="5" fillId="13" borderId="0" xfId="1" applyNumberFormat="1" applyFont="1" applyFill="1" applyBorder="1" applyAlignment="1" applyProtection="1">
      <alignment horizontal="left" vertical="center" wrapText="1" indent="1"/>
    </xf>
    <xf numFmtId="20" fontId="5" fillId="13" borderId="36" xfId="1" applyNumberFormat="1" applyFont="1" applyFill="1" applyBorder="1" applyAlignment="1" applyProtection="1">
      <alignment horizontal="left" vertical="center" wrapText="1" indent="1"/>
    </xf>
    <xf numFmtId="20" fontId="9" fillId="13" borderId="49" xfId="1" applyNumberFormat="1" applyFont="1" applyFill="1" applyBorder="1" applyAlignment="1" applyProtection="1">
      <alignment horizontal="left" vertical="center" wrapText="1" indent="1"/>
    </xf>
    <xf numFmtId="20" fontId="9" fillId="13" borderId="0" xfId="1" applyNumberFormat="1" applyFont="1" applyFill="1" applyBorder="1" applyAlignment="1" applyProtection="1">
      <alignment horizontal="left" vertical="center" wrapText="1" indent="1"/>
    </xf>
    <xf numFmtId="20" fontId="9" fillId="13" borderId="36" xfId="1" applyNumberFormat="1" applyFont="1" applyFill="1" applyBorder="1" applyAlignment="1" applyProtection="1">
      <alignment horizontal="left" vertical="center" wrapText="1" indent="1"/>
    </xf>
    <xf numFmtId="0" fontId="8" fillId="9" borderId="48" xfId="1" applyFont="1" applyFill="1" applyBorder="1" applyAlignment="1">
      <alignment horizontal="center" vertical="center" wrapText="1"/>
    </xf>
    <xf numFmtId="0" fontId="8" fillId="9" borderId="10" xfId="1" applyFont="1" applyFill="1" applyBorder="1" applyAlignment="1">
      <alignment horizontal="center" vertical="center" wrapText="1"/>
    </xf>
    <xf numFmtId="0" fontId="8" fillId="9" borderId="34" xfId="1" applyFont="1" applyFill="1" applyBorder="1" applyAlignment="1">
      <alignment horizontal="center" vertical="center" wrapText="1"/>
    </xf>
    <xf numFmtId="0" fontId="43" fillId="11" borderId="32" xfId="1" applyFont="1" applyFill="1" applyBorder="1" applyAlignment="1" applyProtection="1">
      <alignment horizontal="center" vertical="center" wrapText="1"/>
    </xf>
    <xf numFmtId="0" fontId="43" fillId="11" borderId="9" xfId="1" applyFont="1" applyFill="1" applyBorder="1" applyAlignment="1" applyProtection="1">
      <alignment horizontal="center" vertical="center"/>
    </xf>
    <xf numFmtId="0" fontId="43" fillId="11" borderId="31" xfId="1" applyFont="1" applyFill="1" applyBorder="1" applyAlignment="1" applyProtection="1">
      <alignment horizontal="center" vertical="center"/>
    </xf>
    <xf numFmtId="0" fontId="52" fillId="18" borderId="10" xfId="1" applyFont="1" applyFill="1" applyBorder="1" applyAlignment="1" applyProtection="1">
      <alignment horizontal="left" vertical="center" wrapText="1"/>
    </xf>
    <xf numFmtId="9" fontId="52" fillId="19" borderId="10" xfId="0" applyNumberFormat="1" applyFont="1" applyFill="1" applyBorder="1" applyAlignment="1" applyProtection="1">
      <alignment horizontal="center" vertical="center" wrapText="1"/>
    </xf>
    <xf numFmtId="0" fontId="26" fillId="5" borderId="0" xfId="0" applyFont="1" applyFill="1" applyBorder="1" applyAlignment="1">
      <alignment horizontal="center" vertical="center"/>
    </xf>
    <xf numFmtId="166" fontId="26" fillId="5" borderId="0" xfId="0" applyNumberFormat="1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shrinkToFit="1"/>
    </xf>
    <xf numFmtId="9" fontId="4" fillId="17" borderId="35" xfId="0" applyNumberFormat="1" applyFont="1" applyFill="1" applyBorder="1" applyAlignment="1" applyProtection="1">
      <alignment horizontal="right" vertical="center" wrapText="1"/>
    </xf>
    <xf numFmtId="9" fontId="4" fillId="17" borderId="0" xfId="0" applyNumberFormat="1" applyFont="1" applyFill="1" applyBorder="1" applyAlignment="1" applyProtection="1">
      <alignment horizontal="right" vertical="center" wrapText="1"/>
    </xf>
    <xf numFmtId="14" fontId="24" fillId="0" borderId="0" xfId="0" quotePrefix="1" applyNumberFormat="1" applyFont="1" applyFill="1" applyBorder="1" applyAlignment="1" applyProtection="1">
      <alignment horizontal="left" vertical="center" wrapText="1" indent="1" shrinkToFit="1"/>
      <protection locked="0"/>
    </xf>
    <xf numFmtId="14" fontId="24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4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4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21" borderId="35" xfId="0" applyFont="1" applyFill="1" applyBorder="1" applyAlignment="1" applyProtection="1">
      <alignment horizontal="right" vertical="top"/>
    </xf>
    <xf numFmtId="0" fontId="5" fillId="21" borderId="0" xfId="0" applyFont="1" applyFill="1" applyBorder="1" applyAlignment="1" applyProtection="1">
      <alignment horizontal="right" vertical="top"/>
    </xf>
    <xf numFmtId="0" fontId="5" fillId="17" borderId="35" xfId="0" applyFont="1" applyFill="1" applyBorder="1" applyAlignment="1" applyProtection="1">
      <alignment horizontal="right" vertical="top"/>
    </xf>
    <xf numFmtId="0" fontId="5" fillId="17" borderId="0" xfId="0" applyFont="1" applyFill="1" applyBorder="1" applyAlignment="1" applyProtection="1">
      <alignment horizontal="right" vertical="top"/>
    </xf>
    <xf numFmtId="0" fontId="50" fillId="10" borderId="33" xfId="1" applyFont="1" applyFill="1" applyBorder="1" applyAlignment="1">
      <alignment horizontal="center" vertical="center" wrapText="1"/>
    </xf>
    <xf numFmtId="0" fontId="50" fillId="10" borderId="10" xfId="1" applyFont="1" applyFill="1" applyBorder="1" applyAlignment="1">
      <alignment horizontal="center" vertical="center" wrapText="1"/>
    </xf>
    <xf numFmtId="0" fontId="52" fillId="22" borderId="10" xfId="1" applyFont="1" applyFill="1" applyBorder="1" applyAlignment="1" applyProtection="1">
      <alignment horizontal="left" vertical="center" wrapText="1"/>
    </xf>
    <xf numFmtId="9" fontId="52" fillId="23" borderId="10" xfId="0" applyNumberFormat="1" applyFont="1" applyFill="1" applyBorder="1" applyAlignment="1" applyProtection="1">
      <alignment horizontal="center" vertical="center" wrapText="1"/>
    </xf>
    <xf numFmtId="0" fontId="71" fillId="5" borderId="0" xfId="2" applyFont="1" applyFill="1" applyAlignment="1">
      <alignment horizontal="left" vertical="center"/>
    </xf>
    <xf numFmtId="0" fontId="72" fillId="5" borderId="0" xfId="2" applyFont="1" applyFill="1" applyAlignment="1">
      <alignment horizontal="left" vertical="center"/>
    </xf>
    <xf numFmtId="0" fontId="5" fillId="17" borderId="35" xfId="0" applyFont="1" applyFill="1" applyBorder="1" applyAlignment="1" applyProtection="1">
      <alignment horizontal="right" vertical="center"/>
    </xf>
    <xf numFmtId="0" fontId="5" fillId="17" borderId="0" xfId="0" applyFont="1" applyFill="1" applyBorder="1" applyAlignment="1" applyProtection="1">
      <alignment horizontal="right" vertical="center"/>
    </xf>
    <xf numFmtId="0" fontId="5" fillId="17" borderId="37" xfId="0" applyFont="1" applyFill="1" applyBorder="1" applyAlignment="1" applyProtection="1">
      <alignment horizontal="right" vertical="center"/>
    </xf>
    <xf numFmtId="0" fontId="5" fillId="17" borderId="11" xfId="0" applyFont="1" applyFill="1" applyBorder="1" applyAlignment="1" applyProtection="1">
      <alignment horizontal="right" vertical="center"/>
    </xf>
    <xf numFmtId="49" fontId="24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0" xfId="0" applyNumberFormat="1" applyFont="1" applyFill="1" applyBorder="1" applyAlignment="1" applyProtection="1">
      <alignment horizontal="center" vertical="top" wrapText="1"/>
      <protection locked="0"/>
    </xf>
    <xf numFmtId="0" fontId="6" fillId="3" borderId="36" xfId="0" applyNumberFormat="1" applyFont="1" applyFill="1" applyBorder="1" applyAlignment="1" applyProtection="1">
      <alignment horizontal="center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top" wrapText="1"/>
      <protection locked="0"/>
    </xf>
    <xf numFmtId="0" fontId="6" fillId="3" borderId="38" xfId="0" applyNumberFormat="1" applyFont="1" applyFill="1" applyBorder="1" applyAlignment="1" applyProtection="1">
      <alignment horizontal="center" vertical="top" wrapText="1"/>
      <protection locked="0"/>
    </xf>
    <xf numFmtId="9" fontId="52" fillId="10" borderId="10" xfId="0" applyNumberFormat="1" applyFont="1" applyFill="1" applyBorder="1" applyAlignment="1" applyProtection="1">
      <alignment horizontal="center" vertical="center" wrapText="1"/>
    </xf>
    <xf numFmtId="0" fontId="4" fillId="17" borderId="35" xfId="0" applyFont="1" applyFill="1" applyBorder="1" applyAlignment="1">
      <alignment horizontal="right" vertical="center"/>
    </xf>
    <xf numFmtId="0" fontId="4" fillId="17" borderId="0" xfId="0" applyFont="1" applyFill="1" applyBorder="1" applyAlignment="1">
      <alignment horizontal="right" vertical="center"/>
    </xf>
    <xf numFmtId="0" fontId="4" fillId="17" borderId="0" xfId="0" quotePrefix="1" applyNumberFormat="1" applyFont="1" applyFill="1" applyBorder="1" applyAlignment="1">
      <alignment horizontal="left" vertical="center" wrapText="1"/>
    </xf>
    <xf numFmtId="0" fontId="4" fillId="17" borderId="36" xfId="0" quotePrefix="1" applyNumberFormat="1" applyFont="1" applyFill="1" applyBorder="1" applyAlignment="1">
      <alignment horizontal="left" vertical="center" wrapText="1"/>
    </xf>
    <xf numFmtId="9" fontId="7" fillId="9" borderId="9" xfId="0" applyNumberFormat="1" applyFont="1" applyFill="1" applyBorder="1" applyAlignment="1">
      <alignment horizontal="center" vertical="center"/>
    </xf>
    <xf numFmtId="9" fontId="7" fillId="9" borderId="31" xfId="0" applyNumberFormat="1" applyFont="1" applyFill="1" applyBorder="1" applyAlignment="1">
      <alignment horizontal="center" vertical="center"/>
    </xf>
    <xf numFmtId="0" fontId="65" fillId="0" borderId="7" xfId="0" applyFont="1" applyBorder="1" applyAlignment="1" applyProtection="1">
      <alignment horizontal="left" vertical="center" indent="1"/>
      <protection locked="0"/>
    </xf>
    <xf numFmtId="0" fontId="15" fillId="11" borderId="57" xfId="0" applyFont="1" applyFill="1" applyBorder="1" applyAlignment="1">
      <alignment horizontal="center" vertical="center"/>
    </xf>
    <xf numFmtId="0" fontId="15" fillId="11" borderId="54" xfId="0" applyFont="1" applyFill="1" applyBorder="1" applyAlignment="1">
      <alignment horizontal="center" vertical="center"/>
    </xf>
    <xf numFmtId="0" fontId="15" fillId="11" borderId="58" xfId="0" applyFont="1" applyFill="1" applyBorder="1" applyAlignment="1">
      <alignment horizontal="center" vertical="center"/>
    </xf>
    <xf numFmtId="0" fontId="52" fillId="6" borderId="32" xfId="0" applyFont="1" applyFill="1" applyBorder="1" applyAlignment="1">
      <alignment horizontal="center" vertical="center"/>
    </xf>
    <xf numFmtId="0" fontId="52" fillId="6" borderId="9" xfId="0" applyFont="1" applyFill="1" applyBorder="1" applyAlignment="1">
      <alignment horizontal="center" vertical="center"/>
    </xf>
    <xf numFmtId="0" fontId="52" fillId="6" borderId="31" xfId="0" applyFont="1" applyFill="1" applyBorder="1" applyAlignment="1">
      <alignment horizontal="center" vertical="center"/>
    </xf>
    <xf numFmtId="0" fontId="12" fillId="0" borderId="3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38" xfId="0" applyFont="1" applyFill="1" applyBorder="1" applyAlignment="1" applyProtection="1">
      <alignment horizontal="center" vertical="center" wrapText="1"/>
      <protection locked="0"/>
    </xf>
    <xf numFmtId="0" fontId="11" fillId="14" borderId="0" xfId="1" applyNumberFormat="1" applyFont="1" applyFill="1" applyBorder="1" applyAlignment="1">
      <alignment horizontal="left" vertical="center" indent="1"/>
    </xf>
    <xf numFmtId="0" fontId="11" fillId="14" borderId="36" xfId="1" applyNumberFormat="1" applyFont="1" applyFill="1" applyBorder="1" applyAlignment="1">
      <alignment horizontal="left" vertical="center" indent="1"/>
    </xf>
    <xf numFmtId="0" fontId="29" fillId="12" borderId="55" xfId="0" applyFont="1" applyFill="1" applyBorder="1" applyAlignment="1">
      <alignment horizontal="center"/>
    </xf>
    <xf numFmtId="0" fontId="29" fillId="12" borderId="51" xfId="0" applyFont="1" applyFill="1" applyBorder="1" applyAlignment="1">
      <alignment horizontal="center"/>
    </xf>
    <xf numFmtId="0" fontId="29" fillId="12" borderId="52" xfId="0" applyFont="1" applyFill="1" applyBorder="1" applyAlignment="1">
      <alignment horizontal="center"/>
    </xf>
    <xf numFmtId="9" fontId="15" fillId="11" borderId="33" xfId="0" applyNumberFormat="1" applyFont="1" applyFill="1" applyBorder="1" applyAlignment="1">
      <alignment horizontal="center" vertical="center"/>
    </xf>
    <xf numFmtId="9" fontId="15" fillId="11" borderId="10" xfId="0" applyNumberFormat="1" applyFont="1" applyFill="1" applyBorder="1" applyAlignment="1">
      <alignment horizontal="center" vertical="center"/>
    </xf>
    <xf numFmtId="9" fontId="15" fillId="11" borderId="34" xfId="0" applyNumberFormat="1" applyFont="1" applyFill="1" applyBorder="1" applyAlignment="1">
      <alignment horizontal="center" vertical="center"/>
    </xf>
    <xf numFmtId="0" fontId="28" fillId="4" borderId="32" xfId="0" applyNumberFormat="1" applyFont="1" applyFill="1" applyBorder="1" applyAlignment="1" applyProtection="1">
      <alignment horizontal="center" wrapText="1"/>
    </xf>
    <xf numFmtId="0" fontId="28" fillId="4" borderId="9" xfId="0" applyNumberFormat="1" applyFont="1" applyFill="1" applyBorder="1" applyAlignment="1" applyProtection="1">
      <alignment horizontal="center" wrapText="1"/>
    </xf>
    <xf numFmtId="0" fontId="28" fillId="4" borderId="31" xfId="0" applyNumberFormat="1" applyFont="1" applyFill="1" applyBorder="1" applyAlignment="1" applyProtection="1">
      <alignment horizontal="center" wrapText="1"/>
    </xf>
    <xf numFmtId="0" fontId="29" fillId="8" borderId="35" xfId="0" applyFont="1" applyFill="1" applyBorder="1" applyAlignment="1">
      <alignment horizontal="center" vertical="top"/>
    </xf>
    <xf numFmtId="0" fontId="29" fillId="8" borderId="0" xfId="0" applyFont="1" applyFill="1" applyBorder="1" applyAlignment="1">
      <alignment horizontal="center" vertical="top"/>
    </xf>
    <xf numFmtId="0" fontId="29" fillId="8" borderId="36" xfId="0" applyFont="1" applyFill="1" applyBorder="1" applyAlignment="1">
      <alignment horizontal="center" vertical="top"/>
    </xf>
    <xf numFmtId="0" fontId="29" fillId="8" borderId="55" xfId="0" applyFont="1" applyFill="1" applyBorder="1" applyAlignment="1">
      <alignment horizontal="center"/>
    </xf>
    <xf numFmtId="0" fontId="29" fillId="8" borderId="51" xfId="0" applyFont="1" applyFill="1" applyBorder="1" applyAlignment="1">
      <alignment horizontal="center"/>
    </xf>
    <xf numFmtId="0" fontId="29" fillId="8" borderId="52" xfId="0" applyFont="1" applyFill="1" applyBorder="1" applyAlignment="1">
      <alignment horizontal="center"/>
    </xf>
    <xf numFmtId="14" fontId="40" fillId="5" borderId="0" xfId="1" quotePrefix="1" applyNumberFormat="1" applyFont="1" applyFill="1" applyBorder="1" applyAlignment="1" applyProtection="1">
      <alignment horizontal="center" vertical="top" wrapText="1"/>
      <protection locked="0"/>
    </xf>
    <xf numFmtId="14" fontId="40" fillId="5" borderId="36" xfId="1" quotePrefix="1" applyNumberFormat="1" applyFont="1" applyFill="1" applyBorder="1" applyAlignment="1" applyProtection="1">
      <alignment horizontal="center" vertical="top" wrapText="1"/>
      <protection locked="0"/>
    </xf>
    <xf numFmtId="14" fontId="40" fillId="5" borderId="11" xfId="1" quotePrefix="1" applyNumberFormat="1" applyFont="1" applyFill="1" applyBorder="1" applyAlignment="1" applyProtection="1">
      <alignment horizontal="center" vertical="top" wrapText="1"/>
      <protection locked="0"/>
    </xf>
    <xf numFmtId="14" fontId="40" fillId="5" borderId="38" xfId="1" quotePrefix="1" applyNumberFormat="1" applyFont="1" applyFill="1" applyBorder="1" applyAlignment="1" applyProtection="1">
      <alignment horizontal="center" vertical="top" wrapText="1"/>
      <protection locked="0"/>
    </xf>
    <xf numFmtId="49" fontId="11" fillId="14" borderId="11" xfId="1" applyNumberFormat="1" applyFont="1" applyFill="1" applyBorder="1" applyAlignment="1">
      <alignment horizontal="left" vertical="center" wrapText="1" indent="1"/>
    </xf>
    <xf numFmtId="0" fontId="11" fillId="14" borderId="0" xfId="1" applyNumberFormat="1" applyFont="1" applyFill="1" applyBorder="1" applyAlignment="1">
      <alignment horizontal="left" vertical="justify" wrapText="1" indent="1"/>
    </xf>
    <xf numFmtId="167" fontId="11" fillId="14" borderId="0" xfId="1" applyNumberFormat="1" applyFont="1" applyFill="1" applyBorder="1" applyAlignment="1">
      <alignment horizontal="left" vertical="center" wrapText="1" indent="1"/>
    </xf>
    <xf numFmtId="0" fontId="29" fillId="12" borderId="35" xfId="0" applyFont="1" applyFill="1" applyBorder="1" applyAlignment="1">
      <alignment horizontal="center" vertical="top"/>
    </xf>
    <xf numFmtId="0" fontId="29" fillId="12" borderId="0" xfId="0" applyFont="1" applyFill="1" applyBorder="1" applyAlignment="1">
      <alignment horizontal="center" vertical="top"/>
    </xf>
    <xf numFmtId="0" fontId="29" fillId="12" borderId="36" xfId="0" applyFont="1" applyFill="1" applyBorder="1" applyAlignment="1">
      <alignment horizontal="center" vertical="top"/>
    </xf>
    <xf numFmtId="0" fontId="28" fillId="8" borderId="32" xfId="0" applyFont="1" applyFill="1" applyBorder="1" applyAlignment="1">
      <alignment horizontal="center"/>
    </xf>
    <xf numFmtId="0" fontId="28" fillId="8" borderId="9" xfId="0" applyFont="1" applyFill="1" applyBorder="1" applyAlignment="1">
      <alignment horizontal="center"/>
    </xf>
    <xf numFmtId="0" fontId="28" fillId="8" borderId="31" xfId="0" applyFont="1" applyFill="1" applyBorder="1" applyAlignment="1">
      <alignment horizontal="center"/>
    </xf>
    <xf numFmtId="0" fontId="52" fillId="18" borderId="32" xfId="0" applyFont="1" applyFill="1" applyBorder="1" applyAlignment="1">
      <alignment horizontal="center" vertical="center"/>
    </xf>
    <xf numFmtId="0" fontId="52" fillId="18" borderId="9" xfId="0" applyFont="1" applyFill="1" applyBorder="1" applyAlignment="1">
      <alignment horizontal="center" vertical="center"/>
    </xf>
    <xf numFmtId="0" fontId="52" fillId="18" borderId="31" xfId="0" applyFont="1" applyFill="1" applyBorder="1" applyAlignment="1">
      <alignment horizontal="center" vertical="center"/>
    </xf>
    <xf numFmtId="0" fontId="51" fillId="18" borderId="37" xfId="0" applyFont="1" applyFill="1" applyBorder="1" applyAlignment="1">
      <alignment horizontal="center" vertical="center" wrapText="1"/>
    </xf>
    <xf numFmtId="0" fontId="51" fillId="18" borderId="11" xfId="0" applyFont="1" applyFill="1" applyBorder="1" applyAlignment="1">
      <alignment horizontal="center" vertical="center" wrapText="1"/>
    </xf>
    <xf numFmtId="0" fontId="78" fillId="5" borderId="0" xfId="2" applyFont="1" applyFill="1" applyAlignment="1">
      <alignment horizontal="left" vertical="center"/>
    </xf>
    <xf numFmtId="0" fontId="66" fillId="5" borderId="0" xfId="2" applyFont="1" applyFill="1" applyAlignment="1">
      <alignment horizontal="left" vertical="center"/>
    </xf>
    <xf numFmtId="9" fontId="8" fillId="9" borderId="33" xfId="0" applyNumberFormat="1" applyFont="1" applyFill="1" applyBorder="1" applyAlignment="1">
      <alignment horizontal="center" vertical="center"/>
    </xf>
    <xf numFmtId="9" fontId="8" fillId="9" borderId="10" xfId="0" applyNumberFormat="1" applyFont="1" applyFill="1" applyBorder="1" applyAlignment="1">
      <alignment horizontal="center" vertical="center"/>
    </xf>
    <xf numFmtId="9" fontId="8" fillId="9" borderId="34" xfId="0" applyNumberFormat="1" applyFont="1" applyFill="1" applyBorder="1" applyAlignment="1">
      <alignment horizontal="center" vertical="center"/>
    </xf>
    <xf numFmtId="0" fontId="11" fillId="14" borderId="37" xfId="1" applyFont="1" applyFill="1" applyBorder="1" applyAlignment="1">
      <alignment horizontal="right" vertical="center" wrapText="1"/>
    </xf>
    <xf numFmtId="0" fontId="11" fillId="14" borderId="11" xfId="1" applyFont="1" applyFill="1" applyBorder="1" applyAlignment="1">
      <alignment horizontal="right" vertical="center" wrapText="1"/>
    </xf>
    <xf numFmtId="0" fontId="15" fillId="9" borderId="32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11" fillId="14" borderId="35" xfId="1" applyFont="1" applyFill="1" applyBorder="1" applyAlignment="1">
      <alignment horizontal="right" vertical="center" wrapText="1"/>
    </xf>
    <xf numFmtId="0" fontId="11" fillId="14" borderId="0" xfId="1" applyFont="1" applyFill="1" applyBorder="1" applyAlignment="1">
      <alignment horizontal="right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35" fillId="2" borderId="3" xfId="0" applyFont="1" applyFill="1" applyBorder="1" applyAlignment="1" applyProtection="1">
      <alignment horizontal="center" vertical="center" wrapText="1"/>
    </xf>
    <xf numFmtId="0" fontId="35" fillId="2" borderId="4" xfId="0" applyFont="1" applyFill="1" applyBorder="1" applyAlignment="1" applyProtection="1">
      <alignment horizontal="center" vertical="center"/>
    </xf>
    <xf numFmtId="0" fontId="35" fillId="2" borderId="4" xfId="0" applyFont="1" applyFill="1" applyBorder="1" applyAlignment="1" applyProtection="1">
      <alignment vertical="center"/>
    </xf>
    <xf numFmtId="0" fontId="35" fillId="2" borderId="5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164" fontId="4" fillId="2" borderId="13" xfId="0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vertical="center"/>
    </xf>
    <xf numFmtId="0" fontId="4" fillId="2" borderId="13" xfId="0" applyNumberFormat="1" applyFont="1" applyFill="1" applyBorder="1" applyAlignment="1" applyProtection="1">
      <alignment horizontal="center" vertical="center"/>
    </xf>
    <xf numFmtId="0" fontId="4" fillId="2" borderId="14" xfId="0" applyNumberFormat="1" applyFont="1" applyFill="1" applyBorder="1" applyAlignment="1" applyProtection="1">
      <alignment horizontal="center" vertical="center"/>
    </xf>
    <xf numFmtId="0" fontId="4" fillId="2" borderId="15" xfId="0" applyNumberFormat="1" applyFont="1" applyFill="1" applyBorder="1" applyAlignment="1" applyProtection="1">
      <alignment horizontal="center" vertical="center"/>
    </xf>
    <xf numFmtId="0" fontId="2" fillId="11" borderId="33" xfId="0" applyFont="1" applyFill="1" applyBorder="1" applyAlignment="1" applyProtection="1">
      <alignment horizontal="center" vertical="center" wrapText="1"/>
    </xf>
    <xf numFmtId="0" fontId="8" fillId="11" borderId="10" xfId="0" applyFont="1" applyFill="1" applyBorder="1" applyAlignment="1" applyProtection="1">
      <alignment horizontal="center" vertical="center" wrapText="1"/>
    </xf>
    <xf numFmtId="0" fontId="2" fillId="11" borderId="10" xfId="0" applyFont="1" applyFill="1" applyBorder="1" applyAlignment="1" applyProtection="1">
      <alignment wrapText="1"/>
    </xf>
    <xf numFmtId="0" fontId="2" fillId="11" borderId="34" xfId="0" applyFont="1" applyFill="1" applyBorder="1" applyAlignment="1" applyProtection="1">
      <alignment wrapText="1"/>
    </xf>
    <xf numFmtId="9" fontId="4" fillId="3" borderId="32" xfId="0" applyNumberFormat="1" applyFont="1" applyFill="1" applyBorder="1" applyAlignment="1" applyProtection="1">
      <alignment horizontal="center" vertical="center" wrapText="1"/>
    </xf>
    <xf numFmtId="9" fontId="4" fillId="3" borderId="9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/>
    </xf>
    <xf numFmtId="0" fontId="5" fillId="3" borderId="35" xfId="0" applyFont="1" applyFill="1" applyBorder="1" applyAlignment="1" applyProtection="1">
      <alignment horizontal="left" wrapText="1" indent="1"/>
    </xf>
    <xf numFmtId="0" fontId="5" fillId="3" borderId="0" xfId="0" applyFont="1" applyFill="1" applyBorder="1" applyAlignment="1" applyProtection="1">
      <alignment horizontal="left" wrapText="1" indent="1"/>
    </xf>
    <xf numFmtId="0" fontId="5" fillId="2" borderId="0" xfId="0" applyFont="1" applyFill="1" applyBorder="1" applyAlignment="1" applyProtection="1">
      <alignment horizontal="left" wrapText="1" indent="1"/>
    </xf>
    <xf numFmtId="0" fontId="5" fillId="2" borderId="36" xfId="0" applyFont="1" applyFill="1" applyBorder="1" applyAlignment="1" applyProtection="1">
      <alignment horizontal="left" wrapText="1" indent="1"/>
    </xf>
    <xf numFmtId="0" fontId="5" fillId="3" borderId="37" xfId="0" applyFont="1" applyFill="1" applyBorder="1" applyAlignment="1" applyProtection="1">
      <alignment horizontal="left" vertical="top" wrapText="1" indent="1"/>
    </xf>
    <xf numFmtId="0" fontId="5" fillId="3" borderId="11" xfId="0" applyFont="1" applyFill="1" applyBorder="1" applyAlignment="1" applyProtection="1">
      <alignment horizontal="left" vertical="top" wrapText="1" indent="1"/>
    </xf>
    <xf numFmtId="0" fontId="5" fillId="2" borderId="11" xfId="0" applyFont="1" applyFill="1" applyBorder="1" applyAlignment="1" applyProtection="1">
      <alignment horizontal="left" vertical="top" wrapText="1" indent="1"/>
    </xf>
    <xf numFmtId="0" fontId="5" fillId="2" borderId="38" xfId="0" applyFont="1" applyFill="1" applyBorder="1" applyAlignment="1" applyProtection="1">
      <alignment horizontal="left" vertical="top" wrapText="1" inden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84" fillId="25" borderId="37" xfId="0" applyFont="1" applyFill="1" applyBorder="1" applyAlignment="1" applyProtection="1">
      <alignment horizontal="right" vertical="center" wrapText="1"/>
    </xf>
    <xf numFmtId="0" fontId="84" fillId="25" borderId="11" xfId="0" applyFont="1" applyFill="1" applyBorder="1" applyAlignment="1" applyProtection="1">
      <alignment horizontal="right" vertical="center" wrapText="1"/>
    </xf>
    <xf numFmtId="0" fontId="15" fillId="9" borderId="32" xfId="0" applyFont="1" applyFill="1" applyBorder="1" applyAlignment="1" applyProtection="1">
      <alignment horizontal="center" vertical="center" wrapText="1"/>
    </xf>
    <xf numFmtId="0" fontId="15" fillId="9" borderId="9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/>
    <xf numFmtId="0" fontId="4" fillId="2" borderId="5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16" xfId="0" applyFont="1" applyFill="1" applyBorder="1" applyAlignment="1" applyProtection="1"/>
    <xf numFmtId="0" fontId="4" fillId="2" borderId="12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left" vertical="center" wrapText="1" indent="1"/>
    </xf>
    <xf numFmtId="0" fontId="5" fillId="2" borderId="0" xfId="0" applyFont="1" applyFill="1" applyBorder="1" applyAlignment="1" applyProtection="1">
      <alignment horizontal="left" vertical="center" wrapText="1" indent="1"/>
    </xf>
    <xf numFmtId="0" fontId="86" fillId="2" borderId="12" xfId="0" applyFont="1" applyFill="1" applyBorder="1" applyAlignment="1" applyProtection="1">
      <alignment horizontal="left" vertical="center" wrapText="1" indent="1"/>
      <protection locked="0"/>
    </xf>
    <xf numFmtId="0" fontId="88" fillId="2" borderId="0" xfId="0" applyFont="1" applyFill="1" applyBorder="1" applyAlignment="1" applyProtection="1">
      <alignment horizontal="left" vertical="center" wrapText="1" indent="1"/>
      <protection locked="0"/>
    </xf>
    <xf numFmtId="0" fontId="88" fillId="2" borderId="16" xfId="0" applyFont="1" applyFill="1" applyBorder="1" applyAlignment="1" applyProtection="1">
      <alignment horizontal="left" vertical="center" wrapText="1" indent="1"/>
      <protection locked="0"/>
    </xf>
    <xf numFmtId="0" fontId="6" fillId="2" borderId="13" xfId="0" applyFont="1" applyFill="1" applyBorder="1" applyAlignment="1" applyProtection="1">
      <alignment horizontal="left" vertical="center" wrapText="1" indent="1"/>
      <protection locked="0"/>
    </xf>
    <xf numFmtId="0" fontId="6" fillId="2" borderId="14" xfId="0" applyFont="1" applyFill="1" applyBorder="1" applyAlignment="1" applyProtection="1">
      <alignment horizontal="left" vertical="center" wrapText="1" indent="1"/>
      <protection locked="0"/>
    </xf>
    <xf numFmtId="0" fontId="6" fillId="2" borderId="15" xfId="0" applyFont="1" applyFill="1" applyBorder="1" applyAlignment="1" applyProtection="1">
      <alignment horizontal="left" vertical="center" wrapText="1" indent="1"/>
      <protection locked="0"/>
    </xf>
    <xf numFmtId="0" fontId="4" fillId="11" borderId="18" xfId="0" applyFont="1" applyFill="1" applyBorder="1" applyAlignment="1" applyProtection="1">
      <alignment horizontal="center" vertical="center" wrapText="1"/>
    </xf>
    <xf numFmtId="0" fontId="4" fillId="11" borderId="22" xfId="0" applyFont="1" applyFill="1" applyBorder="1" applyAlignment="1" applyProtection="1">
      <alignment horizontal="center"/>
    </xf>
    <xf numFmtId="0" fontId="5" fillId="11" borderId="22" xfId="0" applyFont="1" applyFill="1" applyBorder="1" applyAlignment="1" applyProtection="1">
      <alignment horizontal="center"/>
    </xf>
    <xf numFmtId="0" fontId="5" fillId="11" borderId="23" xfId="0" applyFont="1" applyFill="1" applyBorder="1" applyAlignment="1" applyProtection="1">
      <alignment horizontal="center"/>
    </xf>
    <xf numFmtId="0" fontId="20" fillId="2" borderId="22" xfId="0" applyFont="1" applyFill="1" applyBorder="1" applyAlignment="1" applyProtection="1">
      <alignment horizontal="center" vertical="center" wrapText="1"/>
    </xf>
    <xf numFmtId="9" fontId="6" fillId="3" borderId="12" xfId="0" applyNumberFormat="1" applyFont="1" applyFill="1" applyBorder="1" applyAlignment="1" applyProtection="1">
      <alignment horizontal="left" vertical="center" wrapText="1" indent="2"/>
      <protection locked="0"/>
    </xf>
    <xf numFmtId="0" fontId="6" fillId="2" borderId="0" xfId="0" applyFont="1" applyFill="1" applyBorder="1" applyAlignment="1" applyProtection="1">
      <alignment horizontal="left" vertical="center" wrapText="1" indent="2"/>
      <protection locked="0"/>
    </xf>
    <xf numFmtId="9" fontId="5" fillId="3" borderId="1" xfId="0" applyNumberFormat="1" applyFont="1" applyFill="1" applyBorder="1" applyAlignment="1" applyProtection="1">
      <alignment horizontal="left" vertical="center" indent="2"/>
    </xf>
    <xf numFmtId="0" fontId="5" fillId="2" borderId="0" xfId="0" applyNumberFormat="1" applyFont="1" applyFill="1" applyBorder="1" applyAlignment="1" applyProtection="1">
      <alignment horizontal="left" vertical="center" indent="2"/>
    </xf>
    <xf numFmtId="0" fontId="5" fillId="2" borderId="16" xfId="0" applyNumberFormat="1" applyFont="1" applyFill="1" applyBorder="1" applyAlignment="1" applyProtection="1">
      <alignment horizontal="left" vertical="center" indent="2"/>
    </xf>
    <xf numFmtId="49" fontId="6" fillId="3" borderId="12" xfId="0" applyNumberFormat="1" applyFont="1" applyFill="1" applyBorder="1" applyAlignment="1" applyProtection="1">
      <alignment horizontal="left" vertical="center" wrapText="1" indent="2"/>
      <protection locked="0"/>
    </xf>
    <xf numFmtId="49" fontId="6" fillId="2" borderId="0" xfId="0" applyNumberFormat="1" applyFont="1" applyFill="1" applyBorder="1" applyAlignment="1" applyProtection="1">
      <alignment horizontal="left" vertical="center" wrapText="1" indent="2"/>
      <protection locked="0"/>
    </xf>
    <xf numFmtId="49" fontId="6" fillId="3" borderId="1" xfId="0" applyNumberFormat="1" applyFont="1" applyFill="1" applyBorder="1" applyAlignment="1" applyProtection="1">
      <alignment horizontal="left" vertical="center" indent="2"/>
      <protection locked="0"/>
    </xf>
    <xf numFmtId="49" fontId="6" fillId="2" borderId="0" xfId="0" applyNumberFormat="1" applyFont="1" applyFill="1" applyBorder="1" applyAlignment="1" applyProtection="1">
      <alignment horizontal="left" vertical="center" indent="2"/>
      <protection locked="0"/>
    </xf>
    <xf numFmtId="49" fontId="6" fillId="2" borderId="16" xfId="0" applyNumberFormat="1" applyFont="1" applyFill="1" applyBorder="1" applyAlignment="1" applyProtection="1">
      <alignment horizontal="left" vertical="center" indent="2"/>
      <protection locked="0"/>
    </xf>
    <xf numFmtId="0" fontId="1" fillId="3" borderId="1" xfId="0" applyFont="1" applyFill="1" applyBorder="1" applyAlignment="1" applyProtection="1">
      <alignment horizontal="left" vertical="center" indent="1"/>
    </xf>
    <xf numFmtId="0" fontId="1" fillId="3" borderId="0" xfId="0" applyFont="1" applyFill="1" applyBorder="1" applyAlignment="1" applyProtection="1">
      <alignment horizontal="left" vertical="center" indent="1"/>
    </xf>
    <xf numFmtId="0" fontId="1" fillId="3" borderId="16" xfId="0" applyFont="1" applyFill="1" applyBorder="1" applyAlignment="1" applyProtection="1">
      <alignment horizontal="left" vertical="center" indent="1"/>
    </xf>
    <xf numFmtId="0" fontId="1" fillId="3" borderId="12" xfId="0" applyFont="1" applyFill="1" applyBorder="1" applyAlignment="1" applyProtection="1">
      <alignment horizontal="left" vertical="center" indent="1"/>
    </xf>
    <xf numFmtId="0" fontId="1" fillId="3" borderId="29" xfId="0" applyFont="1" applyFill="1" applyBorder="1" applyAlignment="1" applyProtection="1">
      <alignment horizontal="left" vertical="center" indent="1"/>
    </xf>
    <xf numFmtId="0" fontId="1" fillId="3" borderId="3" xfId="0" applyFont="1" applyFill="1" applyBorder="1" applyAlignment="1" applyProtection="1">
      <alignment horizontal="left" vertical="center" indent="1"/>
    </xf>
    <xf numFmtId="0" fontId="1" fillId="3" borderId="4" xfId="0" applyFont="1" applyFill="1" applyBorder="1" applyAlignment="1" applyProtection="1">
      <alignment horizontal="left" vertical="center" indent="1"/>
    </xf>
    <xf numFmtId="0" fontId="1" fillId="3" borderId="40" xfId="0" applyFont="1" applyFill="1" applyBorder="1" applyAlignment="1" applyProtection="1">
      <alignment horizontal="left" vertical="center" indent="1"/>
    </xf>
    <xf numFmtId="0" fontId="1" fillId="3" borderId="41" xfId="0" applyFont="1" applyFill="1" applyBorder="1" applyAlignment="1" applyProtection="1">
      <alignment horizontal="left" vertical="center" indent="1"/>
    </xf>
    <xf numFmtId="0" fontId="1" fillId="3" borderId="5" xfId="0" applyFont="1" applyFill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left" indent="1"/>
      <protection locked="0"/>
    </xf>
    <xf numFmtId="0" fontId="5" fillId="2" borderId="14" xfId="0" applyFont="1" applyFill="1" applyBorder="1" applyAlignment="1" applyProtection="1">
      <alignment horizontal="left" indent="1"/>
      <protection locked="0"/>
    </xf>
    <xf numFmtId="0" fontId="5" fillId="2" borderId="39" xfId="0" applyFont="1" applyFill="1" applyBorder="1" applyAlignment="1" applyProtection="1">
      <alignment horizontal="left" indent="1"/>
      <protection locked="0"/>
    </xf>
    <xf numFmtId="0" fontId="5" fillId="2" borderId="24" xfId="0" applyFont="1" applyFill="1" applyBorder="1" applyAlignment="1" applyProtection="1">
      <alignment horizontal="left" indent="1"/>
      <protection locked="0"/>
    </xf>
    <xf numFmtId="0" fontId="5" fillId="2" borderId="15" xfId="0" applyFont="1" applyFill="1" applyBorder="1" applyAlignment="1" applyProtection="1">
      <alignment horizontal="left" indent="1"/>
      <protection locked="0"/>
    </xf>
    <xf numFmtId="9" fontId="81" fillId="2" borderId="1" xfId="0" applyNumberFormat="1" applyFont="1" applyFill="1" applyBorder="1" applyAlignment="1" applyProtection="1">
      <alignment horizontal="left" vertical="center" indent="1"/>
    </xf>
    <xf numFmtId="9" fontId="81" fillId="2" borderId="0" xfId="0" applyNumberFormat="1" applyFont="1" applyFill="1" applyBorder="1" applyAlignment="1" applyProtection="1">
      <alignment horizontal="left" vertical="center" indent="1"/>
    </xf>
    <xf numFmtId="9" fontId="81" fillId="2" borderId="16" xfId="0" applyNumberFormat="1" applyFont="1" applyFill="1" applyBorder="1" applyAlignment="1" applyProtection="1">
      <alignment horizontal="left" vertical="center" indent="1"/>
    </xf>
    <xf numFmtId="9" fontId="81" fillId="2" borderId="12" xfId="0" applyNumberFormat="1" applyFont="1" applyFill="1" applyBorder="1" applyAlignment="1" applyProtection="1">
      <alignment horizontal="left" vertical="center" indent="1"/>
    </xf>
    <xf numFmtId="9" fontId="81" fillId="2" borderId="29" xfId="0" applyNumberFormat="1" applyFont="1" applyFill="1" applyBorder="1" applyAlignment="1" applyProtection="1">
      <alignment horizontal="left" vertical="center" indent="1"/>
    </xf>
    <xf numFmtId="9" fontId="1" fillId="3" borderId="12" xfId="0" applyNumberFormat="1" applyFont="1" applyFill="1" applyBorder="1" applyAlignment="1" applyProtection="1">
      <alignment horizontal="left" vertical="center" indent="1"/>
    </xf>
    <xf numFmtId="9" fontId="1" fillId="3" borderId="0" xfId="0" applyNumberFormat="1" applyFont="1" applyFill="1" applyBorder="1" applyAlignment="1" applyProtection="1">
      <alignment horizontal="left" vertical="center" indent="1"/>
    </xf>
    <xf numFmtId="9" fontId="1" fillId="3" borderId="29" xfId="0" applyNumberFormat="1" applyFont="1" applyFill="1" applyBorder="1" applyAlignment="1" applyProtection="1">
      <alignment horizontal="left" vertical="center" indent="1"/>
    </xf>
    <xf numFmtId="9" fontId="1" fillId="3" borderId="1" xfId="0" applyNumberFormat="1" applyFont="1" applyFill="1" applyBorder="1" applyAlignment="1" applyProtection="1">
      <alignment horizontal="left" vertical="center" indent="1"/>
    </xf>
    <xf numFmtId="9" fontId="1" fillId="3" borderId="16" xfId="0" applyNumberFormat="1" applyFont="1" applyFill="1" applyBorder="1" applyAlignment="1" applyProtection="1">
      <alignment horizontal="left" vertical="center" indent="1"/>
    </xf>
    <xf numFmtId="0" fontId="6" fillId="3" borderId="12" xfId="0" applyNumberFormat="1" applyFont="1" applyFill="1" applyBorder="1" applyAlignment="1" applyProtection="1">
      <alignment horizontal="left" vertical="center" wrapText="1" indent="2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2"/>
      <protection locked="0"/>
    </xf>
    <xf numFmtId="9" fontId="6" fillId="3" borderId="1" xfId="0" applyNumberFormat="1" applyFont="1" applyFill="1" applyBorder="1" applyAlignment="1" applyProtection="1">
      <alignment horizontal="left" vertical="center" indent="2"/>
      <protection locked="0"/>
    </xf>
    <xf numFmtId="0" fontId="6" fillId="2" borderId="0" xfId="0" applyFont="1" applyFill="1" applyBorder="1" applyAlignment="1" applyProtection="1">
      <alignment horizontal="left" vertical="center" indent="2"/>
      <protection locked="0"/>
    </xf>
    <xf numFmtId="0" fontId="6" fillId="2" borderId="16" xfId="0" applyFont="1" applyFill="1" applyBorder="1" applyAlignment="1" applyProtection="1">
      <alignment horizontal="left" vertical="center" indent="2"/>
      <protection locked="0"/>
    </xf>
    <xf numFmtId="0" fontId="5" fillId="3" borderId="1" xfId="0" applyNumberFormat="1" applyFont="1" applyFill="1" applyBorder="1" applyAlignment="1" applyProtection="1">
      <alignment horizontal="left" vertical="center" indent="2"/>
    </xf>
    <xf numFmtId="0" fontId="5" fillId="3" borderId="0" xfId="0" applyNumberFormat="1" applyFont="1" applyFill="1" applyBorder="1" applyAlignment="1" applyProtection="1">
      <alignment horizontal="left" vertical="center" indent="2"/>
    </xf>
    <xf numFmtId="167" fontId="6" fillId="3" borderId="12" xfId="0" applyNumberFormat="1" applyFont="1" applyFill="1" applyBorder="1" applyAlignment="1" applyProtection="1">
      <alignment horizontal="left" vertical="center" wrapText="1" indent="1"/>
      <protection locked="0"/>
    </xf>
    <xf numFmtId="167" fontId="6" fillId="3" borderId="0" xfId="0" applyNumberFormat="1" applyFont="1" applyFill="1" applyBorder="1" applyAlignment="1" applyProtection="1">
      <alignment horizontal="left" vertical="center" wrapText="1" indent="1"/>
      <protection locked="0"/>
    </xf>
    <xf numFmtId="167" fontId="6" fillId="3" borderId="29" xfId="0" applyNumberFormat="1" applyFont="1" applyFill="1" applyBorder="1" applyAlignment="1" applyProtection="1">
      <alignment horizontal="left" vertical="center" wrapText="1" indent="1"/>
      <protection locked="0"/>
    </xf>
    <xf numFmtId="167" fontId="5" fillId="3" borderId="1" xfId="0" applyNumberFormat="1" applyFont="1" applyFill="1" applyBorder="1" applyAlignment="1" applyProtection="1">
      <alignment horizontal="left" vertical="center" indent="2"/>
    </xf>
    <xf numFmtId="167" fontId="5" fillId="3" borderId="0" xfId="0" applyNumberFormat="1" applyFont="1" applyFill="1" applyBorder="1" applyAlignment="1" applyProtection="1">
      <alignment horizontal="left" vertical="center" indent="2"/>
    </xf>
    <xf numFmtId="167" fontId="5" fillId="3" borderId="16" xfId="0" applyNumberFormat="1" applyFont="1" applyFill="1" applyBorder="1" applyAlignment="1" applyProtection="1">
      <alignment horizontal="left" vertical="center" indent="2"/>
    </xf>
    <xf numFmtId="9" fontId="6" fillId="3" borderId="0" xfId="0" applyNumberFormat="1" applyFont="1" applyFill="1" applyBorder="1" applyAlignment="1" applyProtection="1">
      <alignment horizontal="left" vertical="center" wrapText="1" indent="2"/>
      <protection locked="0"/>
    </xf>
    <xf numFmtId="9" fontId="4" fillId="3" borderId="1" xfId="0" applyNumberFormat="1" applyFont="1" applyFill="1" applyBorder="1" applyAlignment="1" applyProtection="1">
      <alignment horizontal="left" vertical="center" wrapText="1" indent="2"/>
    </xf>
    <xf numFmtId="0" fontId="5" fillId="2" borderId="0" xfId="0" applyNumberFormat="1" applyFont="1" applyFill="1" applyBorder="1" applyAlignment="1" applyProtection="1">
      <alignment horizontal="left" vertical="center" wrapText="1" indent="2"/>
    </xf>
    <xf numFmtId="0" fontId="5" fillId="2" borderId="16" xfId="0" applyNumberFormat="1" applyFont="1" applyFill="1" applyBorder="1" applyAlignment="1" applyProtection="1">
      <alignment horizontal="left" vertical="center" wrapText="1" indent="2"/>
    </xf>
    <xf numFmtId="0" fontId="21" fillId="6" borderId="17" xfId="0" applyFont="1" applyFill="1" applyBorder="1" applyAlignment="1">
      <alignment vertical="center"/>
    </xf>
  </cellXfs>
  <cellStyles count="91">
    <cellStyle name="Lien hypertexte" xfId="2" builtinId="8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Normal" xfId="0" builtinId="0"/>
    <cellStyle name="Normal 2" xfId="1" xr:uid="{00000000-0005-0000-0000-000056000000}"/>
    <cellStyle name="Normal 2 2" xfId="4" xr:uid="{00000000-0005-0000-0000-000057000000}"/>
    <cellStyle name="Normal 3" xfId="3" xr:uid="{00000000-0005-0000-0000-000058000000}"/>
    <cellStyle name="Pourcentage" xfId="90" builtinId="5"/>
    <cellStyle name="常规 2" xfId="5" xr:uid="{00000000-0005-0000-0000-00005A000000}"/>
  </cellStyles>
  <dxfs count="4">
    <dxf>
      <fill>
        <patternFill>
          <bgColor rgb="FFFFFF99"/>
        </patternFill>
      </fill>
    </dxf>
    <dxf>
      <fill>
        <patternFill>
          <bgColor rgb="FFFF5050"/>
        </patternFill>
      </fill>
    </dxf>
    <dxf>
      <fill>
        <patternFill>
          <bgColor rgb="FF99FF99"/>
        </patternFill>
      </fill>
    </dxf>
    <dxf>
      <fill>
        <patternFill>
          <bgColor theme="2" tint="-9.9948118533890809E-2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432FF"/>
      <color rgb="FFFCFFCB"/>
      <color rgb="FFFFFCCB"/>
      <color rgb="FFFF5050"/>
      <color rgb="FFCCFFFF"/>
      <color rgb="FFDDEBF7"/>
      <color rgb="FFFF9999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6892657255"/>
          <c:y val="0.101841189301239"/>
          <c:w val="0.84127653426612803"/>
          <c:h val="0.62124512089232697"/>
        </c:manualLayout>
      </c:layout>
      <c:barChart>
        <c:barDir val="col"/>
        <c:grouping val="clustered"/>
        <c:varyColors val="0"/>
        <c:ser>
          <c:idx val="0"/>
          <c:order val="0"/>
          <c:tx>
            <c:v>Conformités</c:v>
          </c:tx>
          <c:spPr>
            <a:solidFill>
              <a:schemeClr val="accent1">
                <a:lumMod val="60000"/>
                <a:lumOff val="40000"/>
                <a:alpha val="40000"/>
              </a:schemeClr>
            </a:solidFill>
            <a:ln w="15875">
              <a:solidFill>
                <a:schemeClr val="accent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'Mode d''emploi'!$G$22:$G$25</c:f>
              <c:strCache>
                <c:ptCount val="4"/>
                <c:pt idx="0">
                  <c:v>Insuffisant</c:v>
                </c:pt>
                <c:pt idx="1">
                  <c:v>Informel</c:v>
                </c:pt>
                <c:pt idx="2">
                  <c:v>Convaincant</c:v>
                </c:pt>
                <c:pt idx="3">
                  <c:v>Conforme</c:v>
                </c:pt>
              </c:strCache>
            </c:strRef>
          </c:cat>
          <c:val>
            <c:numRef>
              <c:f>(Utilitaires!$C$15,Utilitaires!$C$14,Utilitaires!$C$12,Utilitaires!$C$11)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0E-4EFB-AACD-F34AC0165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96956592"/>
        <c:axId val="-515296944"/>
      </c:barChart>
      <c:catAx>
        <c:axId val="-59695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515296944"/>
        <c:crosses val="autoZero"/>
        <c:auto val="0"/>
        <c:lblAlgn val="ctr"/>
        <c:lblOffset val="100"/>
        <c:tickMarkSkip val="1"/>
        <c:noMultiLvlLbl val="0"/>
      </c:catAx>
      <c:valAx>
        <c:axId val="-5152969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" sourceLinked="1"/>
        <c:majorTickMark val="cross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596956592"/>
        <c:crosses val="autoZero"/>
        <c:crossBetween val="between"/>
        <c:majorUnit val="10"/>
        <c:minorUnit val="1"/>
      </c:valAx>
      <c:spPr>
        <a:noFill/>
        <a:ln w="6350" cap="flat" cmpd="sng" algn="ctr">
          <a:solidFill>
            <a:schemeClr val="bg1">
              <a:lumMod val="75000"/>
            </a:schemeClr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50000000000004" r="0.750000000000004" t="0.984251969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55841894102"/>
          <c:y val="0.102848045785899"/>
          <c:w val="0.840295495453241"/>
          <c:h val="0.65310220917185002"/>
        </c:manualLayout>
      </c:layout>
      <c:barChart>
        <c:barDir val="col"/>
        <c:grouping val="clustered"/>
        <c:varyColors val="0"/>
        <c:ser>
          <c:idx val="0"/>
          <c:order val="0"/>
          <c:tx>
            <c:v>Véracité Critères</c:v>
          </c:tx>
          <c:spPr>
            <a:solidFill>
              <a:schemeClr val="bg2">
                <a:lumMod val="90000"/>
                <a:alpha val="64000"/>
              </a:schemeClr>
            </a:solidFill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'Mode d''emploi'!$C$22:$C$25</c:f>
              <c:strCache>
                <c:ptCount val="4"/>
                <c:pt idx="0">
                  <c:v>Faux </c:v>
                </c:pt>
                <c:pt idx="1">
                  <c:v>Plutôt Faux</c:v>
                </c:pt>
                <c:pt idx="2">
                  <c:v>Plutôt vrai</c:v>
                </c:pt>
                <c:pt idx="3">
                  <c:v>Vrai </c:v>
                </c:pt>
              </c:strCache>
            </c:strRef>
          </c:cat>
          <c:val>
            <c:numRef>
              <c:f>(Utilitaires!$F$3,Utilitaires!$F$5:$F$7)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F628-4D1C-81A5-7BFA331A8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23418688"/>
        <c:axId val="-544956928"/>
      </c:barChart>
      <c:catAx>
        <c:axId val="-52341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544956928"/>
        <c:crosses val="autoZero"/>
        <c:auto val="0"/>
        <c:lblAlgn val="ctr"/>
        <c:lblOffset val="100"/>
        <c:tickMarkSkip val="1"/>
        <c:noMultiLvlLbl val="0"/>
      </c:catAx>
      <c:valAx>
        <c:axId val="-544956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523418688"/>
        <c:crosses val="autoZero"/>
        <c:crossBetween val="between"/>
        <c:majorUnit val="20"/>
        <c:minorUnit val="1"/>
      </c:valAx>
      <c:spPr>
        <a:noFill/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&amp;L&amp;"Arial Narrow,Normal"&amp;6 © UTC  - Master IdS - www.utc.fr/master-qualite, puis "Travaux", "Qualité-Management", réf ?&amp;R&amp;"Arial Narrow,Normal"&amp;6Fichier : &amp;F - Onglet : &amp;A</c:oddHeader>
      <c:oddFooter>&amp;L&amp;"Arial Narrow,Normal"&amp;6© AYNE Elem - BAYEUX Valerian - WANNEPAIN Dylan&amp;R&amp;"Arial Narrow,Normal"&amp;6page n° &amp;P/&amp;N</c:oddFooter>
    </c:headerFooter>
    <c:pageMargins b="0.984251969" l="0.750000000000004" r="0.750000000000004" t="0.984251969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255800054396"/>
          <c:y val="0.132080709109238"/>
          <c:w val="0.53929935926543704"/>
          <c:h val="0.80449510195080198"/>
        </c:manualLayout>
      </c:layout>
      <c:radarChart>
        <c:radarStyle val="filled"/>
        <c:varyColors val="0"/>
        <c:ser>
          <c:idx val="0"/>
          <c:order val="0"/>
          <c:tx>
            <c:v>Graphe radar</c:v>
          </c:tx>
          <c:spPr>
            <a:solidFill>
              <a:srgbClr val="FFFF99">
                <a:alpha val="58000"/>
              </a:srgb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-1.2910410389962101E-3"/>
                  <c:y val="0.12948611007722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DD-49D1-B464-D8A2B1E6AC80}"/>
                </c:ext>
              </c:extLst>
            </c:dLbl>
            <c:dLbl>
              <c:idx val="1"/>
              <c:layout>
                <c:manualLayout>
                  <c:x val="-5.5241682360326401E-2"/>
                  <c:y val="9.6163203174142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DD-49D1-B464-D8A2B1E6AC80}"/>
                </c:ext>
              </c:extLst>
            </c:dLbl>
            <c:dLbl>
              <c:idx val="2"/>
              <c:layout>
                <c:manualLayout>
                  <c:x val="-9.5417550207354096E-2"/>
                  <c:y val="-2.31502605436684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5.1001675638002897E-2"/>
                      <c:h val="3.59446779738590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1DD-49D1-B464-D8A2B1E6AC80}"/>
                </c:ext>
              </c:extLst>
            </c:dLbl>
            <c:dLbl>
              <c:idx val="3"/>
              <c:layout>
                <c:manualLayout>
                  <c:x val="-3.7664783427495303E-2"/>
                  <c:y val="-0.1353408044673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DD-49D1-B464-D8A2B1E6AC80}"/>
                </c:ext>
              </c:extLst>
            </c:dLbl>
            <c:dLbl>
              <c:idx val="4"/>
              <c:layout>
                <c:manualLayout>
                  <c:x val="4.2686754551161298E-2"/>
                  <c:y val="-0.128217604232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DD-49D1-B464-D8A2B1E6AC80}"/>
                </c:ext>
              </c:extLst>
            </c:dLbl>
            <c:dLbl>
              <c:idx val="5"/>
              <c:layout>
                <c:manualLayout>
                  <c:x val="9.03954802259887E-2"/>
                  <c:y val="-2.4931200822925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DD-49D1-B464-D8A2B1E6AC80}"/>
                </c:ext>
              </c:extLst>
            </c:dLbl>
            <c:dLbl>
              <c:idx val="6"/>
              <c:layout>
                <c:manualLayout>
                  <c:x val="7.5329566854990607E-2"/>
                  <c:y val="6.7670402233656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DD-49D1-B464-D8A2B1E6AC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0" bIns="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'Résultats Globaux'!$B$20:$B$26</c:f>
              <c:strCache>
                <c:ptCount val="7"/>
                <c:pt idx="0">
                  <c:v>Contexte d'un organisme </c:v>
                </c:pt>
                <c:pt idx="1">
                  <c:v>Identité d'un organisme </c:v>
                </c:pt>
                <c:pt idx="2">
                  <c:v>Leadership </c:v>
                </c:pt>
                <c:pt idx="3">
                  <c:v>Management des processus </c:v>
                </c:pt>
                <c:pt idx="4">
                  <c:v>Management des ressources</c:v>
                </c:pt>
                <c:pt idx="5">
                  <c:v>Analyse et évaluation des performances d’un organisme </c:v>
                </c:pt>
                <c:pt idx="6">
                  <c:v>Amélioration apprentissage et innovations </c:v>
                </c:pt>
              </c:strCache>
            </c:strRef>
          </c:cat>
          <c:val>
            <c:numRef>
              <c:f>'Résultats Globaux'!$E$20:$E$26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F-4931-AB64-113C82E8B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044896"/>
        <c:axId val="-207034160"/>
      </c:radarChart>
      <c:catAx>
        <c:axId val="-20704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034160"/>
        <c:crosses val="autoZero"/>
        <c:auto val="1"/>
        <c:lblAlgn val="ctr"/>
        <c:lblOffset val="100"/>
        <c:noMultiLvlLbl val="0"/>
      </c:catAx>
      <c:valAx>
        <c:axId val="-20703416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0448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124734</xdr:colOff>
      <xdr:row>2</xdr:row>
      <xdr:rowOff>175634</xdr:rowOff>
    </xdr:from>
    <xdr:to>
      <xdr:col>1</xdr:col>
      <xdr:colOff>1236320</xdr:colOff>
      <xdr:row>3</xdr:row>
      <xdr:rowOff>163286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34" y="447777"/>
          <a:ext cx="1973372" cy="5047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59461</xdr:colOff>
      <xdr:row>2</xdr:row>
      <xdr:rowOff>38391</xdr:rowOff>
    </xdr:from>
    <xdr:to>
      <xdr:col>1</xdr:col>
      <xdr:colOff>183981</xdr:colOff>
      <xdr:row>2</xdr:row>
      <xdr:rowOff>196273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61" y="338573"/>
          <a:ext cx="597884" cy="157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77933</xdr:colOff>
      <xdr:row>11</xdr:row>
      <xdr:rowOff>89318</xdr:rowOff>
    </xdr:from>
    <xdr:to>
      <xdr:col>8</xdr:col>
      <xdr:colOff>969819</xdr:colOff>
      <xdr:row>13</xdr:row>
      <xdr:rowOff>334819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48846</xdr:colOff>
      <xdr:row>12</xdr:row>
      <xdr:rowOff>2</xdr:rowOff>
    </xdr:from>
    <xdr:to>
      <xdr:col>4</xdr:col>
      <xdr:colOff>265</xdr:colOff>
      <xdr:row>13</xdr:row>
      <xdr:rowOff>357911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31751</xdr:colOff>
      <xdr:row>2</xdr:row>
      <xdr:rowOff>42333</xdr:rowOff>
    </xdr:from>
    <xdr:to>
      <xdr:col>0</xdr:col>
      <xdr:colOff>756806</xdr:colOff>
      <xdr:row>2</xdr:row>
      <xdr:rowOff>228010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243416"/>
          <a:ext cx="698500" cy="185677"/>
        </a:xfrm>
        <a:prstGeom prst="rect">
          <a:avLst/>
        </a:prstGeom>
      </xdr:spPr>
    </xdr:pic>
    <xdr:clientData/>
  </xdr:twoCellAnchor>
  <xdr:twoCellAnchor>
    <xdr:from>
      <xdr:col>0</xdr:col>
      <xdr:colOff>103908</xdr:colOff>
      <xdr:row>27</xdr:row>
      <xdr:rowOff>11546</xdr:rowOff>
    </xdr:from>
    <xdr:to>
      <xdr:col>4</xdr:col>
      <xdr:colOff>0</xdr:colOff>
      <xdr:row>31</xdr:row>
      <xdr:rowOff>773546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C8AD513-75E6-4B54-B900-051CE12C9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vaux.master.utc.fr/formations-master/ingenierie-de-la-sante/ids077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vaux.master.utc.fr/formations-master/ingenierie-de-la-sante/ids077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vaux.master.utc.fr/formations-master/ingenierie-de-la-sante/ids077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vaux.master.utc.fr/formations-master/ingenierie-de-la-sante/ids077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710"/>
  <sheetViews>
    <sheetView tabSelected="1" topLeftCell="B1" zoomScalePageLayoutView="145" workbookViewId="0">
      <selection activeCell="D6" sqref="D6:I6"/>
    </sheetView>
  </sheetViews>
  <sheetFormatPr baseColWidth="10" defaultColWidth="9.33203125" defaultRowHeight="15"/>
  <cols>
    <col min="1" max="1" width="9.6640625" style="8" customWidth="1"/>
    <col min="2" max="2" width="16.44140625" style="8" customWidth="1"/>
    <col min="3" max="3" width="8" style="8" customWidth="1"/>
    <col min="4" max="4" width="7.6640625" style="8" customWidth="1"/>
    <col min="5" max="5" width="7" style="8" customWidth="1"/>
    <col min="6" max="6" width="8.44140625" style="8" customWidth="1"/>
    <col min="7" max="7" width="10.44140625" style="8" customWidth="1"/>
    <col min="8" max="8" width="8.88671875" style="7" customWidth="1"/>
    <col min="9" max="9" width="13.44140625" style="7" customWidth="1"/>
    <col min="77" max="16384" width="9.33203125" style="8"/>
  </cols>
  <sheetData>
    <row r="1" spans="1:76" s="200" customFormat="1" ht="12" customHeight="1">
      <c r="A1" s="339" t="s">
        <v>225</v>
      </c>
      <c r="B1" s="340"/>
      <c r="C1" s="340"/>
      <c r="D1" s="340"/>
      <c r="E1" s="340"/>
      <c r="F1" s="198"/>
      <c r="G1" s="172"/>
      <c r="H1" s="172"/>
      <c r="I1" s="218" t="s">
        <v>188</v>
      </c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  <c r="BX1" s="199"/>
    </row>
    <row r="2" spans="1:76" s="9" customFormat="1" ht="9" customHeight="1">
      <c r="A2" s="173" t="s">
        <v>191</v>
      </c>
      <c r="B2" s="174"/>
      <c r="C2" s="174"/>
      <c r="D2" s="175"/>
      <c r="E2" s="176"/>
      <c r="F2" s="174"/>
      <c r="G2" s="177"/>
      <c r="H2" s="178"/>
      <c r="I2" s="179" t="s">
        <v>26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</row>
    <row r="3" spans="1:76" ht="41.25" customHeight="1">
      <c r="A3" s="180"/>
      <c r="B3" s="181"/>
      <c r="C3" s="362" t="s">
        <v>232</v>
      </c>
      <c r="D3" s="363"/>
      <c r="E3" s="363"/>
      <c r="F3" s="363"/>
      <c r="G3" s="363"/>
      <c r="H3" s="363"/>
      <c r="I3" s="364"/>
      <c r="J3" s="298"/>
      <c r="K3" s="299"/>
      <c r="L3" s="299"/>
    </row>
    <row r="4" spans="1:76" s="27" customFormat="1" ht="24.95" customHeight="1">
      <c r="A4" s="182"/>
      <c r="B4" s="183"/>
      <c r="C4" s="306" t="s">
        <v>233</v>
      </c>
      <c r="D4" s="307"/>
      <c r="E4" s="307"/>
      <c r="F4" s="307"/>
      <c r="G4" s="307"/>
      <c r="H4" s="307"/>
      <c r="I4" s="308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</row>
    <row r="5" spans="1:76" ht="12.95" customHeight="1">
      <c r="A5" s="322" t="s">
        <v>29</v>
      </c>
      <c r="B5" s="322"/>
      <c r="C5" s="322"/>
      <c r="D5" s="322"/>
      <c r="E5" s="322"/>
      <c r="F5" s="322"/>
      <c r="G5" s="322"/>
      <c r="H5" s="322"/>
      <c r="I5" s="322"/>
    </row>
    <row r="6" spans="1:76" s="9" customFormat="1" ht="20.100000000000001" customHeight="1">
      <c r="A6" s="323" t="s">
        <v>37</v>
      </c>
      <c r="B6" s="324"/>
      <c r="C6" s="324"/>
      <c r="D6" s="341"/>
      <c r="E6" s="342"/>
      <c r="F6" s="342"/>
      <c r="G6" s="342"/>
      <c r="H6" s="342"/>
      <c r="I6" s="343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</row>
    <row r="7" spans="1:76" s="9" customFormat="1" ht="20.100000000000001" customHeight="1">
      <c r="A7" s="309" t="s">
        <v>87</v>
      </c>
      <c r="B7" s="310"/>
      <c r="C7" s="310"/>
      <c r="D7" s="311"/>
      <c r="E7" s="312"/>
      <c r="F7" s="312"/>
      <c r="G7" s="312"/>
      <c r="H7" s="312"/>
      <c r="I7" s="313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</row>
    <row r="8" spans="1:76" s="9" customFormat="1" ht="20.100000000000001" customHeight="1">
      <c r="A8" s="314" t="s">
        <v>33</v>
      </c>
      <c r="B8" s="315"/>
      <c r="C8" s="315"/>
      <c r="D8" s="316"/>
      <c r="E8" s="317"/>
      <c r="F8" s="317"/>
      <c r="G8" s="317"/>
      <c r="H8" s="318"/>
      <c r="I8" s="319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</row>
    <row r="9" spans="1:76" s="58" customFormat="1" ht="6" customHeight="1">
      <c r="A9" s="320"/>
      <c r="B9" s="320"/>
      <c r="C9" s="320"/>
      <c r="D9" s="320"/>
      <c r="E9" s="320"/>
      <c r="F9" s="320"/>
      <c r="G9" s="320"/>
      <c r="H9" s="320"/>
      <c r="I9" s="320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</row>
    <row r="10" spans="1:76" ht="24" customHeight="1">
      <c r="A10" s="344" t="s">
        <v>11</v>
      </c>
      <c r="B10" s="345"/>
      <c r="C10" s="345"/>
      <c r="D10" s="345"/>
      <c r="E10" s="345"/>
      <c r="F10" s="345"/>
      <c r="G10" s="345"/>
      <c r="H10" s="345"/>
      <c r="I10" s="346"/>
    </row>
    <row r="11" spans="1:76" ht="60" customHeight="1">
      <c r="A11" s="347" t="s">
        <v>229</v>
      </c>
      <c r="B11" s="348"/>
      <c r="C11" s="348"/>
      <c r="D11" s="348"/>
      <c r="E11" s="348"/>
      <c r="F11" s="348"/>
      <c r="G11" s="348"/>
      <c r="H11" s="348"/>
      <c r="I11" s="349"/>
    </row>
    <row r="12" spans="1:76" ht="27.75" customHeight="1">
      <c r="A12" s="353" t="s">
        <v>48</v>
      </c>
      <c r="B12" s="354"/>
      <c r="C12" s="354"/>
      <c r="D12" s="354"/>
      <c r="E12" s="354"/>
      <c r="F12" s="354"/>
      <c r="G12" s="354"/>
      <c r="H12" s="354"/>
      <c r="I12" s="355"/>
    </row>
    <row r="13" spans="1:76" ht="31.5" customHeight="1">
      <c r="A13" s="356" t="s">
        <v>270</v>
      </c>
      <c r="B13" s="357"/>
      <c r="C13" s="357"/>
      <c r="D13" s="357"/>
      <c r="E13" s="357"/>
      <c r="F13" s="357"/>
      <c r="G13" s="357"/>
      <c r="H13" s="357"/>
      <c r="I13" s="358"/>
    </row>
    <row r="14" spans="1:76" ht="33" customHeight="1">
      <c r="A14" s="325" t="s">
        <v>272</v>
      </c>
      <c r="B14" s="326"/>
      <c r="C14" s="326"/>
      <c r="D14" s="326"/>
      <c r="E14" s="326"/>
      <c r="F14" s="326"/>
      <c r="G14" s="326"/>
      <c r="H14" s="326"/>
      <c r="I14" s="327"/>
    </row>
    <row r="15" spans="1:76" ht="48" customHeight="1">
      <c r="A15" s="325"/>
      <c r="B15" s="326"/>
      <c r="C15" s="326"/>
      <c r="D15" s="326"/>
      <c r="E15" s="326"/>
      <c r="F15" s="326"/>
      <c r="G15" s="326"/>
      <c r="H15" s="326"/>
      <c r="I15" s="327"/>
    </row>
    <row r="16" spans="1:76" ht="48" customHeight="1">
      <c r="A16" s="325"/>
      <c r="B16" s="326"/>
      <c r="C16" s="326"/>
      <c r="D16" s="326"/>
      <c r="E16" s="326"/>
      <c r="F16" s="326"/>
      <c r="G16" s="326"/>
      <c r="H16" s="326"/>
      <c r="I16" s="327"/>
    </row>
    <row r="17" spans="1:76" ht="50.25" customHeight="1">
      <c r="A17" s="328"/>
      <c r="B17" s="329"/>
      <c r="C17" s="329"/>
      <c r="D17" s="329"/>
      <c r="E17" s="329"/>
      <c r="F17" s="329"/>
      <c r="G17" s="329"/>
      <c r="H17" s="329"/>
      <c r="I17" s="330"/>
    </row>
    <row r="18" spans="1:76" s="58" customFormat="1" ht="25.5" customHeight="1">
      <c r="A18" s="321" t="s">
        <v>86</v>
      </c>
      <c r="B18" s="321"/>
      <c r="C18" s="321"/>
      <c r="D18" s="321"/>
      <c r="E18" s="321"/>
      <c r="F18" s="321"/>
      <c r="G18" s="321"/>
      <c r="H18" s="321"/>
      <c r="I18" s="321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</row>
    <row r="19" spans="1:76" ht="23.1" customHeight="1">
      <c r="A19" s="359" t="s">
        <v>38</v>
      </c>
      <c r="B19" s="360"/>
      <c r="C19" s="360"/>
      <c r="D19" s="360"/>
      <c r="E19" s="360"/>
      <c r="F19" s="360"/>
      <c r="G19" s="360"/>
      <c r="H19" s="360"/>
      <c r="I19" s="361"/>
    </row>
    <row r="20" spans="1:76" ht="27.95" customHeight="1">
      <c r="A20" s="350" t="s">
        <v>32</v>
      </c>
      <c r="B20" s="351"/>
      <c r="C20" s="351"/>
      <c r="D20" s="351"/>
      <c r="E20" s="352" t="s">
        <v>195</v>
      </c>
      <c r="F20" s="352"/>
      <c r="G20" s="352"/>
      <c r="H20" s="352"/>
      <c r="I20" s="352"/>
    </row>
    <row r="21" spans="1:76" s="31" customFormat="1" ht="39" customHeight="1">
      <c r="A21" s="300" t="s">
        <v>219</v>
      </c>
      <c r="B21" s="301"/>
      <c r="C21" s="191" t="s">
        <v>220</v>
      </c>
      <c r="D21" s="192" t="s">
        <v>221</v>
      </c>
      <c r="E21" s="193" t="s">
        <v>222</v>
      </c>
      <c r="F21" s="194" t="s">
        <v>223</v>
      </c>
      <c r="G21" s="194" t="s">
        <v>224</v>
      </c>
      <c r="H21" s="302" t="s">
        <v>210</v>
      </c>
      <c r="I21" s="30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ht="32.25" customHeight="1">
      <c r="A22" s="303" t="s">
        <v>211</v>
      </c>
      <c r="B22" s="304"/>
      <c r="C22" s="55" t="s">
        <v>28</v>
      </c>
      <c r="D22" s="56">
        <v>1.0000000000000001E-5</v>
      </c>
      <c r="E22" s="84">
        <v>0</v>
      </c>
      <c r="F22" s="84">
        <f>E23-0.01</f>
        <v>0.28999999999999998</v>
      </c>
      <c r="G22" s="85" t="s">
        <v>12</v>
      </c>
      <c r="H22" s="305" t="s">
        <v>212</v>
      </c>
      <c r="I22" s="305"/>
    </row>
    <row r="23" spans="1:76" ht="36" customHeight="1">
      <c r="A23" s="304" t="s">
        <v>213</v>
      </c>
      <c r="B23" s="304"/>
      <c r="C23" s="55" t="s">
        <v>10</v>
      </c>
      <c r="D23" s="56">
        <f>MROUND((E23+F23)/2,0.1)</f>
        <v>0.4</v>
      </c>
      <c r="E23" s="69">
        <v>0.3</v>
      </c>
      <c r="F23" s="84">
        <f>E24-0.01</f>
        <v>0.59</v>
      </c>
      <c r="G23" s="85" t="s">
        <v>46</v>
      </c>
      <c r="H23" s="305" t="s">
        <v>214</v>
      </c>
      <c r="I23" s="305"/>
    </row>
    <row r="24" spans="1:76" ht="49.5" customHeight="1">
      <c r="A24" s="303" t="s">
        <v>215</v>
      </c>
      <c r="B24" s="304"/>
      <c r="C24" s="55" t="s">
        <v>41</v>
      </c>
      <c r="D24" s="56">
        <f>MROUND((E24+F24)/2,0.1)</f>
        <v>0.70000000000000007</v>
      </c>
      <c r="E24" s="69">
        <v>0.6</v>
      </c>
      <c r="F24" s="84">
        <f>E25-0.01</f>
        <v>0.89</v>
      </c>
      <c r="G24" s="85" t="s">
        <v>85</v>
      </c>
      <c r="H24" s="305" t="s">
        <v>216</v>
      </c>
      <c r="I24" s="305"/>
    </row>
    <row r="25" spans="1:76" ht="39" customHeight="1">
      <c r="A25" s="303" t="s">
        <v>217</v>
      </c>
      <c r="B25" s="304"/>
      <c r="C25" s="55" t="s">
        <v>51</v>
      </c>
      <c r="D25" s="56">
        <v>1</v>
      </c>
      <c r="E25" s="69">
        <v>0.9</v>
      </c>
      <c r="F25" s="84">
        <v>1</v>
      </c>
      <c r="G25" s="85" t="s">
        <v>13</v>
      </c>
      <c r="H25" s="305" t="s">
        <v>218</v>
      </c>
      <c r="I25" s="305"/>
    </row>
    <row r="26" spans="1:76" s="9" customFormat="1" ht="42.75" customHeight="1">
      <c r="A26" s="334" t="s">
        <v>62</v>
      </c>
      <c r="B26" s="335"/>
      <c r="C26" s="209" t="s">
        <v>30</v>
      </c>
      <c r="D26" s="208" t="s">
        <v>31</v>
      </c>
      <c r="E26" s="336" t="s">
        <v>55</v>
      </c>
      <c r="F26" s="337"/>
      <c r="G26" s="337"/>
      <c r="H26" s="337"/>
      <c r="I26" s="338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</row>
    <row r="27" spans="1:76" s="59" customFormat="1" ht="11.1" customHeight="1">
      <c r="A27" s="210"/>
      <c r="B27" s="210"/>
      <c r="C27" s="211"/>
      <c r="D27" s="212"/>
      <c r="E27" s="213"/>
      <c r="F27" s="213"/>
      <c r="G27" s="214"/>
      <c r="H27" s="215"/>
      <c r="I27" s="21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</row>
    <row r="28" spans="1:76" s="146" customFormat="1" ht="35.1" customHeight="1">
      <c r="A28" s="331" t="s">
        <v>271</v>
      </c>
      <c r="B28" s="332"/>
      <c r="C28" s="332"/>
      <c r="D28" s="332"/>
      <c r="E28" s="332"/>
      <c r="F28" s="332"/>
      <c r="G28" s="332"/>
      <c r="H28" s="332"/>
      <c r="I28" s="333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</row>
    <row r="29" spans="1:76" customFormat="1"/>
    <row r="30" spans="1:76" customFormat="1"/>
    <row r="31" spans="1:76" customFormat="1"/>
    <row r="32" spans="1:76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</sheetData>
  <sheetProtection sheet="1" formatCells="0" formatColumns="0" formatRows="0" selectLockedCells="1"/>
  <mergeCells count="35">
    <mergeCell ref="A1:E1"/>
    <mergeCell ref="D6:I6"/>
    <mergeCell ref="A10:I10"/>
    <mergeCell ref="A11:I11"/>
    <mergeCell ref="A20:D20"/>
    <mergeCell ref="E20:I20"/>
    <mergeCell ref="A12:I12"/>
    <mergeCell ref="A13:I13"/>
    <mergeCell ref="A19:I19"/>
    <mergeCell ref="C3:I3"/>
    <mergeCell ref="A28:I28"/>
    <mergeCell ref="A23:B23"/>
    <mergeCell ref="H23:I23"/>
    <mergeCell ref="A24:B24"/>
    <mergeCell ref="H24:I24"/>
    <mergeCell ref="A25:B25"/>
    <mergeCell ref="H25:I25"/>
    <mergeCell ref="A26:B26"/>
    <mergeCell ref="E26:I26"/>
    <mergeCell ref="J3:L3"/>
    <mergeCell ref="A21:B21"/>
    <mergeCell ref="H21:I21"/>
    <mergeCell ref="A22:B22"/>
    <mergeCell ref="H22:I22"/>
    <mergeCell ref="C4:I4"/>
    <mergeCell ref="A7:C7"/>
    <mergeCell ref="D7:I7"/>
    <mergeCell ref="A8:C8"/>
    <mergeCell ref="D8:G8"/>
    <mergeCell ref="H8:I8"/>
    <mergeCell ref="A9:I9"/>
    <mergeCell ref="A18:I18"/>
    <mergeCell ref="A5:I5"/>
    <mergeCell ref="A6:C6"/>
    <mergeCell ref="A14:I17"/>
  </mergeCells>
  <phoneticPr fontId="23" type="noConversion"/>
  <dataValidations xWindow="1231" yWindow="293" count="7">
    <dataValidation allowBlank="1" showInputMessage="1" showErrorMessage="1" prompt="Vous pouvez modifier cette limite (conservez la cohérence...)" sqref="E26:E27" xr:uid="{00000000-0002-0000-0000-000000000000}"/>
    <dataValidation allowBlank="1" showInputMessage="1" showErrorMessage="1" prompt="Indiquez le téléphone" sqref="H8" xr:uid="{00000000-0002-0000-0000-000001000000}"/>
    <dataValidation allowBlank="1" showInputMessage="1" showErrorMessage="1" prompt="Indiquez l'email" sqref="D8" xr:uid="{00000000-0002-0000-0000-000002000000}"/>
    <dataValidation type="decimal" allowBlank="1" showErrorMessage="1" error="Choisissez une valeur compatible !..." prompt="Vous pouvez modifier cette limite (conservez la cohérence...)" sqref="E23:E24" xr:uid="{00000000-0002-0000-0000-000003000000}">
      <formula1>E22+0.01</formula1>
      <formula2>F23</formula2>
    </dataValidation>
    <dataValidation type="decimal" showErrorMessage="1" error="Choisissez une valeur compatible !..." prompt="Vous pouvez modifier cette limite (conservez la cohérence...)" sqref="E25" xr:uid="{00000000-0002-0000-0000-000004000000}">
      <formula1>E24+0.01</formula1>
      <formula2>F25</formula2>
    </dataValidation>
    <dataValidation allowBlank="1" showInputMessage="1" showErrorMessage="1" prompt="Indiquez le nom de l'établissement concerné par le diagnostic" sqref="D6:I6" xr:uid="{00000000-0002-0000-0000-000005000000}"/>
    <dataValidation allowBlank="1" showInputMessage="1" showErrorMessage="1" prompt="Indiquez les NOM et Prénom de la personne Responsable ou en charge du système de management qualité (SMQ)" sqref="D7:I7" xr:uid="{00000000-0002-0000-0000-000006000000}"/>
  </dataValidations>
  <hyperlinks>
    <hyperlink ref="A1" r:id="rId1" display="https://travaux.master.utc.fr/formations-master/ingenierie-de-la-sante/ids077/" xr:uid="{00000000-0004-0000-0000-000000000000}"/>
  </hyperlinks>
  <printOptions horizontalCentered="1"/>
  <pageMargins left="0.4" right="0.4" top="0.5" bottom="0" header="0" footer="0.36"/>
  <pageSetup paperSize="9" scale="88" orientation="portrait" r:id="rId2"/>
  <headerFooter alignWithMargins="0"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U1053"/>
  <sheetViews>
    <sheetView showGridLines="0" zoomScale="110" zoomScaleNormal="110" zoomScaleSheetLayoutView="115" workbookViewId="0">
      <selection activeCell="C5" sqref="C5:E5"/>
    </sheetView>
  </sheetViews>
  <sheetFormatPr baseColWidth="10" defaultRowHeight="15"/>
  <cols>
    <col min="1" max="1" width="5.33203125" style="24" customWidth="1"/>
    <col min="2" max="2" width="41.109375" style="24" customWidth="1"/>
    <col min="3" max="3" width="9.109375" style="24" customWidth="1"/>
    <col min="4" max="4" width="5.33203125" style="24" customWidth="1"/>
    <col min="5" max="5" width="20.5546875" style="24" customWidth="1"/>
    <col min="6" max="6" width="14.6640625" style="24" customWidth="1"/>
    <col min="7" max="7" width="17.5546875" style="24" customWidth="1"/>
    <col min="8" max="8" width="15" customWidth="1"/>
    <col min="9" max="9" width="55.6640625" customWidth="1"/>
    <col min="10" max="10" width="24" customWidth="1"/>
    <col min="14" max="14" width="16" customWidth="1"/>
    <col min="15" max="15" width="14.109375" customWidth="1"/>
    <col min="16" max="16" width="11.5546875" customWidth="1"/>
  </cols>
  <sheetData>
    <row r="1" spans="1:99" s="202" customFormat="1" ht="12" customHeight="1">
      <c r="A1" s="385" t="s">
        <v>225</v>
      </c>
      <c r="B1" s="386"/>
      <c r="C1" s="386"/>
      <c r="D1" s="201"/>
      <c r="E1" s="201"/>
      <c r="F1" s="201"/>
      <c r="G1" s="88" t="str">
        <f>'Mode d''emploi'!$I$1</f>
        <v xml:space="preserve">Mathias Amber, Emile Verebi, Romain Bednarski, Marie Pincemail
</v>
      </c>
      <c r="R1" s="203"/>
      <c r="S1" s="203"/>
      <c r="T1" s="203"/>
      <c r="U1" s="203"/>
      <c r="V1" s="203"/>
      <c r="W1" s="203"/>
      <c r="X1" s="203"/>
      <c r="Y1" s="203"/>
    </row>
    <row r="2" spans="1:99" s="62" customFormat="1" ht="12" customHeight="1">
      <c r="A2" s="60" t="str">
        <f>'Mode d''emploi'!A2</f>
        <v>Document d'appui à la déclaration première partie de conformité à la norme NF EN ISO 9004 : v2018</v>
      </c>
      <c r="B2" s="60"/>
      <c r="C2" s="61"/>
      <c r="D2" s="61"/>
      <c r="E2" s="28"/>
      <c r="F2" s="28"/>
      <c r="G2" s="28" t="s">
        <v>0</v>
      </c>
      <c r="R2" s="122"/>
      <c r="S2" s="122"/>
      <c r="T2" s="122"/>
      <c r="U2" s="122"/>
      <c r="V2" s="122"/>
      <c r="W2" s="122"/>
      <c r="X2" s="122"/>
      <c r="Y2" s="122"/>
    </row>
    <row r="3" spans="1:99" ht="18">
      <c r="A3" s="219"/>
      <c r="B3" s="401" t="str">
        <f>'Mode d''emploi'!C3</f>
        <v>Outil d'évaluation à l'obtention de performances durables selon la norme NF EN ISO 9004</v>
      </c>
      <c r="C3" s="401"/>
      <c r="D3" s="401"/>
      <c r="E3" s="401"/>
      <c r="F3" s="401"/>
      <c r="G3" s="402"/>
      <c r="R3" s="121"/>
      <c r="S3" s="123"/>
      <c r="T3" s="121"/>
      <c r="U3" s="121"/>
      <c r="V3" s="121"/>
      <c r="W3" s="121"/>
      <c r="X3" s="121"/>
      <c r="Y3" s="121"/>
    </row>
    <row r="4" spans="1:99" s="53" customFormat="1" ht="12.95" customHeight="1">
      <c r="A4" s="397" t="str">
        <f>'Mode d''emploi'!A6</f>
        <v>Organisme :</v>
      </c>
      <c r="B4" s="398"/>
      <c r="C4" s="399" t="str">
        <f>IF('Mode d''emploi'!D6="","",'Mode d''emploi'!D6)</f>
        <v/>
      </c>
      <c r="D4" s="399"/>
      <c r="E4" s="399"/>
      <c r="F4" s="399"/>
      <c r="G4" s="400"/>
      <c r="R4" s="256"/>
      <c r="S4" s="257"/>
      <c r="T4" s="256"/>
      <c r="U4" s="256"/>
      <c r="V4" s="256"/>
      <c r="W4" s="256"/>
      <c r="X4" s="256"/>
      <c r="Y4" s="256"/>
    </row>
    <row r="5" spans="1:99" s="53" customFormat="1" ht="12.95" customHeight="1">
      <c r="A5" s="371" t="s">
        <v>42</v>
      </c>
      <c r="B5" s="372"/>
      <c r="C5" s="373"/>
      <c r="D5" s="374"/>
      <c r="E5" s="374"/>
      <c r="F5" s="392" t="s">
        <v>39</v>
      </c>
      <c r="G5" s="393"/>
      <c r="R5" s="256"/>
      <c r="S5" s="257"/>
      <c r="T5" s="256"/>
      <c r="U5" s="256"/>
      <c r="V5" s="256"/>
      <c r="W5" s="256"/>
      <c r="X5" s="256"/>
      <c r="Y5" s="256"/>
    </row>
    <row r="6" spans="1:99" s="53" customFormat="1" ht="12.95" customHeight="1">
      <c r="A6" s="377" t="s">
        <v>43</v>
      </c>
      <c r="B6" s="378"/>
      <c r="C6" s="375"/>
      <c r="D6" s="375"/>
      <c r="E6" s="375"/>
      <c r="F6" s="392"/>
      <c r="G6" s="393"/>
      <c r="R6" s="256"/>
      <c r="S6" s="257"/>
      <c r="T6" s="256"/>
      <c r="U6" s="256"/>
      <c r="V6" s="256"/>
      <c r="W6" s="256"/>
      <c r="X6" s="256"/>
      <c r="Y6" s="256"/>
    </row>
    <row r="7" spans="1:99" s="53" customFormat="1" ht="12.95" customHeight="1">
      <c r="A7" s="379" t="s">
        <v>44</v>
      </c>
      <c r="B7" s="380"/>
      <c r="C7" s="376"/>
      <c r="D7" s="376"/>
      <c r="E7" s="258"/>
      <c r="F7" s="392"/>
      <c r="G7" s="393"/>
      <c r="R7" s="256"/>
      <c r="S7" s="257"/>
      <c r="T7" s="256"/>
      <c r="U7" s="256"/>
      <c r="V7" s="256"/>
      <c r="W7" s="256"/>
      <c r="X7" s="256"/>
      <c r="Y7" s="256"/>
    </row>
    <row r="8" spans="1:99" s="53" customFormat="1" ht="8.1" customHeight="1">
      <c r="A8" s="387" t="s">
        <v>45</v>
      </c>
      <c r="B8" s="388"/>
      <c r="C8" s="376"/>
      <c r="D8" s="376"/>
      <c r="E8" s="376"/>
      <c r="F8" s="392"/>
      <c r="G8" s="393"/>
      <c r="R8" s="256"/>
      <c r="S8" s="257"/>
      <c r="T8" s="256"/>
      <c r="U8" s="256"/>
      <c r="V8" s="256"/>
      <c r="W8" s="256"/>
      <c r="X8" s="256"/>
      <c r="Y8" s="256"/>
    </row>
    <row r="9" spans="1:99" s="53" customFormat="1" ht="8.1" customHeight="1">
      <c r="A9" s="389"/>
      <c r="B9" s="390"/>
      <c r="C9" s="391"/>
      <c r="D9" s="391"/>
      <c r="E9" s="391"/>
      <c r="F9" s="394"/>
      <c r="G9" s="395"/>
      <c r="R9" s="256"/>
      <c r="S9" s="257"/>
      <c r="T9" s="256"/>
      <c r="U9" s="256"/>
      <c r="V9" s="256"/>
      <c r="W9" s="256"/>
      <c r="X9" s="256"/>
      <c r="Y9" s="256"/>
    </row>
    <row r="10" spans="1:99" s="25" customFormat="1" ht="15" customHeight="1">
      <c r="A10" s="40" t="str">
        <f>'Résultats Globaux'!$A$15</f>
        <v/>
      </c>
      <c r="B10" s="30"/>
      <c r="C10" s="41" t="str">
        <f>'Résultats Globaux'!$E$15</f>
        <v>Information : 29 sous-articles sont déclarés - en attente -</v>
      </c>
      <c r="D10" s="29"/>
      <c r="E10" s="29"/>
      <c r="F10" s="29"/>
      <c r="G10" s="42" t="str">
        <f>'Résultats Globaux'!A12</f>
        <v/>
      </c>
      <c r="H10" s="127"/>
      <c r="I10" s="128"/>
      <c r="J10" s="128"/>
      <c r="K10" s="128"/>
      <c r="L10" s="128"/>
      <c r="M10" s="128"/>
      <c r="N10" s="128"/>
      <c r="O10" s="128"/>
      <c r="P10" s="128"/>
      <c r="Q10" s="26"/>
      <c r="R10" s="126"/>
      <c r="S10" s="125"/>
      <c r="T10" s="126"/>
      <c r="U10" s="126"/>
      <c r="V10" s="126"/>
      <c r="W10" s="126"/>
      <c r="X10" s="126"/>
      <c r="Y10" s="126"/>
    </row>
    <row r="11" spans="1:99" s="53" customFormat="1" ht="15.95" customHeight="1">
      <c r="A11" s="259" t="s">
        <v>5</v>
      </c>
      <c r="B11" s="259" t="s">
        <v>6</v>
      </c>
      <c r="C11" s="259" t="s">
        <v>7</v>
      </c>
      <c r="D11" s="259" t="s">
        <v>8</v>
      </c>
      <c r="E11" s="260" t="s">
        <v>9</v>
      </c>
      <c r="F11" s="259" t="s">
        <v>234</v>
      </c>
      <c r="G11" s="259" t="s">
        <v>235</v>
      </c>
      <c r="H11" s="129"/>
      <c r="I11" s="129"/>
      <c r="J11" s="129"/>
      <c r="K11" s="129"/>
      <c r="L11" s="129"/>
      <c r="M11" s="129"/>
      <c r="N11" s="129"/>
      <c r="O11" s="129"/>
      <c r="P11" s="129"/>
      <c r="Q11" s="261"/>
      <c r="R11" s="256"/>
      <c r="S11" s="257"/>
      <c r="T11" s="256"/>
      <c r="U11" s="256"/>
      <c r="V11" s="256"/>
      <c r="W11" s="256"/>
      <c r="X11" s="256"/>
      <c r="Y11" s="256"/>
    </row>
    <row r="12" spans="1:99" s="53" customFormat="1" ht="23.1" customHeight="1">
      <c r="A12" s="381" t="s">
        <v>192</v>
      </c>
      <c r="B12" s="382"/>
      <c r="C12" s="382"/>
      <c r="D12" s="190" t="str">
        <f>IFERROR(AVERAGE(D13,D20,D25,D38,D55,D80,D105),'Mode d''emploi'!D26)</f>
        <v>NA</v>
      </c>
      <c r="E12" s="396" t="str">
        <f>IFERROR(VLOOKUP(G12,Utilitaires!$A$11:$B$16,2,FALSE),"")</f>
        <v>Attention : il faut prouver le côté "Non applicable" des exigences…</v>
      </c>
      <c r="F12" s="396"/>
      <c r="G12" s="263" t="str">
        <f>IFERROR(VLOOKUP(D12,Utilitaires!$A$21:$B$33,2),Utilitaires!$A$4)</f>
        <v>Non applicable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4"/>
      <c r="S12" s="262"/>
      <c r="T12" s="124"/>
      <c r="U12" s="124"/>
      <c r="V12" s="124"/>
      <c r="W12" s="124"/>
      <c r="X12" s="124"/>
      <c r="Y12" s="124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</row>
    <row r="13" spans="1:99" s="54" customFormat="1" ht="23.1" customHeight="1">
      <c r="A13" s="195">
        <v>5</v>
      </c>
      <c r="B13" s="383" t="s">
        <v>199</v>
      </c>
      <c r="C13" s="383"/>
      <c r="D13" s="196" t="str">
        <f>IF(COUNTIF(D14:D19,'Mode d''emploi'!$D$26)=COUNTIF(D14:D19,"&lt;&gt;"),'Mode d''emploi'!$D$26,IF(SUM(D14,D17)&gt;0,AVERAGE(D14,D17),Utilitaires!$C$2))</f>
        <v xml:space="preserve">  …</v>
      </c>
      <c r="E13" s="384" t="str">
        <f>IFERROR(VLOOKUP(G13,Utilitaires!$A$11:$B$16,2),"")</f>
        <v>Il reste des critères à évaluer…</v>
      </c>
      <c r="F13" s="384"/>
      <c r="G13" s="197" t="str">
        <f>IFERROR(VLOOKUP(D13,Utilitaires!$A$21:$B$33,2),"")</f>
        <v>en attente</v>
      </c>
      <c r="H13" s="26"/>
      <c r="I13" s="130"/>
      <c r="J13" s="26"/>
      <c r="K13" s="26"/>
      <c r="L13" s="26"/>
      <c r="M13" s="26"/>
      <c r="N13" s="26"/>
      <c r="O13" s="26"/>
      <c r="P13" s="26"/>
      <c r="Q13" s="26"/>
      <c r="R13" s="126"/>
      <c r="S13" s="125"/>
      <c r="T13" s="126"/>
      <c r="U13" s="126"/>
      <c r="V13" s="126"/>
      <c r="W13" s="126"/>
      <c r="X13" s="126"/>
      <c r="Y13" s="126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</row>
    <row r="14" spans="1:99" ht="24.95" customHeight="1">
      <c r="A14" s="153" t="s">
        <v>240</v>
      </c>
      <c r="B14" s="365" t="s">
        <v>103</v>
      </c>
      <c r="C14" s="365"/>
      <c r="D14" s="147" t="str">
        <f>IF(COUNTIF(D15:D16,'Mode d''emploi'!$D$26)=COUNTIF(D15:D16,"&lt;&gt;"),'Mode d''emploi'!$D$26,IF(SUM(D15:D16)&gt;0,AVERAGE(D15:D16),Utilitaires!$C$2))</f>
        <v xml:space="preserve">  …</v>
      </c>
      <c r="E14" s="366" t="str">
        <f>IFERROR(VLOOKUP(G14,Utilitaires!$A$11:$B$16,2),"")</f>
        <v>Il reste des critères à évaluer…</v>
      </c>
      <c r="F14" s="366"/>
      <c r="G14" s="154" t="str">
        <f>IFERROR(VLOOKUP(D14,Utilitaires!$A$21:$B$33,2),"")</f>
        <v>en attente</v>
      </c>
      <c r="H14" s="26"/>
      <c r="I14" s="130"/>
      <c r="J14" s="26"/>
      <c r="K14" s="26"/>
      <c r="L14" s="26"/>
      <c r="M14" s="26"/>
      <c r="N14" s="26"/>
      <c r="O14" s="26"/>
      <c r="P14" s="26"/>
      <c r="Q14" s="26"/>
      <c r="R14" s="126"/>
      <c r="S14" s="125"/>
      <c r="T14" s="126"/>
      <c r="U14" s="126"/>
      <c r="V14" s="126"/>
      <c r="W14" s="126"/>
      <c r="X14" s="126"/>
      <c r="Y14" s="126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</row>
    <row r="15" spans="1:99" ht="20.100000000000001" customHeight="1">
      <c r="A15" s="157">
        <v>1</v>
      </c>
      <c r="B15" s="184" t="s">
        <v>104</v>
      </c>
      <c r="C15" s="149" t="s">
        <v>226</v>
      </c>
      <c r="D15" s="150" t="str">
        <f>IFERROR(VLOOKUP(C15,Utilitaires!$A$2:$C$7,3,),"")</f>
        <v xml:space="preserve">  …</v>
      </c>
      <c r="E15" s="86" t="str">
        <f>IFERROR(VLOOKUP(C15,Utilitaires!$A$2:$C$7,2,),"")</f>
        <v>Libellé du critère quand il sera choisi</v>
      </c>
      <c r="F15" s="151"/>
      <c r="G15" s="155"/>
      <c r="H15" s="131"/>
      <c r="I15" s="117"/>
      <c r="J15" s="132"/>
      <c r="K15" s="118"/>
      <c r="L15" s="133"/>
      <c r="M15" s="133"/>
      <c r="N15" s="118"/>
      <c r="O15" s="118"/>
      <c r="P15" s="117"/>
      <c r="Q15" s="23"/>
      <c r="R15" s="121"/>
      <c r="S15" s="121"/>
      <c r="T15" s="121"/>
      <c r="U15" s="121"/>
      <c r="V15" s="121"/>
      <c r="W15" s="121"/>
      <c r="X15" s="121"/>
      <c r="Y15" s="121"/>
    </row>
    <row r="16" spans="1:99" ht="20.100000000000001" customHeight="1">
      <c r="A16" s="156">
        <f>MAX($A$15:A15)+1</f>
        <v>2</v>
      </c>
      <c r="B16" s="184" t="s">
        <v>105</v>
      </c>
      <c r="C16" s="149" t="s">
        <v>226</v>
      </c>
      <c r="D16" s="150" t="str">
        <f>IFERROR(VLOOKUP(C16,Utilitaires!$A$2:$C$7,3,),"")</f>
        <v xml:space="preserve">  …</v>
      </c>
      <c r="E16" s="86" t="str">
        <f>IFERROR(VLOOKUP(C16,Utilitaires!$A$2:$C$7,2,),"")</f>
        <v>Libellé du critère quand il sera choisi</v>
      </c>
      <c r="F16" s="151"/>
      <c r="G16" s="155"/>
      <c r="H16" s="131"/>
      <c r="I16" s="132"/>
      <c r="J16" s="132"/>
      <c r="K16" s="118"/>
      <c r="L16" s="133"/>
      <c r="M16" s="133"/>
      <c r="N16" s="118"/>
      <c r="O16" s="118"/>
      <c r="P16" s="117"/>
      <c r="Q16" s="23"/>
    </row>
    <row r="17" spans="1:17" s="89" customFormat="1" ht="24.95" customHeight="1">
      <c r="A17" s="153" t="s">
        <v>242</v>
      </c>
      <c r="B17" s="365" t="s">
        <v>106</v>
      </c>
      <c r="C17" s="365"/>
      <c r="D17" s="147" t="str">
        <f>IF(COUNTIF(D18:D19,'Mode d''emploi'!$D$26)=COUNTIF(D18:D19,"&lt;&gt;"),'Mode d''emploi'!$D$26,IF(SUM(D18:D19)&gt;0,AVERAGE(D18:D19),Utilitaires!$C$2))</f>
        <v xml:space="preserve">  …</v>
      </c>
      <c r="E17" s="366" t="str">
        <f>IFERROR(VLOOKUP(G17,Utilitaires!$A$11:$B$16,2),"")</f>
        <v>Il reste des critères à évaluer…</v>
      </c>
      <c r="F17" s="366"/>
      <c r="G17" s="154" t="str">
        <f>IFERROR(VLOOKUP(D17,Utilitaires!$A$21:$B$33,2),"")</f>
        <v>en attente</v>
      </c>
      <c r="H17" s="131"/>
      <c r="I17" s="134"/>
      <c r="J17" s="135"/>
      <c r="K17" s="136"/>
      <c r="L17" s="137"/>
      <c r="M17" s="137"/>
      <c r="N17" s="135"/>
      <c r="O17" s="135"/>
      <c r="P17" s="138"/>
      <c r="Q17" s="139"/>
    </row>
    <row r="18" spans="1:17" ht="20.100000000000001" customHeight="1">
      <c r="A18" s="156">
        <f>MAX($A$15:A16)+1</f>
        <v>3</v>
      </c>
      <c r="B18" s="184" t="s">
        <v>107</v>
      </c>
      <c r="C18" s="149" t="s">
        <v>226</v>
      </c>
      <c r="D18" s="150" t="str">
        <f>IFERROR(VLOOKUP(C18,Utilitaires!$A$2:$C$7,3,),"")</f>
        <v xml:space="preserve">  …</v>
      </c>
      <c r="E18" s="86" t="str">
        <f>IFERROR(VLOOKUP(C18,Utilitaires!$A$2:$C$7,2,),"")</f>
        <v>Libellé du critère quand il sera choisi</v>
      </c>
      <c r="F18" s="151"/>
      <c r="G18" s="155"/>
      <c r="H18" s="131"/>
      <c r="I18" s="118"/>
      <c r="J18" s="118"/>
      <c r="K18" s="118"/>
      <c r="L18" s="133"/>
      <c r="M18" s="133"/>
      <c r="N18" s="118"/>
      <c r="O18" s="118"/>
      <c r="P18" s="117"/>
      <c r="Q18" s="23"/>
    </row>
    <row r="19" spans="1:17" s="47" customFormat="1" ht="20.100000000000001" customHeight="1">
      <c r="A19" s="156">
        <f>MAX($A$18:A18)+1</f>
        <v>4</v>
      </c>
      <c r="B19" s="184" t="s">
        <v>108</v>
      </c>
      <c r="C19" s="149" t="s">
        <v>226</v>
      </c>
      <c r="D19" s="150" t="str">
        <f>IFERROR(VLOOKUP(C19,Utilitaires!$A$2:$C$7,3,),"")</f>
        <v xml:space="preserve">  …</v>
      </c>
      <c r="E19" s="86" t="str">
        <f>IFERROR(VLOOKUP(C19,Utilitaires!$A$2:$C$7,2,),"")</f>
        <v>Libellé du critère quand il sera choisi</v>
      </c>
      <c r="F19" s="151"/>
      <c r="G19" s="155"/>
      <c r="H19" s="131"/>
      <c r="I19" s="117"/>
      <c r="J19" s="120"/>
      <c r="K19" s="118"/>
      <c r="L19" s="119"/>
      <c r="M19" s="119"/>
      <c r="N19" s="117"/>
      <c r="O19" s="117"/>
      <c r="P19" s="117"/>
      <c r="Q19" s="23"/>
    </row>
    <row r="20" spans="1:17" s="89" customFormat="1" ht="24.95" customHeight="1">
      <c r="A20" s="195">
        <v>6</v>
      </c>
      <c r="B20" s="383" t="s">
        <v>200</v>
      </c>
      <c r="C20" s="383"/>
      <c r="D20" s="196" t="str">
        <f>IF(COUNTIF(D21:D24,'Mode d''emploi'!$D$26)=COUNTIF(D21:D24,"&lt;&gt;"),'Mode d''emploi'!$D$26,IF(SUM(D21,D21)&gt;0,AVERAGE(D21,D21),Utilitaires!$C$2))</f>
        <v xml:space="preserve">  …</v>
      </c>
      <c r="E20" s="384" t="str">
        <f>IFERROR(VLOOKUP(G20,Utilitaires!$A$11:$B$16,2),"")</f>
        <v>Il reste des critères à évaluer…</v>
      </c>
      <c r="F20" s="384"/>
      <c r="G20" s="197" t="str">
        <f>IFERROR(VLOOKUP(D20,Utilitaires!$A$21:$B$33,2),"")</f>
        <v>en attente</v>
      </c>
      <c r="H20" s="131"/>
      <c r="I20" s="134"/>
      <c r="J20" s="135"/>
      <c r="K20" s="136"/>
      <c r="L20" s="137"/>
      <c r="M20" s="137"/>
      <c r="N20" s="135"/>
      <c r="O20" s="135"/>
      <c r="P20" s="138"/>
      <c r="Q20" s="139"/>
    </row>
    <row r="21" spans="1:17" s="89" customFormat="1" ht="24.95" customHeight="1">
      <c r="A21" s="153" t="s">
        <v>241</v>
      </c>
      <c r="B21" s="365" t="s">
        <v>109</v>
      </c>
      <c r="C21" s="365"/>
      <c r="D21" s="147" t="str">
        <f>IF(COUNTIF(D22:D24,'Mode d''emploi'!$D$26)=COUNTIF(D22:D24,"&lt;&gt;"),'Mode d''emploi'!$D$26,IF(SUM(D22:D24)&gt;0,AVERAGE(D22:D24),Utilitaires!$C$2))</f>
        <v xml:space="preserve">  …</v>
      </c>
      <c r="E21" s="366" t="str">
        <f>IFERROR(VLOOKUP(G21,Utilitaires!$A$11:$B$16,2),"")</f>
        <v>Il reste des critères à évaluer…</v>
      </c>
      <c r="F21" s="366"/>
      <c r="G21" s="154" t="str">
        <f>IFERROR(VLOOKUP(D21,Utilitaires!$A$21:$B$33,2),"")</f>
        <v>en attente</v>
      </c>
      <c r="H21" s="131"/>
      <c r="I21" s="134"/>
      <c r="J21" s="135"/>
      <c r="K21" s="136"/>
      <c r="L21" s="137"/>
      <c r="M21" s="137"/>
      <c r="N21" s="135"/>
      <c r="O21" s="135"/>
      <c r="P21" s="138"/>
      <c r="Q21" s="139"/>
    </row>
    <row r="22" spans="1:17" ht="20.100000000000001" customHeight="1">
      <c r="A22" s="156">
        <f>MAX($A$15,A19)+1</f>
        <v>5</v>
      </c>
      <c r="B22" s="148" t="s">
        <v>110</v>
      </c>
      <c r="C22" s="149" t="s">
        <v>226</v>
      </c>
      <c r="D22" s="150" t="str">
        <f>IFERROR(VLOOKUP(C22,Utilitaires!$A$2:$C$7,3,),"")</f>
        <v xml:space="preserve">  …</v>
      </c>
      <c r="E22" s="86" t="str">
        <f>IFERROR(VLOOKUP(C22,Utilitaires!$A$2:$C$7,2,),"")</f>
        <v>Libellé du critère quand il sera choisi</v>
      </c>
      <c r="F22" s="151"/>
      <c r="G22" s="155"/>
      <c r="H22" s="131"/>
      <c r="I22" s="117"/>
      <c r="J22" s="120"/>
      <c r="K22" s="118"/>
      <c r="L22" s="119"/>
      <c r="M22" s="119"/>
      <c r="N22" s="117"/>
      <c r="O22" s="117"/>
      <c r="P22" s="117"/>
      <c r="Q22" s="23"/>
    </row>
    <row r="23" spans="1:17" s="54" customFormat="1" ht="20.100000000000001" customHeight="1">
      <c r="A23" s="156">
        <f>MAX($A$15,A22)+1</f>
        <v>6</v>
      </c>
      <c r="B23" s="148" t="s">
        <v>111</v>
      </c>
      <c r="C23" s="149" t="s">
        <v>226</v>
      </c>
      <c r="D23" s="150" t="str">
        <f>IFERROR(VLOOKUP(C23,Utilitaires!$A$2:$C$7,3,),"")</f>
        <v xml:space="preserve">  …</v>
      </c>
      <c r="E23" s="86" t="str">
        <f>IFERROR(VLOOKUP(C23,Utilitaires!$A$2:$C$7,2,),"")</f>
        <v>Libellé du critère quand il sera choisi</v>
      </c>
      <c r="F23" s="151"/>
      <c r="G23" s="155"/>
      <c r="H23" s="131"/>
      <c r="I23" s="117"/>
      <c r="J23" s="117"/>
      <c r="K23" s="118"/>
      <c r="L23" s="119"/>
      <c r="M23" s="119"/>
      <c r="N23" s="117"/>
      <c r="O23" s="117"/>
      <c r="P23" s="117"/>
      <c r="Q23" s="23"/>
    </row>
    <row r="24" spans="1:17" ht="20.100000000000001" customHeight="1">
      <c r="A24" s="156">
        <f>MAX($A$15,A23)+1</f>
        <v>7</v>
      </c>
      <c r="B24" s="152" t="s">
        <v>112</v>
      </c>
      <c r="C24" s="149" t="s">
        <v>226</v>
      </c>
      <c r="D24" s="150" t="str">
        <f>IFERROR(VLOOKUP(C24,Utilitaires!$A$2:$C$7,3,),"")</f>
        <v xml:space="preserve">  …</v>
      </c>
      <c r="E24" s="86" t="str">
        <f>IFERROR(VLOOKUP(C24,Utilitaires!$A$2:$C$7,2,),"")</f>
        <v>Libellé du critère quand il sera choisi</v>
      </c>
      <c r="F24" s="151"/>
      <c r="G24" s="155"/>
      <c r="H24" s="131"/>
      <c r="I24" s="117"/>
      <c r="J24" s="120"/>
      <c r="K24" s="118"/>
      <c r="L24" s="119"/>
      <c r="M24" s="119"/>
      <c r="N24" s="117"/>
      <c r="O24" s="117"/>
      <c r="P24" s="117"/>
      <c r="Q24" s="23"/>
    </row>
    <row r="25" spans="1:17" s="89" customFormat="1" ht="24.95" customHeight="1">
      <c r="A25" s="195">
        <v>7</v>
      </c>
      <c r="B25" s="383" t="s">
        <v>201</v>
      </c>
      <c r="C25" s="383"/>
      <c r="D25" s="196" t="str">
        <f>IF(COUNTIF(D26:D37,'Mode d''emploi'!$D$26)=COUNTIF(D26:D37,"&lt;&gt;"),'Mode d''emploi'!$D$26,IF(SUM(D26,D29,D32,D35)&gt;0,AVERAGE(D26,D29,D32,D35),Utilitaires!$C$2))</f>
        <v xml:space="preserve">  …</v>
      </c>
      <c r="E25" s="384" t="str">
        <f>IFERROR(VLOOKUP(G25,Utilitaires!$A$11:$B$16,2),"")</f>
        <v>Il reste des critères à évaluer…</v>
      </c>
      <c r="F25" s="384"/>
      <c r="G25" s="197" t="str">
        <f>IFERROR(VLOOKUP(D25,Utilitaires!$A$21:$B$33,2),"")</f>
        <v>en attente</v>
      </c>
      <c r="H25" s="131"/>
      <c r="I25" s="134"/>
      <c r="J25" s="135"/>
      <c r="K25" s="136"/>
      <c r="L25" s="137"/>
      <c r="M25" s="137"/>
      <c r="N25" s="135"/>
      <c r="O25" s="135"/>
      <c r="P25" s="138"/>
      <c r="Q25" s="139"/>
    </row>
    <row r="26" spans="1:17" s="89" customFormat="1" ht="24.95" customHeight="1">
      <c r="A26" s="153" t="s">
        <v>243</v>
      </c>
      <c r="B26" s="365" t="s">
        <v>113</v>
      </c>
      <c r="C26" s="365"/>
      <c r="D26" s="147" t="str">
        <f>IF(COUNTIF(D27:D28,'Mode d''emploi'!$D$26)=COUNTIF(D27:D28,"&lt;&gt;"),'Mode d''emploi'!$D$26,IF(SUM(D27:D28)&gt;0,AVERAGE(D27:D28),Utilitaires!$C$2))</f>
        <v xml:space="preserve">  …</v>
      </c>
      <c r="E26" s="366" t="str">
        <f>IFERROR(VLOOKUP(G26,Utilitaires!$A$11:$B$16,2),"")</f>
        <v>Il reste des critères à évaluer…</v>
      </c>
      <c r="F26" s="366"/>
      <c r="G26" s="154" t="str">
        <f>IFERROR(VLOOKUP(D26,Utilitaires!$A$21:$B$33,2),"")</f>
        <v>en attente</v>
      </c>
      <c r="H26" s="131"/>
      <c r="I26" s="134"/>
      <c r="J26" s="135"/>
      <c r="K26" s="136"/>
      <c r="L26" s="137"/>
      <c r="M26" s="137"/>
      <c r="N26" s="135"/>
      <c r="O26" s="135"/>
      <c r="P26" s="138"/>
      <c r="Q26" s="139"/>
    </row>
    <row r="27" spans="1:17" ht="20.100000000000001" customHeight="1">
      <c r="A27" s="157">
        <f>MAX($A$15:A26)+1</f>
        <v>8</v>
      </c>
      <c r="B27" s="184" t="s">
        <v>114</v>
      </c>
      <c r="C27" s="149" t="s">
        <v>226</v>
      </c>
      <c r="D27" s="150" t="str">
        <f>IFERROR(VLOOKUP(C27,Utilitaires!$A$2:$C$7,3,),"")</f>
        <v xml:space="preserve">  …</v>
      </c>
      <c r="E27" s="86" t="str">
        <f>IFERROR(VLOOKUP(C27,Utilitaires!$A$2:$C$7,2,),"")</f>
        <v>Libellé du critère quand il sera choisi</v>
      </c>
      <c r="F27" s="151"/>
      <c r="G27" s="155"/>
      <c r="H27" s="131"/>
      <c r="I27" s="120"/>
      <c r="J27" s="120"/>
      <c r="K27" s="118"/>
      <c r="L27" s="119"/>
      <c r="M27" s="119"/>
      <c r="N27" s="117"/>
      <c r="O27" s="117"/>
      <c r="P27" s="117"/>
      <c r="Q27" s="23"/>
    </row>
    <row r="28" spans="1:17" s="48" customFormat="1" ht="20.100000000000001" customHeight="1">
      <c r="A28" s="156">
        <f>MAX($A$15,A27)+1</f>
        <v>9</v>
      </c>
      <c r="B28" s="184" t="s">
        <v>115</v>
      </c>
      <c r="C28" s="149" t="s">
        <v>226</v>
      </c>
      <c r="D28" s="150" t="str">
        <f>IFERROR(VLOOKUP(C28,Utilitaires!$A$2:$C$7,3,),"")</f>
        <v xml:space="preserve">  …</v>
      </c>
      <c r="E28" s="86" t="str">
        <f>IFERROR(VLOOKUP(C28,Utilitaires!$A$2:$C$7,2,),"")</f>
        <v>Libellé du critère quand il sera choisi</v>
      </c>
      <c r="F28" s="151"/>
      <c r="G28" s="155"/>
      <c r="H28" s="131"/>
      <c r="I28" s="120"/>
      <c r="J28" s="120"/>
      <c r="K28" s="118"/>
      <c r="L28" s="119"/>
      <c r="M28" s="119"/>
      <c r="N28" s="117"/>
      <c r="O28" s="117"/>
      <c r="P28" s="117"/>
      <c r="Q28" s="23"/>
    </row>
    <row r="29" spans="1:17" s="89" customFormat="1" ht="24.95" customHeight="1">
      <c r="A29" s="153" t="s">
        <v>244</v>
      </c>
      <c r="B29" s="365" t="s">
        <v>92</v>
      </c>
      <c r="C29" s="365"/>
      <c r="D29" s="147" t="str">
        <f>IF(COUNTIF(D30:D31,'Mode d''emploi'!$D$26)=COUNTIF(D30:D31,"&lt;&gt;"),'Mode d''emploi'!$D$26,IF(SUM(D30:D31)&gt;0,AVERAGE(D30:D31),Utilitaires!$C$2))</f>
        <v xml:space="preserve">  …</v>
      </c>
      <c r="E29" s="366" t="str">
        <f>IFERROR(VLOOKUP(G29,Utilitaires!$A$11:$B$16,2),"")</f>
        <v>Il reste des critères à évaluer…</v>
      </c>
      <c r="F29" s="366"/>
      <c r="G29" s="154" t="str">
        <f>IFERROR(VLOOKUP(D29,Utilitaires!$A$21:$B$33,2),"")</f>
        <v>en attente</v>
      </c>
      <c r="H29" s="131"/>
      <c r="I29" s="134"/>
      <c r="J29" s="135"/>
      <c r="K29" s="136"/>
      <c r="L29" s="137"/>
      <c r="M29" s="137"/>
      <c r="N29" s="135"/>
      <c r="O29" s="135"/>
      <c r="P29" s="138"/>
      <c r="Q29" s="139"/>
    </row>
    <row r="30" spans="1:17" ht="20.100000000000001" customHeight="1">
      <c r="A30" s="157">
        <f>MAX($A$15:A29)+1</f>
        <v>10</v>
      </c>
      <c r="B30" s="148" t="s">
        <v>116</v>
      </c>
      <c r="C30" s="149" t="s">
        <v>226</v>
      </c>
      <c r="D30" s="150" t="str">
        <f>IFERROR(VLOOKUP(C30,Utilitaires!$A$2:$C$7,3,),"")</f>
        <v xml:space="preserve">  …</v>
      </c>
      <c r="E30" s="86" t="str">
        <f>IFERROR(VLOOKUP(C30,Utilitaires!$A$2:$C$7,2,),"")</f>
        <v>Libellé du critère quand il sera choisi</v>
      </c>
      <c r="F30" s="151"/>
      <c r="G30" s="155"/>
      <c r="H30" s="131"/>
      <c r="I30" s="140"/>
      <c r="J30" s="140"/>
      <c r="K30" s="140"/>
      <c r="L30" s="141"/>
      <c r="M30" s="141"/>
      <c r="N30" s="140"/>
      <c r="O30" s="140"/>
      <c r="P30" s="140"/>
      <c r="Q30" s="23"/>
    </row>
    <row r="31" spans="1:17" ht="20.100000000000001" customHeight="1">
      <c r="A31" s="157">
        <f>MAX($A$15:A30)+1</f>
        <v>11</v>
      </c>
      <c r="B31" s="148" t="s">
        <v>117</v>
      </c>
      <c r="C31" s="149" t="s">
        <v>226</v>
      </c>
      <c r="D31" s="150" t="str">
        <f>IFERROR(VLOOKUP(C31,Utilitaires!$A$2:$C$7,3,),"")</f>
        <v xml:space="preserve">  …</v>
      </c>
      <c r="E31" s="86" t="str">
        <f>IFERROR(VLOOKUP(C31,Utilitaires!$A$2:$C$7,2,),"")</f>
        <v>Libellé du critère quand il sera choisi</v>
      </c>
      <c r="F31" s="151"/>
      <c r="G31" s="155"/>
      <c r="H31" s="131"/>
      <c r="I31" s="117"/>
      <c r="J31" s="117"/>
      <c r="K31" s="118"/>
      <c r="L31" s="119"/>
      <c r="M31" s="119"/>
      <c r="N31" s="117"/>
      <c r="O31" s="117"/>
      <c r="P31" s="117"/>
      <c r="Q31" s="23"/>
    </row>
    <row r="32" spans="1:17" s="89" customFormat="1" ht="24.95" customHeight="1">
      <c r="A32" s="153" t="s">
        <v>245</v>
      </c>
      <c r="B32" s="365" t="s">
        <v>93</v>
      </c>
      <c r="C32" s="365"/>
      <c r="D32" s="147" t="str">
        <f>IF(COUNTIF(D33:D34,'Mode d''emploi'!$D$26)=COUNTIF(D33:D34,"&lt;&gt;"),'Mode d''emploi'!$D$26,IF(SUM(D33:D34)&gt;0,AVERAGE(D33:D34),Utilitaires!$C$2))</f>
        <v xml:space="preserve">  …</v>
      </c>
      <c r="E32" s="366" t="str">
        <f>IFERROR(VLOOKUP(G32,Utilitaires!$A$11:$B$16,2),"")</f>
        <v>Il reste des critères à évaluer…</v>
      </c>
      <c r="F32" s="366"/>
      <c r="G32" s="154" t="str">
        <f>IFERROR(VLOOKUP(D32,Utilitaires!$A$21:$B$33,2),"")</f>
        <v>en attente</v>
      </c>
      <c r="H32" s="131"/>
      <c r="I32" s="142"/>
      <c r="J32" s="135"/>
      <c r="K32" s="136"/>
      <c r="L32" s="137"/>
      <c r="M32" s="137"/>
      <c r="N32" s="135"/>
      <c r="O32" s="135"/>
      <c r="P32" s="138"/>
      <c r="Q32" s="139"/>
    </row>
    <row r="33" spans="1:17" s="54" customFormat="1" ht="20.100000000000001" customHeight="1">
      <c r="A33" s="157">
        <f>MAX($A$15:A31)+1</f>
        <v>12</v>
      </c>
      <c r="B33" s="148" t="s">
        <v>118</v>
      </c>
      <c r="C33" s="149" t="s">
        <v>226</v>
      </c>
      <c r="D33" s="150" t="str">
        <f>IFERROR(VLOOKUP(C33,Utilitaires!$A$2:$C$7,3,),"")</f>
        <v xml:space="preserve">  …</v>
      </c>
      <c r="E33" s="86" t="str">
        <f>IFERROR(VLOOKUP(C33,Utilitaires!$A$2:$C$7,2,),"")</f>
        <v>Libellé du critère quand il sera choisi</v>
      </c>
      <c r="F33" s="151"/>
      <c r="G33" s="155"/>
      <c r="H33" s="131"/>
      <c r="I33" s="140"/>
      <c r="J33" s="140"/>
      <c r="K33" s="140"/>
      <c r="L33" s="141"/>
      <c r="M33" s="141"/>
      <c r="N33" s="140"/>
      <c r="O33" s="140"/>
      <c r="P33" s="140"/>
      <c r="Q33" s="23"/>
    </row>
    <row r="34" spans="1:17" s="54" customFormat="1" ht="20.100000000000001" customHeight="1">
      <c r="A34" s="157">
        <f>MAX($A$15:A33)+1</f>
        <v>13</v>
      </c>
      <c r="B34" s="148" t="s">
        <v>119</v>
      </c>
      <c r="C34" s="149" t="s">
        <v>226</v>
      </c>
      <c r="D34" s="150" t="str">
        <f>IFERROR(VLOOKUP(C34,Utilitaires!$A$2:$C$7,3,),"")</f>
        <v xml:space="preserve">  …</v>
      </c>
      <c r="E34" s="86" t="str">
        <f>IFERROR(VLOOKUP(C34,Utilitaires!$A$2:$C$7,2,),"")</f>
        <v>Libellé du critère quand il sera choisi</v>
      </c>
      <c r="F34" s="151"/>
      <c r="G34" s="155"/>
      <c r="H34" s="131"/>
      <c r="I34" s="140"/>
      <c r="J34" s="140"/>
      <c r="K34" s="140"/>
      <c r="L34" s="141"/>
      <c r="M34" s="141"/>
      <c r="N34" s="140"/>
      <c r="O34" s="140"/>
      <c r="P34" s="140"/>
      <c r="Q34" s="23"/>
    </row>
    <row r="35" spans="1:17" s="89" customFormat="1" ht="24.95" customHeight="1">
      <c r="A35" s="153" t="s">
        <v>246</v>
      </c>
      <c r="B35" s="365" t="s">
        <v>196</v>
      </c>
      <c r="C35" s="365"/>
      <c r="D35" s="147" t="str">
        <f>IF(COUNTIF(D36:D37,'Mode d''emploi'!$D$26)=COUNTIF(D36:D37,"&lt;&gt;"),'Mode d''emploi'!$D$26,IF(SUM(D36:D37)&gt;0,AVERAGE(D36:D37),Utilitaires!$C$2))</f>
        <v xml:space="preserve">  …</v>
      </c>
      <c r="E35" s="366" t="str">
        <f>IFERROR(VLOOKUP(G35,Utilitaires!$A$11:$B$16,2),"")</f>
        <v>Il reste des critères à évaluer…</v>
      </c>
      <c r="F35" s="366"/>
      <c r="G35" s="154" t="str">
        <f>IFERROR(VLOOKUP(D35,Utilitaires!$A$21:$B$33,2),"")</f>
        <v>en attente</v>
      </c>
      <c r="H35" s="131"/>
      <c r="I35" s="134"/>
      <c r="J35" s="135"/>
      <c r="K35" s="136"/>
      <c r="L35" s="137"/>
      <c r="M35" s="137"/>
      <c r="N35" s="135"/>
      <c r="O35" s="135"/>
      <c r="P35" s="138"/>
      <c r="Q35" s="139"/>
    </row>
    <row r="36" spans="1:17" ht="20.100000000000001" customHeight="1">
      <c r="A36" s="157">
        <f>MAX($A$15:A35)+1</f>
        <v>14</v>
      </c>
      <c r="B36" s="148" t="s">
        <v>120</v>
      </c>
      <c r="C36" s="149" t="s">
        <v>226</v>
      </c>
      <c r="D36" s="150" t="str">
        <f>IFERROR(VLOOKUP(C36,Utilitaires!$A$2:$C$7,3,),"")</f>
        <v xml:space="preserve">  …</v>
      </c>
      <c r="E36" s="86" t="str">
        <f>IFERROR(VLOOKUP(C36,Utilitaires!$A$2:$C$7,2,),"")</f>
        <v>Libellé du critère quand il sera choisi</v>
      </c>
      <c r="F36" s="151"/>
      <c r="G36" s="155"/>
      <c r="H36" s="131"/>
      <c r="I36" s="140"/>
      <c r="J36" s="140"/>
      <c r="K36" s="140"/>
      <c r="L36" s="141"/>
      <c r="M36" s="141"/>
      <c r="N36" s="140"/>
      <c r="O36" s="140"/>
      <c r="P36" s="140"/>
      <c r="Q36" s="23"/>
    </row>
    <row r="37" spans="1:17" s="48" customFormat="1" ht="20.100000000000001" customHeight="1">
      <c r="A37" s="157">
        <f>MAX($A$15,A36)+1</f>
        <v>15</v>
      </c>
      <c r="B37" s="148" t="s">
        <v>121</v>
      </c>
      <c r="C37" s="149" t="s">
        <v>226</v>
      </c>
      <c r="D37" s="150" t="str">
        <f>IFERROR(VLOOKUP(C37,Utilitaires!$A$2:$C$7,3,),"")</f>
        <v xml:space="preserve">  …</v>
      </c>
      <c r="E37" s="86" t="str">
        <f>IFERROR(VLOOKUP(C37,Utilitaires!$A$2:$C$7,2,),"")</f>
        <v>Libellé du critère quand il sera choisi</v>
      </c>
      <c r="F37" s="151"/>
      <c r="G37" s="155"/>
      <c r="H37" s="131"/>
      <c r="I37" s="120"/>
      <c r="J37" s="120"/>
      <c r="K37" s="118"/>
      <c r="L37" s="119"/>
      <c r="M37" s="119"/>
      <c r="N37" s="117"/>
      <c r="O37" s="117"/>
      <c r="P37" s="117"/>
      <c r="Q37" s="23"/>
    </row>
    <row r="38" spans="1:17" s="89" customFormat="1" ht="24.95" customHeight="1">
      <c r="A38" s="195">
        <v>8</v>
      </c>
      <c r="B38" s="383" t="s">
        <v>202</v>
      </c>
      <c r="C38" s="383"/>
      <c r="D38" s="196" t="str">
        <f>IF(COUNTIF(D39:D54,'Mode d''emploi'!$D$26)=COUNTIF(D39:D54,"&lt;&gt;"),'Mode d''emploi'!$D$26,IF(SUM(D39,D42,D45,D49)&gt;0,AVERAGE(D39,D42,D45,D49),Utilitaires!$C$2))</f>
        <v xml:space="preserve">  …</v>
      </c>
      <c r="E38" s="384" t="str">
        <f>IFERROR(VLOOKUP(G38,Utilitaires!$A$11:$B$16,2),"")</f>
        <v>Il reste des critères à évaluer…</v>
      </c>
      <c r="F38" s="384"/>
      <c r="G38" s="197" t="str">
        <f>IFERROR(VLOOKUP(D38,Utilitaires!$A$21:$B$33,2),"")</f>
        <v>en attente</v>
      </c>
      <c r="H38" s="131"/>
      <c r="I38" s="134"/>
      <c r="J38" s="135"/>
      <c r="K38" s="136"/>
      <c r="L38" s="137"/>
      <c r="M38" s="137"/>
      <c r="N38" s="135"/>
      <c r="O38" s="135"/>
      <c r="P38" s="138"/>
      <c r="Q38" s="139"/>
    </row>
    <row r="39" spans="1:17" s="89" customFormat="1" ht="24.95" customHeight="1">
      <c r="A39" s="153" t="s">
        <v>247</v>
      </c>
      <c r="B39" s="365" t="s">
        <v>122</v>
      </c>
      <c r="C39" s="365"/>
      <c r="D39" s="147" t="str">
        <f>IF(COUNTIF(D40:D41,'Mode d''emploi'!$D$26)=COUNTIF(D40:D41,"&lt;&gt;"),'Mode d''emploi'!$D$26,IF(SUM(D40:D41)&gt;0,AVERAGE(D40:D41),Utilitaires!$C$2))</f>
        <v xml:space="preserve">  …</v>
      </c>
      <c r="E39" s="366" t="str">
        <f>IFERROR(VLOOKUP(G39,Utilitaires!$A$11:$B$16,2),"")</f>
        <v>Il reste des critères à évaluer…</v>
      </c>
      <c r="F39" s="366"/>
      <c r="G39" s="154" t="str">
        <f>IFERROR(VLOOKUP(D39,Utilitaires!$A$21:$B$33,2),"")</f>
        <v>en attente</v>
      </c>
      <c r="H39" s="131"/>
      <c r="I39" s="134"/>
      <c r="J39" s="135"/>
      <c r="K39" s="136"/>
      <c r="L39" s="137"/>
      <c r="M39" s="137"/>
      <c r="N39" s="135"/>
      <c r="O39" s="135"/>
      <c r="P39" s="138"/>
      <c r="Q39" s="139"/>
    </row>
    <row r="40" spans="1:17" s="47" customFormat="1" ht="20.100000000000001" customHeight="1">
      <c r="A40" s="157">
        <f>MAX($A$15,A37)+1</f>
        <v>16</v>
      </c>
      <c r="B40" s="148" t="s">
        <v>123</v>
      </c>
      <c r="C40" s="149" t="s">
        <v>226</v>
      </c>
      <c r="D40" s="150" t="str">
        <f>IFERROR(VLOOKUP(C40,Utilitaires!$A$2:$C$7,3,),"")</f>
        <v xml:space="preserve">  …</v>
      </c>
      <c r="E40" s="86" t="str">
        <f>IFERROR(VLOOKUP(C40,Utilitaires!$A$2:$C$7,2,),"")</f>
        <v>Libellé du critère quand il sera choisi</v>
      </c>
      <c r="F40" s="151"/>
      <c r="G40" s="155"/>
      <c r="H40" s="131"/>
      <c r="I40" s="117"/>
      <c r="J40" s="117"/>
      <c r="K40" s="118"/>
      <c r="L40" s="119"/>
      <c r="M40" s="119"/>
      <c r="N40" s="117"/>
      <c r="O40" s="117"/>
      <c r="P40" s="117"/>
      <c r="Q40" s="23"/>
    </row>
    <row r="41" spans="1:17" s="52" customFormat="1" ht="20.100000000000001" customHeight="1">
      <c r="A41" s="157">
        <f>MAX($A$15:A40)+1</f>
        <v>17</v>
      </c>
      <c r="B41" s="148" t="s">
        <v>124</v>
      </c>
      <c r="C41" s="149" t="s">
        <v>226</v>
      </c>
      <c r="D41" s="150" t="str">
        <f>IFERROR(VLOOKUP(C41,Utilitaires!$A$2:$C$7,3,),"")</f>
        <v xml:space="preserve">  …</v>
      </c>
      <c r="E41" s="86" t="str">
        <f>IFERROR(VLOOKUP(C41,Utilitaires!$A$2:$C$7,2,),"")</f>
        <v>Libellé du critère quand il sera choisi</v>
      </c>
      <c r="F41" s="151"/>
      <c r="G41" s="155"/>
      <c r="H41" s="131"/>
      <c r="I41" s="120"/>
      <c r="J41" s="117"/>
      <c r="K41" s="118"/>
      <c r="L41" s="119"/>
      <c r="M41" s="119"/>
      <c r="N41" s="117"/>
      <c r="O41" s="117"/>
      <c r="P41" s="117"/>
      <c r="Q41" s="23"/>
    </row>
    <row r="42" spans="1:17" s="89" customFormat="1" ht="24.95" customHeight="1">
      <c r="A42" s="153" t="s">
        <v>248</v>
      </c>
      <c r="B42" s="365" t="s">
        <v>94</v>
      </c>
      <c r="C42" s="365"/>
      <c r="D42" s="147" t="str">
        <f>IF(COUNTIF(D43:D44,'Mode d''emploi'!$D$26)=COUNTIF(D43:D44,"&lt;&gt;"),'Mode d''emploi'!$D$26,IF(SUM(D43:D44)&gt;0,AVERAGE(D43:D44),Utilitaires!$C$2))</f>
        <v xml:space="preserve">  …</v>
      </c>
      <c r="E42" s="366" t="str">
        <f>IFERROR(VLOOKUP(G42,Utilitaires!$A$11:$B$16,2),"")</f>
        <v>Il reste des critères à évaluer…</v>
      </c>
      <c r="F42" s="366"/>
      <c r="G42" s="154" t="str">
        <f>IFERROR(VLOOKUP(D42,Utilitaires!$A$21:$B$33,2),"")</f>
        <v>en attente</v>
      </c>
      <c r="H42" s="131"/>
      <c r="I42" s="134"/>
      <c r="J42" s="135"/>
      <c r="K42" s="136"/>
      <c r="L42" s="137"/>
      <c r="M42" s="137"/>
      <c r="N42" s="135"/>
      <c r="O42" s="135"/>
      <c r="P42" s="138"/>
      <c r="Q42" s="139"/>
    </row>
    <row r="43" spans="1:17" s="47" customFormat="1" ht="20.100000000000001" customHeight="1">
      <c r="A43" s="157">
        <f>MAX($A$15,A41)+1</f>
        <v>18</v>
      </c>
      <c r="B43" s="148" t="s">
        <v>125</v>
      </c>
      <c r="C43" s="149" t="s">
        <v>226</v>
      </c>
      <c r="D43" s="150" t="str">
        <f>IFERROR(VLOOKUP(C43,Utilitaires!$A$2:$C$7,3,),"")</f>
        <v xml:space="preserve">  …</v>
      </c>
      <c r="E43" s="86" t="str">
        <f>IFERROR(VLOOKUP(C43,Utilitaires!$A$2:$C$7,2,),"")</f>
        <v>Libellé du critère quand il sera choisi</v>
      </c>
      <c r="F43" s="151"/>
      <c r="G43" s="155"/>
      <c r="H43" s="131"/>
      <c r="I43" s="120"/>
      <c r="J43" s="120"/>
      <c r="K43" s="118"/>
      <c r="L43" s="119"/>
      <c r="M43" s="119"/>
      <c r="N43" s="117"/>
      <c r="O43" s="117"/>
      <c r="P43" s="117"/>
      <c r="Q43" s="23"/>
    </row>
    <row r="44" spans="1:17" s="48" customFormat="1" ht="20.100000000000001" customHeight="1">
      <c r="A44" s="157">
        <f>MAX($A$15,A43)+1</f>
        <v>19</v>
      </c>
      <c r="B44" s="148" t="s">
        <v>126</v>
      </c>
      <c r="C44" s="149" t="s">
        <v>226</v>
      </c>
      <c r="D44" s="150" t="str">
        <f>IFERROR(VLOOKUP(C44,Utilitaires!$A$2:$C$7,3,),"")</f>
        <v xml:space="preserve">  …</v>
      </c>
      <c r="E44" s="86" t="str">
        <f>IFERROR(VLOOKUP(C44,Utilitaires!$A$2:$C$7,2,),"")</f>
        <v>Libellé du critère quand il sera choisi</v>
      </c>
      <c r="F44" s="151"/>
      <c r="G44" s="155"/>
      <c r="H44" s="131"/>
      <c r="I44" s="120"/>
      <c r="J44" s="120"/>
      <c r="K44" s="118"/>
      <c r="L44" s="119"/>
      <c r="M44" s="119"/>
      <c r="N44" s="117"/>
      <c r="O44" s="117"/>
      <c r="P44" s="117"/>
      <c r="Q44" s="23"/>
    </row>
    <row r="45" spans="1:17" s="89" customFormat="1" ht="24.95" customHeight="1">
      <c r="A45" s="153" t="s">
        <v>249</v>
      </c>
      <c r="B45" s="365" t="s">
        <v>95</v>
      </c>
      <c r="C45" s="365"/>
      <c r="D45" s="147" t="str">
        <f>IF(COUNTIF(D46:D48,'Mode d''emploi'!$D$26)=COUNTIF(D46:D48,"&lt;&gt;"),'Mode d''emploi'!$D$26,IF(SUM(D46:D48)&gt;0,AVERAGE(D46:D48),Utilitaires!$C$2))</f>
        <v xml:space="preserve">  …</v>
      </c>
      <c r="E45" s="366" t="str">
        <f>IFERROR(VLOOKUP(G45,Utilitaires!$A$11:$B$16,2),"")</f>
        <v>Il reste des critères à évaluer…</v>
      </c>
      <c r="F45" s="366"/>
      <c r="G45" s="154" t="str">
        <f>IFERROR(VLOOKUP(D45,Utilitaires!$A$21:$B$33,2),"")</f>
        <v>en attente</v>
      </c>
      <c r="H45" s="131"/>
      <c r="I45" s="134"/>
      <c r="J45" s="135"/>
      <c r="K45" s="136"/>
      <c r="L45" s="137"/>
      <c r="M45" s="137"/>
      <c r="N45" s="135"/>
      <c r="O45" s="135"/>
      <c r="P45" s="138"/>
      <c r="Q45" s="139"/>
    </row>
    <row r="46" spans="1:17" s="47" customFormat="1" ht="20.100000000000001" customHeight="1">
      <c r="A46" s="157">
        <f>MAX($A$15:A45)+1</f>
        <v>20</v>
      </c>
      <c r="B46" s="148" t="s">
        <v>127</v>
      </c>
      <c r="C46" s="149" t="s">
        <v>226</v>
      </c>
      <c r="D46" s="150" t="str">
        <f>IFERROR(VLOOKUP(C46,Utilitaires!$A$2:$C$7,3,),"")</f>
        <v xml:space="preserve">  …</v>
      </c>
      <c r="E46" s="86" t="str">
        <f>IFERROR(VLOOKUP(C46,Utilitaires!$A$2:$C$7,2,),"")</f>
        <v>Libellé du critère quand il sera choisi</v>
      </c>
      <c r="F46" s="151"/>
      <c r="G46" s="155"/>
      <c r="H46" s="131"/>
      <c r="I46" s="369"/>
      <c r="J46" s="369"/>
      <c r="K46" s="370"/>
      <c r="L46" s="368"/>
      <c r="M46" s="119"/>
      <c r="N46" s="117"/>
      <c r="O46" s="117"/>
      <c r="P46" s="367"/>
      <c r="Q46" s="23"/>
    </row>
    <row r="47" spans="1:17" s="48" customFormat="1" ht="20.100000000000001" customHeight="1">
      <c r="A47" s="157">
        <f>MAX($A$15,A46)+1</f>
        <v>21</v>
      </c>
      <c r="B47" s="148" t="s">
        <v>128</v>
      </c>
      <c r="C47" s="149" t="s">
        <v>226</v>
      </c>
      <c r="D47" s="150" t="str">
        <f>IFERROR(VLOOKUP(C47,Utilitaires!$A$2:$C$7,3,),"")</f>
        <v xml:space="preserve">  …</v>
      </c>
      <c r="E47" s="86" t="str">
        <f>IFERROR(VLOOKUP(C47,Utilitaires!$A$2:$C$7,2,),"")</f>
        <v>Libellé du critère quand il sera choisi</v>
      </c>
      <c r="F47" s="151"/>
      <c r="G47" s="155"/>
      <c r="H47" s="131"/>
      <c r="I47" s="367"/>
      <c r="J47" s="367"/>
      <c r="K47" s="370"/>
      <c r="L47" s="368"/>
      <c r="M47" s="119"/>
      <c r="N47" s="117"/>
      <c r="O47" s="117"/>
      <c r="P47" s="367"/>
      <c r="Q47" s="23"/>
    </row>
    <row r="48" spans="1:17" s="47" customFormat="1" ht="20.100000000000001" customHeight="1">
      <c r="A48" s="157">
        <f>MAX($A$15,A47)+1</f>
        <v>22</v>
      </c>
      <c r="B48" s="148" t="s">
        <v>129</v>
      </c>
      <c r="C48" s="149" t="s">
        <v>226</v>
      </c>
      <c r="D48" s="150" t="str">
        <f>IFERROR(VLOOKUP(C48,Utilitaires!$A$2:$C$7,3,),"")</f>
        <v xml:space="preserve">  …</v>
      </c>
      <c r="E48" s="86" t="str">
        <f>IFERROR(VLOOKUP(C48,Utilitaires!$A$2:$C$7,2,),"")</f>
        <v>Libellé du critère quand il sera choisi</v>
      </c>
      <c r="F48" s="151"/>
      <c r="G48" s="155"/>
      <c r="H48" s="131"/>
      <c r="I48" s="117"/>
      <c r="J48" s="117"/>
      <c r="K48" s="118"/>
      <c r="L48" s="119"/>
      <c r="M48" s="119"/>
      <c r="N48" s="117"/>
      <c r="O48" s="117"/>
      <c r="P48" s="117"/>
      <c r="Q48" s="23"/>
    </row>
    <row r="49" spans="1:17" s="89" customFormat="1" ht="24.95" customHeight="1">
      <c r="A49" s="153" t="s">
        <v>250</v>
      </c>
      <c r="B49" s="365" t="s">
        <v>96</v>
      </c>
      <c r="C49" s="365"/>
      <c r="D49" s="147" t="str">
        <f>IF(COUNTIF(D50:D54,'Mode d''emploi'!$D$26)=COUNTIF(D50:D54,"&lt;&gt;"),'Mode d''emploi'!$D$26,IF(SUM(D50:D54)&gt;0,AVERAGE(D50:D54),Utilitaires!$C$2))</f>
        <v xml:space="preserve">  …</v>
      </c>
      <c r="E49" s="366" t="str">
        <f>IFERROR(VLOOKUP(G49,Utilitaires!$A$11:$B$16,2),"")</f>
        <v>Il reste des critères à évaluer…</v>
      </c>
      <c r="F49" s="366"/>
      <c r="G49" s="154" t="str">
        <f>IFERROR(VLOOKUP(D49,Utilitaires!$A$21:$B$33,2),"")</f>
        <v>en attente</v>
      </c>
      <c r="H49" s="131"/>
      <c r="I49" s="134"/>
      <c r="J49" s="135"/>
      <c r="K49" s="136"/>
      <c r="L49" s="137"/>
      <c r="M49" s="137"/>
      <c r="N49" s="135"/>
      <c r="O49" s="135"/>
      <c r="P49" s="138"/>
      <c r="Q49" s="139"/>
    </row>
    <row r="50" spans="1:17" s="47" customFormat="1" ht="20.100000000000001" customHeight="1">
      <c r="A50" s="157">
        <f>MAX($A$15:A49)+1</f>
        <v>23</v>
      </c>
      <c r="B50" s="148" t="s">
        <v>130</v>
      </c>
      <c r="C50" s="149" t="s">
        <v>226</v>
      </c>
      <c r="D50" s="150" t="str">
        <f>IFERROR(VLOOKUP(C50,Utilitaires!$A$2:$C$7,3,),"")</f>
        <v xml:space="preserve">  …</v>
      </c>
      <c r="E50" s="86" t="str">
        <f>IFERROR(VLOOKUP(C50,Utilitaires!$A$2:$C$7,2,),"")</f>
        <v>Libellé du critère quand il sera choisi</v>
      </c>
      <c r="F50" s="151"/>
      <c r="G50" s="155"/>
      <c r="H50" s="131"/>
      <c r="I50" s="143"/>
      <c r="J50" s="143"/>
      <c r="K50" s="143"/>
      <c r="L50" s="144"/>
      <c r="M50" s="144"/>
      <c r="N50" s="143"/>
      <c r="O50" s="143"/>
      <c r="P50" s="143"/>
      <c r="Q50" s="23"/>
    </row>
    <row r="51" spans="1:17" s="47" customFormat="1" ht="30" customHeight="1">
      <c r="A51" s="157">
        <f>MAX($A$15,A50)+1</f>
        <v>24</v>
      </c>
      <c r="B51" s="148" t="s">
        <v>131</v>
      </c>
      <c r="C51" s="149" t="s">
        <v>226</v>
      </c>
      <c r="D51" s="150" t="str">
        <f>IFERROR(VLOOKUP(C51,Utilitaires!$A$2:$C$7,3,),"")</f>
        <v xml:space="preserve">  …</v>
      </c>
      <c r="E51" s="86" t="str">
        <f>IFERROR(VLOOKUP(C51,Utilitaires!$A$2:$C$7,2,),"")</f>
        <v>Libellé du critère quand il sera choisi</v>
      </c>
      <c r="F51" s="151"/>
      <c r="G51" s="155"/>
      <c r="H51" s="131"/>
      <c r="I51" s="143"/>
      <c r="J51" s="143"/>
      <c r="K51" s="145"/>
      <c r="L51" s="144"/>
      <c r="M51" s="144"/>
      <c r="N51" s="143"/>
      <c r="O51" s="143"/>
      <c r="P51" s="143"/>
      <c r="Q51" s="23"/>
    </row>
    <row r="52" spans="1:17" s="54" customFormat="1" ht="20.100000000000001" customHeight="1">
      <c r="A52" s="157">
        <f>MAX($A$15,A51)+1</f>
        <v>25</v>
      </c>
      <c r="B52" s="148" t="s">
        <v>132</v>
      </c>
      <c r="C52" s="149" t="s">
        <v>226</v>
      </c>
      <c r="D52" s="150" t="str">
        <f>IFERROR(VLOOKUP(C52,Utilitaires!$A$2:$C$7,3,),"")</f>
        <v xml:space="preserve">  …</v>
      </c>
      <c r="E52" s="86" t="str">
        <f>IFERROR(VLOOKUP(C52,Utilitaires!$A$2:$C$7,2,),"")</f>
        <v>Libellé du critère quand il sera choisi</v>
      </c>
      <c r="F52" s="151"/>
      <c r="G52" s="155"/>
      <c r="H52" s="131"/>
      <c r="I52" s="187"/>
      <c r="J52" s="187"/>
      <c r="K52" s="188"/>
      <c r="L52" s="189"/>
      <c r="M52" s="189"/>
      <c r="N52" s="187"/>
      <c r="O52" s="187"/>
      <c r="P52" s="187"/>
      <c r="Q52" s="23"/>
    </row>
    <row r="53" spans="1:17" s="54" customFormat="1" ht="20.100000000000001" customHeight="1">
      <c r="A53" s="157">
        <f>MAX($A$15:A52)+1</f>
        <v>26</v>
      </c>
      <c r="B53" s="148" t="s">
        <v>133</v>
      </c>
      <c r="C53" s="149" t="s">
        <v>226</v>
      </c>
      <c r="D53" s="150" t="str">
        <f>IFERROR(VLOOKUP(C53,Utilitaires!$A$2:$C$7,3,),"")</f>
        <v xml:space="preserve">  …</v>
      </c>
      <c r="E53" s="86" t="str">
        <f>IFERROR(VLOOKUP(C53,Utilitaires!$A$2:$C$7,2,),"")</f>
        <v>Libellé du critère quand il sera choisi</v>
      </c>
      <c r="F53" s="151"/>
      <c r="G53" s="155"/>
      <c r="H53" s="131"/>
      <c r="I53" s="187"/>
      <c r="J53" s="187"/>
      <c r="K53" s="187"/>
      <c r="L53" s="189"/>
      <c r="M53" s="189"/>
      <c r="N53" s="187"/>
      <c r="O53" s="187"/>
      <c r="P53" s="187"/>
      <c r="Q53" s="23"/>
    </row>
    <row r="54" spans="1:17" s="54" customFormat="1" ht="20.100000000000001" customHeight="1">
      <c r="A54" s="157">
        <f>MAX($A$15,A53)+1</f>
        <v>27</v>
      </c>
      <c r="B54" s="148" t="s">
        <v>134</v>
      </c>
      <c r="C54" s="149" t="s">
        <v>226</v>
      </c>
      <c r="D54" s="150" t="str">
        <f>IFERROR(VLOOKUP(C54,Utilitaires!$A$2:$C$7,3,),"")</f>
        <v xml:space="preserve">  …</v>
      </c>
      <c r="E54" s="86" t="str">
        <f>IFERROR(VLOOKUP(C54,Utilitaires!$A$2:$C$7,2,),"")</f>
        <v>Libellé du critère quand il sera choisi</v>
      </c>
      <c r="F54" s="151"/>
      <c r="G54" s="155"/>
      <c r="H54" s="131"/>
      <c r="I54" s="187"/>
      <c r="J54" s="187"/>
      <c r="K54" s="188"/>
      <c r="L54" s="189"/>
      <c r="M54" s="189"/>
      <c r="N54" s="187"/>
      <c r="O54" s="187"/>
      <c r="P54" s="187"/>
      <c r="Q54" s="23"/>
    </row>
    <row r="55" spans="1:17" s="89" customFormat="1" ht="24.95" customHeight="1">
      <c r="A55" s="195">
        <v>9</v>
      </c>
      <c r="B55" s="383" t="s">
        <v>135</v>
      </c>
      <c r="C55" s="383"/>
      <c r="D55" s="196" t="str">
        <f>IF(COUNTIF(D56:D79,'Mode d''emploi'!$D$26)=COUNTIF(D56:D79,"&lt;&gt;"),'Mode d''emploi'!$D$26,IF(SUM(D56,D59,D64,D67,D72,D74,D77)&gt;0,AVERAGE(D56,D59,D64,D67,D72,D74,D77),Utilitaires!$C$2))</f>
        <v xml:space="preserve">  …</v>
      </c>
      <c r="E55" s="384" t="str">
        <f>IFERROR(VLOOKUP(G55,Utilitaires!$A$11:$B$16,2),"")</f>
        <v>Il reste des critères à évaluer…</v>
      </c>
      <c r="F55" s="384"/>
      <c r="G55" s="197" t="str">
        <f>IFERROR(VLOOKUP(D55,Utilitaires!$A$21:$B$33,2),"")</f>
        <v>en attente</v>
      </c>
      <c r="H55" s="131"/>
      <c r="I55" s="134"/>
      <c r="J55" s="135"/>
      <c r="K55" s="136"/>
      <c r="L55" s="137"/>
      <c r="M55" s="137"/>
      <c r="N55" s="135"/>
      <c r="O55" s="135"/>
      <c r="P55" s="138"/>
      <c r="Q55" s="139"/>
    </row>
    <row r="56" spans="1:17" s="89" customFormat="1" ht="24.95" customHeight="1">
      <c r="A56" s="153" t="s">
        <v>251</v>
      </c>
      <c r="B56" s="365" t="s">
        <v>203</v>
      </c>
      <c r="C56" s="365"/>
      <c r="D56" s="147" t="str">
        <f>IF(COUNTIF(D57:D58,'Mode d''emploi'!$D$26)=COUNTIF(D57:D58,"&lt;&gt;"),'Mode d''emploi'!$D$26,IF(SUM(D57:D58)&gt;0,AVERAGE(D57:D58),Utilitaires!$C$2))</f>
        <v xml:space="preserve">  …</v>
      </c>
      <c r="E56" s="366" t="str">
        <f>IFERROR(VLOOKUP(G56,Utilitaires!$A$11:$B$16,2),"")</f>
        <v>Il reste des critères à évaluer…</v>
      </c>
      <c r="F56" s="366"/>
      <c r="G56" s="154" t="str">
        <f>IFERROR(VLOOKUP(D56,Utilitaires!$A$21:$B$33,2),"")</f>
        <v>en attente</v>
      </c>
      <c r="H56" s="131"/>
      <c r="I56" s="134"/>
      <c r="J56" s="135"/>
      <c r="K56" s="136"/>
      <c r="L56" s="137"/>
      <c r="M56" s="137"/>
      <c r="N56" s="135"/>
      <c r="O56" s="135"/>
      <c r="P56" s="138"/>
      <c r="Q56" s="139"/>
    </row>
    <row r="57" spans="1:17" s="47" customFormat="1" ht="20.100000000000001" customHeight="1">
      <c r="A57" s="157">
        <f>MAX($A$15:A56)+1</f>
        <v>28</v>
      </c>
      <c r="B57" s="148" t="s">
        <v>136</v>
      </c>
      <c r="C57" s="149" t="s">
        <v>226</v>
      </c>
      <c r="D57" s="150" t="str">
        <f>IFERROR(VLOOKUP(C57,Utilitaires!$A$2:$C$7,3,),"")</f>
        <v xml:space="preserve">  …</v>
      </c>
      <c r="E57" s="86" t="str">
        <f>IFERROR(VLOOKUP(C57,Utilitaires!$A$2:$C$7,2,),"")</f>
        <v>Libellé du critère quand il sera choisi</v>
      </c>
      <c r="F57" s="151"/>
      <c r="G57" s="155"/>
      <c r="H57" s="131"/>
      <c r="I57" s="117"/>
      <c r="J57" s="117"/>
      <c r="K57" s="117"/>
      <c r="L57" s="119"/>
      <c r="M57" s="119"/>
      <c r="N57" s="117"/>
      <c r="O57" s="117"/>
      <c r="P57" s="117"/>
      <c r="Q57" s="23"/>
    </row>
    <row r="58" spans="1:17" s="47" customFormat="1" ht="20.100000000000001" customHeight="1">
      <c r="A58" s="157">
        <f>MAX($A$15,A57)+1</f>
        <v>29</v>
      </c>
      <c r="B58" s="148" t="s">
        <v>137</v>
      </c>
      <c r="C58" s="149" t="s">
        <v>226</v>
      </c>
      <c r="D58" s="150" t="str">
        <f>IFERROR(VLOOKUP(C58,Utilitaires!$A$2:$C$7,3,),"")</f>
        <v xml:space="preserve">  …</v>
      </c>
      <c r="E58" s="86" t="str">
        <f>IFERROR(VLOOKUP(C58,Utilitaires!$A$2:$C$7,2,),"")</f>
        <v>Libellé du critère quand il sera choisi</v>
      </c>
      <c r="F58" s="151"/>
      <c r="G58" s="155"/>
      <c r="H58" s="131"/>
      <c r="I58" s="117"/>
      <c r="J58" s="117"/>
      <c r="K58" s="118"/>
      <c r="L58" s="119"/>
      <c r="M58" s="119"/>
      <c r="N58" s="117"/>
      <c r="O58" s="117"/>
      <c r="P58" s="117"/>
      <c r="Q58" s="23"/>
    </row>
    <row r="59" spans="1:17" s="89" customFormat="1" ht="24.95" customHeight="1">
      <c r="A59" s="153" t="s">
        <v>252</v>
      </c>
      <c r="B59" s="365" t="s">
        <v>40</v>
      </c>
      <c r="C59" s="365"/>
      <c r="D59" s="147" t="str">
        <f>IF(COUNTIF(D60:D63,'Mode d''emploi'!$D$26)=COUNTIF(D60:D63,"&lt;&gt;"),'Mode d''emploi'!$D$26,IF(SUM(D60:D63)&gt;0,AVERAGE(D60:D63),Utilitaires!$C$2))</f>
        <v xml:space="preserve">  …</v>
      </c>
      <c r="E59" s="366" t="str">
        <f>IFERROR(VLOOKUP(G59,Utilitaires!$A$11:$B$16,2),"")</f>
        <v>Il reste des critères à évaluer…</v>
      </c>
      <c r="F59" s="366"/>
      <c r="G59" s="154" t="str">
        <f>IFERROR(VLOOKUP(D59,Utilitaires!$A$21:$B$33,2),"")</f>
        <v>en attente</v>
      </c>
      <c r="H59" s="131"/>
      <c r="I59" s="134"/>
      <c r="J59" s="135"/>
      <c r="K59" s="136"/>
      <c r="L59" s="137"/>
      <c r="M59" s="137"/>
      <c r="N59" s="135"/>
      <c r="O59" s="135"/>
      <c r="P59" s="138"/>
      <c r="Q59" s="139"/>
    </row>
    <row r="60" spans="1:17" s="47" customFormat="1" ht="20.100000000000001" customHeight="1">
      <c r="A60" s="157">
        <f>MAX($A$15,A58)+1</f>
        <v>30</v>
      </c>
      <c r="B60" s="148" t="s">
        <v>138</v>
      </c>
      <c r="C60" s="149" t="s">
        <v>226</v>
      </c>
      <c r="D60" s="150" t="str">
        <f>IFERROR(VLOOKUP(C60,Utilitaires!$A$2:$C$7,3,),"")</f>
        <v xml:space="preserve">  …</v>
      </c>
      <c r="E60" s="86" t="str">
        <f>IFERROR(VLOOKUP(C60,Utilitaires!$A$2:$C$7,2,),"")</f>
        <v>Libellé du critère quand il sera choisi</v>
      </c>
      <c r="F60" s="151"/>
      <c r="G60" s="155"/>
      <c r="H60" s="131"/>
      <c r="I60" s="117"/>
      <c r="J60" s="117"/>
      <c r="K60" s="117"/>
      <c r="L60" s="119"/>
      <c r="M60" s="119"/>
      <c r="N60" s="117"/>
      <c r="O60" s="117"/>
      <c r="P60" s="117"/>
      <c r="Q60" s="23"/>
    </row>
    <row r="61" spans="1:17" s="47" customFormat="1" ht="20.100000000000001" customHeight="1">
      <c r="A61" s="157">
        <f>MAX($A$15,A60)+1</f>
        <v>31</v>
      </c>
      <c r="B61" s="148" t="s">
        <v>139</v>
      </c>
      <c r="C61" s="149" t="s">
        <v>226</v>
      </c>
      <c r="D61" s="150" t="str">
        <f>IFERROR(VLOOKUP(C61,Utilitaires!$A$2:$C$7,3,),"")</f>
        <v xml:space="preserve">  …</v>
      </c>
      <c r="E61" s="86" t="str">
        <f>IFERROR(VLOOKUP(C61,Utilitaires!$A$2:$C$7,2,),"")</f>
        <v>Libellé du critère quand il sera choisi</v>
      </c>
      <c r="F61" s="151"/>
      <c r="G61" s="155"/>
      <c r="H61" s="131"/>
      <c r="I61" s="117"/>
      <c r="J61" s="117"/>
      <c r="K61" s="118"/>
      <c r="L61" s="119"/>
      <c r="M61" s="119"/>
      <c r="N61" s="117"/>
      <c r="O61" s="117"/>
      <c r="P61" s="117"/>
      <c r="Q61" s="23"/>
    </row>
    <row r="62" spans="1:17" s="54" customFormat="1" ht="20.100000000000001" customHeight="1">
      <c r="A62" s="157">
        <f>MAX($A$15,A61)+1</f>
        <v>32</v>
      </c>
      <c r="B62" s="148" t="s">
        <v>140</v>
      </c>
      <c r="C62" s="149" t="s">
        <v>226</v>
      </c>
      <c r="D62" s="150" t="str">
        <f>IFERROR(VLOOKUP(C62,Utilitaires!$A$2:$C$7,3,),"")</f>
        <v xml:space="preserve">  …</v>
      </c>
      <c r="E62" s="86" t="str">
        <f>IFERROR(VLOOKUP(C62,Utilitaires!$A$2:$C$7,2,),"")</f>
        <v>Libellé du critère quand il sera choisi</v>
      </c>
      <c r="F62" s="151"/>
      <c r="G62" s="155"/>
      <c r="H62" s="131"/>
      <c r="I62" s="187"/>
      <c r="J62" s="187"/>
      <c r="K62" s="188"/>
      <c r="L62" s="189"/>
      <c r="M62" s="189"/>
      <c r="N62" s="187"/>
      <c r="O62" s="187"/>
      <c r="P62" s="187"/>
      <c r="Q62" s="23"/>
    </row>
    <row r="63" spans="1:17" s="54" customFormat="1" ht="20.100000000000001" customHeight="1">
      <c r="A63" s="157">
        <f>MAX($A$15,A62)+1</f>
        <v>33</v>
      </c>
      <c r="B63" s="148" t="s">
        <v>141</v>
      </c>
      <c r="C63" s="149" t="s">
        <v>226</v>
      </c>
      <c r="D63" s="150" t="str">
        <f>IFERROR(VLOOKUP(C63,Utilitaires!$A$2:$C$7,3,),"")</f>
        <v xml:space="preserve">  …</v>
      </c>
      <c r="E63" s="86" t="str">
        <f>IFERROR(VLOOKUP(C63,Utilitaires!$A$2:$C$7,2,),"")</f>
        <v>Libellé du critère quand il sera choisi</v>
      </c>
      <c r="F63" s="151"/>
      <c r="G63" s="155"/>
      <c r="H63" s="131"/>
      <c r="I63" s="187"/>
      <c r="J63" s="187"/>
      <c r="K63" s="188"/>
      <c r="L63" s="189"/>
      <c r="M63" s="189"/>
      <c r="N63" s="187"/>
      <c r="O63" s="187"/>
      <c r="P63" s="187"/>
      <c r="Q63" s="23"/>
    </row>
    <row r="64" spans="1:17" s="89" customFormat="1" ht="24.95" customHeight="1">
      <c r="A64" s="153" t="s">
        <v>253</v>
      </c>
      <c r="B64" s="365" t="s">
        <v>142</v>
      </c>
      <c r="C64" s="365"/>
      <c r="D64" s="147" t="str">
        <f>IF(COUNTIF(D65:D66,'Mode d''emploi'!$D$26)=COUNTIF(D65:D66,"&lt;&gt;"),'Mode d''emploi'!$D$26,IF(SUM(D65:D66)&gt;0,AVERAGE(D65:D66),Utilitaires!$C$2))</f>
        <v xml:space="preserve">  …</v>
      </c>
      <c r="E64" s="366" t="str">
        <f>IFERROR(VLOOKUP(G64,Utilitaires!$A$11:$B$16,2),"")</f>
        <v>Il reste des critères à évaluer…</v>
      </c>
      <c r="F64" s="366"/>
      <c r="G64" s="154" t="str">
        <f>IFERROR(VLOOKUP(D64,Utilitaires!$A$21:$B$33,2),"")</f>
        <v>en attente</v>
      </c>
      <c r="H64" s="131"/>
      <c r="I64" s="134"/>
      <c r="J64" s="135"/>
      <c r="K64" s="136"/>
      <c r="L64" s="137"/>
      <c r="M64" s="137"/>
      <c r="N64" s="135"/>
      <c r="O64" s="135"/>
      <c r="P64" s="138"/>
      <c r="Q64" s="139"/>
    </row>
    <row r="65" spans="1:17" s="47" customFormat="1" ht="20.100000000000001" customHeight="1">
      <c r="A65" s="157">
        <f>MAX($A$15:A64)+1</f>
        <v>34</v>
      </c>
      <c r="B65" s="148" t="s">
        <v>143</v>
      </c>
      <c r="C65" s="149" t="s">
        <v>226</v>
      </c>
      <c r="D65" s="150" t="str">
        <f>IFERROR(VLOOKUP(C65,Utilitaires!$A$2:$C$7,3,),"")</f>
        <v xml:space="preserve">  …</v>
      </c>
      <c r="E65" s="86" t="str">
        <f>IFERROR(VLOOKUP(C65,Utilitaires!$A$2:$C$7,2,),"")</f>
        <v>Libellé du critère quand il sera choisi</v>
      </c>
      <c r="F65" s="151"/>
      <c r="G65" s="155"/>
      <c r="H65" s="131"/>
      <c r="I65" s="369"/>
      <c r="J65" s="369"/>
      <c r="K65" s="370"/>
      <c r="L65" s="368"/>
      <c r="M65" s="119"/>
      <c r="N65" s="117"/>
      <c r="O65" s="117"/>
      <c r="P65" s="367"/>
      <c r="Q65" s="23"/>
    </row>
    <row r="66" spans="1:17" s="51" customFormat="1" ht="20.100000000000001" customHeight="1">
      <c r="A66" s="157">
        <f>MAX($A$15:A65)+1</f>
        <v>35</v>
      </c>
      <c r="B66" s="148" t="s">
        <v>144</v>
      </c>
      <c r="C66" s="149" t="s">
        <v>226</v>
      </c>
      <c r="D66" s="150" t="str">
        <f>IFERROR(VLOOKUP(C66,Utilitaires!$A$2:$C$7,3,),"")</f>
        <v xml:space="preserve">  …</v>
      </c>
      <c r="E66" s="86" t="str">
        <f>IFERROR(VLOOKUP(C66,Utilitaires!$A$2:$C$7,2,),"")</f>
        <v>Libellé du critère quand il sera choisi</v>
      </c>
      <c r="F66" s="151"/>
      <c r="G66" s="155"/>
      <c r="H66" s="131"/>
      <c r="I66" s="369"/>
      <c r="J66" s="367"/>
      <c r="K66" s="370"/>
      <c r="L66" s="368"/>
      <c r="M66" s="119"/>
      <c r="N66" s="117"/>
      <c r="O66" s="117"/>
      <c r="P66" s="367"/>
      <c r="Q66" s="23"/>
    </row>
    <row r="67" spans="1:17" s="89" customFormat="1" ht="24.95" customHeight="1">
      <c r="A67" s="153" t="s">
        <v>254</v>
      </c>
      <c r="B67" s="365" t="s">
        <v>145</v>
      </c>
      <c r="C67" s="365"/>
      <c r="D67" s="147" t="str">
        <f>IF(COUNTIF(D68:D71,'Mode d''emploi'!$D$26)=COUNTIF(D68:D71,"&lt;&gt;"),'Mode d''emploi'!$D$26,IF(SUM(D68:D71)&gt;0,AVERAGE(D68:D71),Utilitaires!$C$2))</f>
        <v xml:space="preserve">  …</v>
      </c>
      <c r="E67" s="366" t="str">
        <f>IFERROR(VLOOKUP(G67,Utilitaires!$A$11:$B$16,2),"")</f>
        <v>Il reste des critères à évaluer…</v>
      </c>
      <c r="F67" s="366"/>
      <c r="G67" s="154" t="str">
        <f>IFERROR(VLOOKUP(D67,Utilitaires!$A$21:$B$33,2),"")</f>
        <v>en attente</v>
      </c>
      <c r="H67" s="131"/>
      <c r="I67" s="134"/>
      <c r="J67" s="135"/>
      <c r="K67" s="136"/>
      <c r="L67" s="137"/>
      <c r="M67" s="137"/>
      <c r="N67" s="135"/>
      <c r="O67" s="135"/>
      <c r="P67" s="138"/>
      <c r="Q67" s="139"/>
    </row>
    <row r="68" spans="1:17" s="51" customFormat="1" ht="20.100000000000001" customHeight="1">
      <c r="A68" s="157">
        <f>MAX($A$15:A67)+1</f>
        <v>36</v>
      </c>
      <c r="B68" s="148" t="s">
        <v>146</v>
      </c>
      <c r="C68" s="149" t="s">
        <v>226</v>
      </c>
      <c r="D68" s="150" t="str">
        <f>IFERROR(VLOOKUP(C68,Utilitaires!$A$2:$C$7,3,),"")</f>
        <v xml:space="preserve">  …</v>
      </c>
      <c r="E68" s="86" t="str">
        <f>IFERROR(VLOOKUP(C68,Utilitaires!$A$2:$C$7,2,),"")</f>
        <v>Libellé du critère quand il sera choisi</v>
      </c>
      <c r="F68" s="151"/>
      <c r="G68" s="155"/>
      <c r="H68" s="131"/>
      <c r="I68" s="117"/>
      <c r="J68" s="117"/>
      <c r="K68" s="118"/>
      <c r="L68" s="119"/>
      <c r="M68" s="119"/>
      <c r="N68" s="117"/>
      <c r="O68" s="117"/>
      <c r="P68" s="117"/>
      <c r="Q68" s="23"/>
    </row>
    <row r="69" spans="1:17" s="51" customFormat="1" ht="20.100000000000001" customHeight="1">
      <c r="A69" s="157">
        <f t="shared" ref="A69" si="0">MAX($A$15,A68)+1</f>
        <v>37</v>
      </c>
      <c r="B69" s="148" t="s">
        <v>147</v>
      </c>
      <c r="C69" s="149" t="s">
        <v>226</v>
      </c>
      <c r="D69" s="150" t="str">
        <f>IFERROR(VLOOKUP(C69,Utilitaires!$A$2:$C$7,3,),"")</f>
        <v xml:space="preserve">  …</v>
      </c>
      <c r="E69" s="86" t="str">
        <f>IFERROR(VLOOKUP(C69,Utilitaires!$A$2:$C$7,2,),"")</f>
        <v>Libellé du critère quand il sera choisi</v>
      </c>
      <c r="F69" s="151"/>
      <c r="G69" s="155"/>
      <c r="H69" s="131"/>
      <c r="I69" s="117"/>
      <c r="J69" s="117"/>
      <c r="K69" s="117"/>
      <c r="L69" s="119"/>
      <c r="M69" s="119"/>
      <c r="N69" s="117"/>
      <c r="O69" s="117"/>
      <c r="P69" s="117"/>
      <c r="Q69" s="23"/>
    </row>
    <row r="70" spans="1:17" s="51" customFormat="1" ht="20.100000000000001" customHeight="1">
      <c r="A70" s="157">
        <f>MAX($A$15:A69)+1</f>
        <v>38</v>
      </c>
      <c r="B70" s="148" t="s">
        <v>149</v>
      </c>
      <c r="C70" s="149" t="s">
        <v>226</v>
      </c>
      <c r="D70" s="150" t="str">
        <f>IFERROR(VLOOKUP(C70,Utilitaires!$A$2:$C$7,3,),"")</f>
        <v xml:space="preserve">  …</v>
      </c>
      <c r="E70" s="86" t="str">
        <f>IFERROR(VLOOKUP(C70,Utilitaires!$A$2:$C$7,2,),"")</f>
        <v>Libellé du critère quand il sera choisi</v>
      </c>
      <c r="F70" s="151"/>
      <c r="G70" s="155"/>
      <c r="H70" s="131"/>
      <c r="I70" s="117"/>
      <c r="J70" s="117"/>
      <c r="K70" s="118"/>
      <c r="L70" s="119"/>
      <c r="M70" s="119"/>
      <c r="N70" s="117"/>
      <c r="O70" s="117"/>
      <c r="P70" s="117"/>
      <c r="Q70" s="23"/>
    </row>
    <row r="71" spans="1:17" s="47" customFormat="1" ht="20.100000000000001" customHeight="1">
      <c r="A71" s="157">
        <f>MAX($A$15:A70)+1</f>
        <v>39</v>
      </c>
      <c r="B71" s="148" t="s">
        <v>148</v>
      </c>
      <c r="C71" s="149" t="s">
        <v>226</v>
      </c>
      <c r="D71" s="150" t="str">
        <f>IFERROR(VLOOKUP(C71,Utilitaires!$A$2:$C$7,3,),"")</f>
        <v xml:space="preserve">  …</v>
      </c>
      <c r="E71" s="86" t="str">
        <f>IFERROR(VLOOKUP(C71,Utilitaires!$A$2:$C$7,2,),"")</f>
        <v>Libellé du critère quand il sera choisi</v>
      </c>
      <c r="F71" s="151"/>
      <c r="G71" s="155"/>
      <c r="H71" s="131"/>
      <c r="I71" s="120"/>
      <c r="J71" s="120"/>
      <c r="K71" s="118"/>
      <c r="L71" s="119"/>
      <c r="M71" s="119"/>
      <c r="N71" s="117"/>
      <c r="O71" s="117"/>
      <c r="P71" s="117"/>
      <c r="Q71" s="23"/>
    </row>
    <row r="72" spans="1:17" s="89" customFormat="1" ht="24.95" customHeight="1">
      <c r="A72" s="153" t="s">
        <v>255</v>
      </c>
      <c r="B72" s="365" t="s">
        <v>189</v>
      </c>
      <c r="C72" s="365"/>
      <c r="D72" s="147" t="str">
        <f>IF(COUNTIF(D73,'Mode d''emploi'!$D$26)=COUNTIF(D73,"&lt;&gt;"),'Mode d''emploi'!$D$26,IF(SUM(D73)&gt;0,AVERAGE(D73),Utilitaires!$C$2))</f>
        <v xml:space="preserve">  …</v>
      </c>
      <c r="E72" s="366" t="str">
        <f>IFERROR(VLOOKUP(G72,Utilitaires!$A$11:$B$16,2),"")</f>
        <v>Il reste des critères à évaluer…</v>
      </c>
      <c r="F72" s="366"/>
      <c r="G72" s="154" t="str">
        <f>IFERROR(VLOOKUP(D72,Utilitaires!$A$21:$B$33,2),"")</f>
        <v>en attente</v>
      </c>
      <c r="H72" s="131"/>
      <c r="I72" s="134"/>
      <c r="J72" s="135"/>
      <c r="K72" s="136"/>
      <c r="L72" s="137"/>
      <c r="M72" s="137"/>
      <c r="N72" s="135"/>
      <c r="O72" s="135"/>
      <c r="P72" s="138"/>
      <c r="Q72" s="139"/>
    </row>
    <row r="73" spans="1:17" s="47" customFormat="1" ht="20.100000000000001" customHeight="1">
      <c r="A73" s="157">
        <f>MAX($A$15,A71)+1</f>
        <v>40</v>
      </c>
      <c r="B73" s="148" t="s">
        <v>150</v>
      </c>
      <c r="C73" s="149" t="s">
        <v>226</v>
      </c>
      <c r="D73" s="150" t="str">
        <f>IFERROR(VLOOKUP(C73,Utilitaires!$A$2:$C$7,3,),"")</f>
        <v xml:space="preserve">  …</v>
      </c>
      <c r="E73" s="86" t="str">
        <f>IFERROR(VLOOKUP(C73,Utilitaires!$A$2:$C$7,2,),"")</f>
        <v>Libellé du critère quand il sera choisi</v>
      </c>
      <c r="F73" s="151"/>
      <c r="G73" s="155"/>
      <c r="H73" s="131"/>
      <c r="I73" s="117"/>
      <c r="J73" s="117"/>
      <c r="K73" s="118"/>
      <c r="L73" s="119"/>
      <c r="M73" s="119"/>
      <c r="N73" s="117"/>
      <c r="O73" s="117"/>
      <c r="P73" s="117"/>
      <c r="Q73" s="23"/>
    </row>
    <row r="74" spans="1:17" s="89" customFormat="1" ht="24.95" customHeight="1">
      <c r="A74" s="153" t="s">
        <v>256</v>
      </c>
      <c r="B74" s="365" t="s">
        <v>197</v>
      </c>
      <c r="C74" s="365"/>
      <c r="D74" s="147" t="str">
        <f>IF(COUNTIF(D75:D76,'Mode d''emploi'!$D$26)=COUNTIF(D75:D76,"&lt;&gt;"),'Mode d''emploi'!$D$26,IF(SUM(D75:D76)&gt;0,AVERAGE(D75:D76),Utilitaires!$C$2))</f>
        <v xml:space="preserve">  …</v>
      </c>
      <c r="E74" s="366" t="str">
        <f>IFERROR(VLOOKUP(G74,Utilitaires!$A$11:$B$16,2),"")</f>
        <v>Il reste des critères à évaluer…</v>
      </c>
      <c r="F74" s="366"/>
      <c r="G74" s="154" t="str">
        <f>IFERROR(VLOOKUP(D74,Utilitaires!$A$21:$B$33,2),"")</f>
        <v>en attente</v>
      </c>
      <c r="H74" s="131"/>
      <c r="I74" s="134"/>
      <c r="J74" s="135"/>
      <c r="K74" s="136"/>
      <c r="L74" s="137"/>
      <c r="M74" s="137"/>
      <c r="N74" s="135"/>
      <c r="O74" s="135"/>
      <c r="P74" s="138"/>
      <c r="Q74" s="139"/>
    </row>
    <row r="75" spans="1:17" s="47" customFormat="1" ht="20.100000000000001" customHeight="1">
      <c r="A75" s="157">
        <f>MAX($A$15,A73)+1</f>
        <v>41</v>
      </c>
      <c r="B75" s="148" t="s">
        <v>151</v>
      </c>
      <c r="C75" s="149" t="s">
        <v>226</v>
      </c>
      <c r="D75" s="150" t="str">
        <f>IFERROR(VLOOKUP(C75,Utilitaires!$A$2:$C$7,3,),"")</f>
        <v xml:space="preserve">  …</v>
      </c>
      <c r="E75" s="86" t="str">
        <f>IFERROR(VLOOKUP(C75,Utilitaires!$A$2:$C$7,2,),"")</f>
        <v>Libellé du critère quand il sera choisi</v>
      </c>
      <c r="F75" s="151"/>
      <c r="G75" s="155"/>
      <c r="H75" s="131"/>
      <c r="I75" s="117"/>
      <c r="J75" s="117"/>
      <c r="K75" s="117"/>
      <c r="L75" s="119"/>
      <c r="M75" s="119"/>
      <c r="N75" s="117"/>
      <c r="O75" s="117"/>
      <c r="P75" s="117"/>
      <c r="Q75" s="23"/>
    </row>
    <row r="76" spans="1:17" s="47" customFormat="1" ht="20.100000000000001" customHeight="1">
      <c r="A76" s="157">
        <f>MAX($A$15,A75)+1</f>
        <v>42</v>
      </c>
      <c r="B76" s="148" t="s">
        <v>152</v>
      </c>
      <c r="C76" s="149" t="s">
        <v>226</v>
      </c>
      <c r="D76" s="150" t="str">
        <f>IFERROR(VLOOKUP(C76,Utilitaires!$A$2:$C$7,3,),"")</f>
        <v xml:space="preserve">  …</v>
      </c>
      <c r="E76" s="86" t="str">
        <f>IFERROR(VLOOKUP(C76,Utilitaires!$A$2:$C$7,2,),"")</f>
        <v>Libellé du critère quand il sera choisi</v>
      </c>
      <c r="F76" s="151"/>
      <c r="G76" s="155"/>
      <c r="H76" s="131"/>
      <c r="I76" s="117"/>
      <c r="J76" s="120"/>
      <c r="K76" s="118"/>
      <c r="L76" s="119"/>
      <c r="M76" s="119"/>
      <c r="N76" s="117"/>
      <c r="O76" s="117"/>
      <c r="P76" s="117"/>
      <c r="Q76" s="23"/>
    </row>
    <row r="77" spans="1:17" s="89" customFormat="1" ht="24.95" customHeight="1">
      <c r="A77" s="153" t="s">
        <v>257</v>
      </c>
      <c r="B77" s="365" t="s">
        <v>198</v>
      </c>
      <c r="C77" s="365"/>
      <c r="D77" s="147" t="str">
        <f>IF(COUNTIF(D78:D79,'Mode d''emploi'!$D$26)=COUNTIF(D78:D79,"&lt;&gt;"),'Mode d''emploi'!$D$26,IF(SUM(D78:D79)&gt;0,AVERAGE(D78:D79),Utilitaires!$C$2))</f>
        <v xml:space="preserve">  …</v>
      </c>
      <c r="E77" s="366" t="str">
        <f>IFERROR(VLOOKUP(G77,Utilitaires!$A$11:$B$16,2),"")</f>
        <v>Il reste des critères à évaluer…</v>
      </c>
      <c r="F77" s="366"/>
      <c r="G77" s="154" t="str">
        <f>IFERROR(VLOOKUP(D77,Utilitaires!$A$21:$B$33,2),"")</f>
        <v>en attente</v>
      </c>
      <c r="H77" s="131"/>
      <c r="I77" s="134"/>
      <c r="J77" s="135"/>
      <c r="K77" s="136"/>
      <c r="L77" s="137"/>
      <c r="M77" s="137"/>
      <c r="N77" s="135"/>
      <c r="O77" s="135"/>
      <c r="P77" s="138"/>
      <c r="Q77" s="139"/>
    </row>
    <row r="78" spans="1:17" s="54" customFormat="1" ht="21" customHeight="1">
      <c r="A78" s="157">
        <f>MAX($A$15,A76)+1</f>
        <v>43</v>
      </c>
      <c r="B78" s="148" t="s">
        <v>153</v>
      </c>
      <c r="C78" s="149" t="s">
        <v>226</v>
      </c>
      <c r="D78" s="150" t="str">
        <f>IFERROR(VLOOKUP(C78,Utilitaires!$A$2:$C$7,3,),"")</f>
        <v xml:space="preserve">  …</v>
      </c>
      <c r="E78" s="86" t="str">
        <f>IFERROR(VLOOKUP(C78,Utilitaires!$A$2:$C$7,2,),"")</f>
        <v>Libellé du critère quand il sera choisi</v>
      </c>
      <c r="F78" s="151"/>
      <c r="G78" s="155"/>
      <c r="H78" s="131"/>
      <c r="I78" s="187"/>
      <c r="J78" s="186"/>
      <c r="K78" s="188"/>
      <c r="L78" s="189"/>
      <c r="M78" s="189"/>
      <c r="N78" s="187"/>
      <c r="O78" s="187"/>
      <c r="P78" s="187"/>
      <c r="Q78" s="23"/>
    </row>
    <row r="79" spans="1:17" s="54" customFormat="1" ht="20.100000000000001" customHeight="1">
      <c r="A79" s="157">
        <f>MAX($A$15,A78)+1</f>
        <v>44</v>
      </c>
      <c r="B79" s="148" t="s">
        <v>154</v>
      </c>
      <c r="C79" s="149" t="s">
        <v>226</v>
      </c>
      <c r="D79" s="150" t="str">
        <f>IFERROR(VLOOKUP(C79,Utilitaires!$A$2:$C$7,3,),"")</f>
        <v xml:space="preserve">  …</v>
      </c>
      <c r="E79" s="86" t="str">
        <f>IFERROR(VLOOKUP(C79,Utilitaires!$A$2:$C$7,2,),"")</f>
        <v>Libellé du critère quand il sera choisi</v>
      </c>
      <c r="F79" s="151"/>
      <c r="G79" s="155"/>
      <c r="H79" s="131"/>
      <c r="I79" s="187"/>
      <c r="J79" s="186"/>
      <c r="K79" s="188"/>
      <c r="L79" s="189"/>
      <c r="M79" s="189"/>
      <c r="N79" s="187"/>
      <c r="O79" s="187"/>
      <c r="P79" s="187"/>
      <c r="Q79" s="23"/>
    </row>
    <row r="80" spans="1:17" s="89" customFormat="1" ht="24.95" customHeight="1">
      <c r="A80" s="195">
        <v>10</v>
      </c>
      <c r="B80" s="383" t="s">
        <v>204</v>
      </c>
      <c r="C80" s="383"/>
      <c r="D80" s="196" t="str">
        <f>IF(COUNTIF(D81:D104,'Mode d''emploi'!$D$26)=COUNTIF(D81:D104,"&lt;&gt;"),'Mode d''emploi'!$D$26,IF(SUM(D81,D83,D86,D90,D94,D99,D102)&gt;0,AVERAGE(D81,D83,D86,D90,D94,D99,D102),Utilitaires!$C$2))</f>
        <v xml:space="preserve">  …</v>
      </c>
      <c r="E80" s="384" t="str">
        <f>IFERROR(VLOOKUP(G80,Utilitaires!$A$11:$B$16,2),"")</f>
        <v>Il reste des critères à évaluer…</v>
      </c>
      <c r="F80" s="384"/>
      <c r="G80" s="197" t="str">
        <f>IFERROR(VLOOKUP(D80,Utilitaires!$A$21:$B$33,2),"")</f>
        <v>en attente</v>
      </c>
      <c r="H80" s="131"/>
      <c r="I80" s="134"/>
      <c r="J80" s="135"/>
      <c r="K80" s="136"/>
      <c r="L80" s="137"/>
      <c r="M80" s="137"/>
      <c r="N80" s="135"/>
      <c r="O80" s="135"/>
      <c r="P80" s="138"/>
      <c r="Q80" s="139"/>
    </row>
    <row r="81" spans="1:17" s="89" customFormat="1" ht="24.95" customHeight="1">
      <c r="A81" s="153" t="s">
        <v>258</v>
      </c>
      <c r="B81" s="365" t="s">
        <v>205</v>
      </c>
      <c r="C81" s="365"/>
      <c r="D81" s="147" t="str">
        <f>IF(COUNTIF(D82,'Mode d''emploi'!$D$26)=COUNTIF(D82,"&lt;&gt;"),'Mode d''emploi'!$D$26,IF(SUM(D82)&gt;0,AVERAGE(D82),Utilitaires!$C$2))</f>
        <v xml:space="preserve">  …</v>
      </c>
      <c r="E81" s="366" t="str">
        <f>IFERROR(VLOOKUP(G81,Utilitaires!$A$11:$B$16,2),"")</f>
        <v>Il reste des critères à évaluer…</v>
      </c>
      <c r="F81" s="366"/>
      <c r="G81" s="154" t="str">
        <f>IFERROR(VLOOKUP(D81,Utilitaires!$A$21:$B$33,2),"")</f>
        <v>en attente</v>
      </c>
      <c r="H81" s="131"/>
      <c r="I81" s="134"/>
      <c r="J81" s="135"/>
      <c r="K81" s="136"/>
      <c r="L81" s="137"/>
      <c r="M81" s="137"/>
      <c r="N81" s="135"/>
      <c r="O81" s="135"/>
      <c r="P81" s="138"/>
      <c r="Q81" s="139"/>
    </row>
    <row r="82" spans="1:17" s="54" customFormat="1" ht="20.100000000000001" customHeight="1">
      <c r="A82" s="157">
        <f>MAX($A$15,A79)+1</f>
        <v>45</v>
      </c>
      <c r="B82" s="148" t="s">
        <v>155</v>
      </c>
      <c r="C82" s="149" t="s">
        <v>226</v>
      </c>
      <c r="D82" s="150" t="str">
        <f>IFERROR(VLOOKUP(C82,Utilitaires!$A$2:$C$7,3,),"")</f>
        <v xml:space="preserve">  …</v>
      </c>
      <c r="E82" s="86" t="str">
        <f>IFERROR(VLOOKUP(C82,Utilitaires!$A$2:$C$7,2,),"")</f>
        <v>Libellé du critère quand il sera choisi</v>
      </c>
      <c r="F82" s="151"/>
      <c r="G82" s="155"/>
      <c r="H82" s="131"/>
      <c r="I82" s="187"/>
      <c r="J82" s="186"/>
      <c r="K82" s="188"/>
      <c r="L82" s="189"/>
      <c r="M82" s="189"/>
      <c r="N82" s="187"/>
      <c r="O82" s="187"/>
      <c r="P82" s="187"/>
      <c r="Q82" s="23"/>
    </row>
    <row r="83" spans="1:17" s="89" customFormat="1" ht="24.95" customHeight="1">
      <c r="A83" s="153" t="s">
        <v>259</v>
      </c>
      <c r="B83" s="365" t="s">
        <v>156</v>
      </c>
      <c r="C83" s="365"/>
      <c r="D83" s="147" t="str">
        <f>IF(COUNTIF(D84:D85,'Mode d''emploi'!$D$26)=COUNTIF(D84:D85,"&lt;&gt;"),'Mode d''emploi'!$D$26,IF(SUM(D84:D85)&gt;0,AVERAGE(D84:D85),Utilitaires!$C$2))</f>
        <v xml:space="preserve">  …</v>
      </c>
      <c r="E83" s="366" t="str">
        <f>IFERROR(VLOOKUP(G83,Utilitaires!$A$11:$B$16,2),"")</f>
        <v>Il reste des critères à évaluer…</v>
      </c>
      <c r="F83" s="366"/>
      <c r="G83" s="154" t="str">
        <f>IFERROR(VLOOKUP(D83,Utilitaires!$A$21:$B$33,2),"")</f>
        <v>en attente</v>
      </c>
      <c r="H83" s="131"/>
      <c r="I83" s="134"/>
      <c r="J83" s="135"/>
      <c r="K83" s="136"/>
      <c r="L83" s="137"/>
      <c r="M83" s="137"/>
      <c r="N83" s="135"/>
      <c r="O83" s="135"/>
      <c r="P83" s="138"/>
      <c r="Q83" s="139"/>
    </row>
    <row r="84" spans="1:17" s="54" customFormat="1" ht="20.100000000000001" customHeight="1">
      <c r="A84" s="157">
        <f>MAX($A$15,A82)+1</f>
        <v>46</v>
      </c>
      <c r="B84" s="148" t="s">
        <v>157</v>
      </c>
      <c r="C84" s="149" t="s">
        <v>226</v>
      </c>
      <c r="D84" s="150" t="str">
        <f>IFERROR(VLOOKUP(C84,Utilitaires!$A$2:$C$7,3,),"")</f>
        <v xml:space="preserve">  …</v>
      </c>
      <c r="E84" s="86" t="str">
        <f>IFERROR(VLOOKUP(C84,Utilitaires!$A$2:$C$7,2,),"")</f>
        <v>Libellé du critère quand il sera choisi</v>
      </c>
      <c r="F84" s="151"/>
      <c r="G84" s="155"/>
      <c r="H84" s="131"/>
      <c r="I84" s="187"/>
      <c r="J84" s="186"/>
      <c r="K84" s="188"/>
      <c r="L84" s="189"/>
      <c r="M84" s="189"/>
      <c r="N84" s="187"/>
      <c r="O84" s="187"/>
      <c r="P84" s="187"/>
      <c r="Q84" s="23"/>
    </row>
    <row r="85" spans="1:17" s="54" customFormat="1" ht="20.100000000000001" customHeight="1">
      <c r="A85" s="157">
        <f>MAX($A$15,A84)+1</f>
        <v>47</v>
      </c>
      <c r="B85" s="148" t="s">
        <v>158</v>
      </c>
      <c r="C85" s="149" t="s">
        <v>226</v>
      </c>
      <c r="D85" s="150" t="str">
        <f>IFERROR(VLOOKUP(C85,Utilitaires!$A$2:$C$7,3,),"")</f>
        <v xml:space="preserve">  …</v>
      </c>
      <c r="E85" s="86" t="str">
        <f>IFERROR(VLOOKUP(C85,Utilitaires!$A$2:$C$7,2,),"")</f>
        <v>Libellé du critère quand il sera choisi</v>
      </c>
      <c r="F85" s="151"/>
      <c r="G85" s="155"/>
      <c r="H85" s="131"/>
      <c r="I85" s="187"/>
      <c r="J85" s="186"/>
      <c r="K85" s="188"/>
      <c r="L85" s="189"/>
      <c r="M85" s="189"/>
      <c r="N85" s="187"/>
      <c r="O85" s="187"/>
      <c r="P85" s="187"/>
      <c r="Q85" s="23"/>
    </row>
    <row r="86" spans="1:17" s="89" customFormat="1" ht="24.95" customHeight="1">
      <c r="A86" s="153" t="s">
        <v>260</v>
      </c>
      <c r="B86" s="365" t="s">
        <v>97</v>
      </c>
      <c r="C86" s="365"/>
      <c r="D86" s="147" t="str">
        <f>IF(COUNTIF(D87:D89,'Mode d''emploi'!$D$26)=COUNTIF(D87:D89,"&lt;&gt;"),'Mode d''emploi'!$D$26,IF(SUM(D87:D89)&gt;0,AVERAGE(D87:D89),Utilitaires!$C$2))</f>
        <v xml:space="preserve">  …</v>
      </c>
      <c r="E86" s="366" t="str">
        <f>IFERROR(VLOOKUP(G86,Utilitaires!$A$11:$B$16,2),"")</f>
        <v>Il reste des critères à évaluer…</v>
      </c>
      <c r="F86" s="366"/>
      <c r="G86" s="154" t="str">
        <f>IFERROR(VLOOKUP(D86,Utilitaires!$A$21:$B$33,2),"")</f>
        <v>en attente</v>
      </c>
      <c r="H86" s="131"/>
      <c r="I86" s="134"/>
      <c r="J86" s="135"/>
      <c r="K86" s="136"/>
      <c r="L86" s="137"/>
      <c r="M86" s="137"/>
      <c r="N86" s="135"/>
      <c r="O86" s="135"/>
      <c r="P86" s="138"/>
      <c r="Q86" s="139"/>
    </row>
    <row r="87" spans="1:17" s="54" customFormat="1" ht="20.100000000000001" customHeight="1">
      <c r="A87" s="157">
        <f>MAX($A$15,A85)+1</f>
        <v>48</v>
      </c>
      <c r="B87" s="148" t="s">
        <v>159</v>
      </c>
      <c r="C87" s="149" t="s">
        <v>226</v>
      </c>
      <c r="D87" s="150" t="str">
        <f>IFERROR(VLOOKUP(C87,Utilitaires!$A$2:$C$7,3,),"")</f>
        <v xml:space="preserve">  …</v>
      </c>
      <c r="E87" s="86" t="str">
        <f>IFERROR(VLOOKUP(C87,Utilitaires!$A$2:$C$7,2,),"")</f>
        <v>Libellé du critère quand il sera choisi</v>
      </c>
      <c r="F87" s="151"/>
      <c r="G87" s="155"/>
      <c r="H87" s="131"/>
      <c r="I87" s="187"/>
      <c r="J87" s="186"/>
      <c r="K87" s="188"/>
      <c r="L87" s="189"/>
      <c r="M87" s="189"/>
      <c r="N87" s="187"/>
      <c r="O87" s="187"/>
      <c r="P87" s="187"/>
      <c r="Q87" s="23"/>
    </row>
    <row r="88" spans="1:17" s="54" customFormat="1" ht="20.100000000000001" customHeight="1">
      <c r="A88" s="157">
        <f>MAX($A$15,A87)+1</f>
        <v>49</v>
      </c>
      <c r="B88" s="148" t="s">
        <v>160</v>
      </c>
      <c r="C88" s="149" t="s">
        <v>226</v>
      </c>
      <c r="D88" s="150" t="str">
        <f>IFERROR(VLOOKUP(C88,Utilitaires!$A$2:$C$7,3,),"")</f>
        <v xml:space="preserve">  …</v>
      </c>
      <c r="E88" s="86" t="str">
        <f>IFERROR(VLOOKUP(C88,Utilitaires!$A$2:$C$7,2,),"")</f>
        <v>Libellé du critère quand il sera choisi</v>
      </c>
      <c r="F88" s="151"/>
      <c r="G88" s="155"/>
      <c r="H88" s="131"/>
      <c r="I88" s="187"/>
      <c r="J88" s="186"/>
      <c r="K88" s="188"/>
      <c r="L88" s="189"/>
      <c r="M88" s="189"/>
      <c r="N88" s="187"/>
      <c r="O88" s="187"/>
      <c r="P88" s="187"/>
      <c r="Q88" s="23"/>
    </row>
    <row r="89" spans="1:17" s="54" customFormat="1" ht="70.5" customHeight="1">
      <c r="A89" s="157">
        <f>MAX($A$15,A88)+1</f>
        <v>50</v>
      </c>
      <c r="B89" s="148" t="s">
        <v>161</v>
      </c>
      <c r="C89" s="149" t="s">
        <v>226</v>
      </c>
      <c r="D89" s="150" t="str">
        <f>IFERROR(VLOOKUP(C89,Utilitaires!$A$2:$C$7,3,),"")</f>
        <v xml:space="preserve">  …</v>
      </c>
      <c r="E89" s="86" t="str">
        <f>IFERROR(VLOOKUP(C89,Utilitaires!$A$2:$C$7,2,),"")</f>
        <v>Libellé du critère quand il sera choisi</v>
      </c>
      <c r="F89" s="151"/>
      <c r="G89" s="155"/>
      <c r="H89" s="131"/>
      <c r="I89" s="187"/>
      <c r="J89" s="186"/>
      <c r="K89" s="188"/>
      <c r="L89" s="189"/>
      <c r="M89" s="189"/>
      <c r="N89" s="187"/>
      <c r="O89" s="187"/>
      <c r="P89" s="187"/>
      <c r="Q89" s="23"/>
    </row>
    <row r="90" spans="1:17" s="89" customFormat="1" ht="24.95" customHeight="1">
      <c r="A90" s="153" t="s">
        <v>261</v>
      </c>
      <c r="B90" s="365" t="s">
        <v>98</v>
      </c>
      <c r="C90" s="365"/>
      <c r="D90" s="147" t="str">
        <f>IF(COUNTIF(D91:D93,'Mode d''emploi'!$D$26)=COUNTIF(D91:D93,"&lt;&gt;"),'Mode d''emploi'!$D$26,IF(SUM(D91:D93)&gt;0,AVERAGE(D91:D93),Utilitaires!$C$2))</f>
        <v xml:space="preserve">  …</v>
      </c>
      <c r="E90" s="366" t="str">
        <f>IFERROR(VLOOKUP(G90,Utilitaires!$A$11:$B$16,2),"")</f>
        <v>Il reste des critères à évaluer…</v>
      </c>
      <c r="F90" s="366"/>
      <c r="G90" s="154" t="str">
        <f>IFERROR(VLOOKUP(D90,Utilitaires!$A$21:$B$33,2),"")</f>
        <v>en attente</v>
      </c>
      <c r="H90" s="131"/>
      <c r="I90" s="134"/>
      <c r="J90" s="135"/>
      <c r="K90" s="136"/>
      <c r="L90" s="137"/>
      <c r="M90" s="137"/>
      <c r="N90" s="135"/>
      <c r="O90" s="135"/>
      <c r="P90" s="138"/>
      <c r="Q90" s="139"/>
    </row>
    <row r="91" spans="1:17" s="54" customFormat="1" ht="20.100000000000001" customHeight="1">
      <c r="A91" s="157">
        <f>MAX($A$15,A89)+1</f>
        <v>51</v>
      </c>
      <c r="B91" s="148" t="s">
        <v>162</v>
      </c>
      <c r="C91" s="149" t="s">
        <v>226</v>
      </c>
      <c r="D91" s="150" t="str">
        <f>IFERROR(VLOOKUP(C91,Utilitaires!$A$2:$C$7,3,),"")</f>
        <v xml:space="preserve">  …</v>
      </c>
      <c r="E91" s="86" t="str">
        <f>IFERROR(VLOOKUP(C91,Utilitaires!$A$2:$C$7,2,),"")</f>
        <v>Libellé du critère quand il sera choisi</v>
      </c>
      <c r="F91" s="151"/>
      <c r="G91" s="155"/>
      <c r="H91" s="131"/>
      <c r="I91" s="187"/>
      <c r="J91" s="186"/>
      <c r="K91" s="188"/>
      <c r="L91" s="189"/>
      <c r="M91" s="189"/>
      <c r="N91" s="187"/>
      <c r="O91" s="187"/>
      <c r="P91" s="187"/>
      <c r="Q91" s="23"/>
    </row>
    <row r="92" spans="1:17" s="54" customFormat="1" ht="20.100000000000001" customHeight="1">
      <c r="A92" s="157">
        <f>MAX($A$15,A91)+1</f>
        <v>52</v>
      </c>
      <c r="B92" s="148" t="s">
        <v>163</v>
      </c>
      <c r="C92" s="149" t="s">
        <v>226</v>
      </c>
      <c r="D92" s="150" t="str">
        <f>IFERROR(VLOOKUP(C92,Utilitaires!$A$2:$C$7,3,),"")</f>
        <v xml:space="preserve">  …</v>
      </c>
      <c r="E92" s="86" t="str">
        <f>IFERROR(VLOOKUP(C92,Utilitaires!$A$2:$C$7,2,),"")</f>
        <v>Libellé du critère quand il sera choisi</v>
      </c>
      <c r="F92" s="151"/>
      <c r="G92" s="155"/>
      <c r="H92" s="131"/>
      <c r="I92" s="187"/>
      <c r="J92" s="186"/>
      <c r="K92" s="188"/>
      <c r="L92" s="189"/>
      <c r="M92" s="189"/>
      <c r="N92" s="187"/>
      <c r="O92" s="187"/>
      <c r="P92" s="187"/>
      <c r="Q92" s="23"/>
    </row>
    <row r="93" spans="1:17" s="54" customFormat="1" ht="20.100000000000001" customHeight="1">
      <c r="A93" s="157">
        <f>MAX($A$15,A92)+1</f>
        <v>53</v>
      </c>
      <c r="B93" s="148" t="s">
        <v>164</v>
      </c>
      <c r="C93" s="149" t="s">
        <v>226</v>
      </c>
      <c r="D93" s="150" t="str">
        <f>IFERROR(VLOOKUP(C93,Utilitaires!$A$2:$C$7,3,),"")</f>
        <v xml:space="preserve">  …</v>
      </c>
      <c r="E93" s="86" t="str">
        <f>IFERROR(VLOOKUP(C93,Utilitaires!$A$2:$C$7,2,),"")</f>
        <v>Libellé du critère quand il sera choisi</v>
      </c>
      <c r="F93" s="151"/>
      <c r="G93" s="155"/>
      <c r="H93" s="131"/>
      <c r="I93" s="187"/>
      <c r="J93" s="186"/>
      <c r="K93" s="188"/>
      <c r="L93" s="189"/>
      <c r="M93" s="189"/>
      <c r="N93" s="187"/>
      <c r="O93" s="187"/>
      <c r="P93" s="187"/>
      <c r="Q93" s="23"/>
    </row>
    <row r="94" spans="1:17" s="89" customFormat="1" ht="24.95" customHeight="1">
      <c r="A94" s="153" t="s">
        <v>262</v>
      </c>
      <c r="B94" s="365" t="s">
        <v>99</v>
      </c>
      <c r="C94" s="365"/>
      <c r="D94" s="147" t="str">
        <f>IF(COUNTIF(D95:D98,'Mode d''emploi'!$D$26)=COUNTIF(D95:D98,"&lt;&gt;"),'Mode d''emploi'!$D$26,IF(SUM(D95:D98)&gt;0,AVERAGE(D95:D98),Utilitaires!$C$2))</f>
        <v xml:space="preserve">  …</v>
      </c>
      <c r="E94" s="366" t="str">
        <f>IFERROR(VLOOKUP(G94,Utilitaires!$A$11:$B$16,2),"")</f>
        <v>Il reste des critères à évaluer…</v>
      </c>
      <c r="F94" s="366"/>
      <c r="G94" s="154" t="str">
        <f>IFERROR(VLOOKUP(D94,Utilitaires!$A$21:$B$33,2),"")</f>
        <v>en attente</v>
      </c>
      <c r="H94" s="131"/>
      <c r="I94" s="134"/>
      <c r="J94" s="135"/>
      <c r="K94" s="136"/>
      <c r="L94" s="137"/>
      <c r="M94" s="137"/>
      <c r="N94" s="135"/>
      <c r="O94" s="135"/>
      <c r="P94" s="138"/>
      <c r="Q94" s="139"/>
    </row>
    <row r="95" spans="1:17" s="54" customFormat="1" ht="20.100000000000001" customHeight="1">
      <c r="A95" s="157">
        <f>MAX($A$15,A93)+1</f>
        <v>54</v>
      </c>
      <c r="B95" s="148" t="s">
        <v>165</v>
      </c>
      <c r="C95" s="149" t="s">
        <v>226</v>
      </c>
      <c r="D95" s="150" t="str">
        <f>IFERROR(VLOOKUP(C95,Utilitaires!$A$2:$C$7,3,),"")</f>
        <v xml:space="preserve">  …</v>
      </c>
      <c r="E95" s="86" t="str">
        <f>IFERROR(VLOOKUP(C95,Utilitaires!$A$2:$C$7,2,),"")</f>
        <v>Libellé du critère quand il sera choisi</v>
      </c>
      <c r="F95" s="151"/>
      <c r="G95" s="155"/>
      <c r="H95" s="131"/>
      <c r="I95" s="187"/>
      <c r="J95" s="186"/>
      <c r="K95" s="188"/>
      <c r="L95" s="189"/>
      <c r="M95" s="189"/>
      <c r="N95" s="187"/>
      <c r="O95" s="187"/>
      <c r="P95" s="187"/>
      <c r="Q95" s="23"/>
    </row>
    <row r="96" spans="1:17" s="54" customFormat="1" ht="20.100000000000001" customHeight="1">
      <c r="A96" s="157">
        <f>MAX($A$15,A95)+1</f>
        <v>55</v>
      </c>
      <c r="B96" s="148" t="s">
        <v>166</v>
      </c>
      <c r="C96" s="149" t="s">
        <v>226</v>
      </c>
      <c r="D96" s="150" t="str">
        <f>IFERROR(VLOOKUP(C96,Utilitaires!$A$2:$C$7,3,),"")</f>
        <v xml:space="preserve">  …</v>
      </c>
      <c r="E96" s="86" t="str">
        <f>IFERROR(VLOOKUP(C96,Utilitaires!$A$2:$C$7,2,),"")</f>
        <v>Libellé du critère quand il sera choisi</v>
      </c>
      <c r="F96" s="151"/>
      <c r="G96" s="155"/>
      <c r="H96" s="131"/>
      <c r="I96" s="187"/>
      <c r="J96" s="186"/>
      <c r="K96" s="188"/>
      <c r="L96" s="189"/>
      <c r="M96" s="189"/>
      <c r="N96" s="187"/>
      <c r="O96" s="187"/>
      <c r="P96" s="187"/>
      <c r="Q96" s="23"/>
    </row>
    <row r="97" spans="1:17" s="54" customFormat="1" ht="20.100000000000001" customHeight="1">
      <c r="A97" s="157">
        <f>MAX($A$15,A96)+1</f>
        <v>56</v>
      </c>
      <c r="B97" s="148" t="s">
        <v>167</v>
      </c>
      <c r="C97" s="149" t="s">
        <v>226</v>
      </c>
      <c r="D97" s="150" t="str">
        <f>IFERROR(VLOOKUP(C97,Utilitaires!$A$2:$C$7,3,),"")</f>
        <v xml:space="preserve">  …</v>
      </c>
      <c r="E97" s="86" t="str">
        <f>IFERROR(VLOOKUP(C97,Utilitaires!$A$2:$C$7,2,),"")</f>
        <v>Libellé du critère quand il sera choisi</v>
      </c>
      <c r="F97" s="151"/>
      <c r="G97" s="155"/>
      <c r="H97" s="131"/>
      <c r="I97" s="187"/>
      <c r="J97" s="186"/>
      <c r="K97" s="188"/>
      <c r="L97" s="189"/>
      <c r="M97" s="189"/>
      <c r="N97" s="187"/>
      <c r="O97" s="187"/>
      <c r="P97" s="187"/>
      <c r="Q97" s="23"/>
    </row>
    <row r="98" spans="1:17" s="54" customFormat="1" ht="20.100000000000001" customHeight="1">
      <c r="A98" s="157">
        <f>MAX($A$15,A97)+1</f>
        <v>57</v>
      </c>
      <c r="B98" s="148" t="s">
        <v>168</v>
      </c>
      <c r="C98" s="149" t="s">
        <v>226</v>
      </c>
      <c r="D98" s="150" t="str">
        <f>IFERROR(VLOOKUP(C98,Utilitaires!$A$2:$C$7,3,),"")</f>
        <v xml:space="preserve">  …</v>
      </c>
      <c r="E98" s="86" t="str">
        <f>IFERROR(VLOOKUP(C98,Utilitaires!$A$2:$C$7,2,),"")</f>
        <v>Libellé du critère quand il sera choisi</v>
      </c>
      <c r="F98" s="151"/>
      <c r="G98" s="155"/>
      <c r="H98" s="131"/>
      <c r="I98" s="187"/>
      <c r="J98" s="186"/>
      <c r="K98" s="188"/>
      <c r="L98" s="189"/>
      <c r="M98" s="189"/>
      <c r="N98" s="187"/>
      <c r="O98" s="187"/>
      <c r="P98" s="187"/>
      <c r="Q98" s="23"/>
    </row>
    <row r="99" spans="1:17" s="89" customFormat="1" ht="24.95" customHeight="1">
      <c r="A99" s="153" t="s">
        <v>263</v>
      </c>
      <c r="B99" s="365" t="s">
        <v>100</v>
      </c>
      <c r="C99" s="365"/>
      <c r="D99" s="147" t="str">
        <f>IF(COUNTIF(D100:D101,'Mode d''emploi'!$D$26)=COUNTIF(D100:D101,"&lt;&gt;"),'Mode d''emploi'!$D$26,IF(SUM(D100:D101)&gt;0,AVERAGE(D100:D101),Utilitaires!$C$2))</f>
        <v xml:space="preserve">  …</v>
      </c>
      <c r="E99" s="366" t="str">
        <f>IFERROR(VLOOKUP(G99,Utilitaires!$A$11:$B$16,2),"")</f>
        <v>Il reste des critères à évaluer…</v>
      </c>
      <c r="F99" s="366"/>
      <c r="G99" s="154" t="str">
        <f>IFERROR(VLOOKUP(D99,Utilitaires!$A$21:$B$33,2),"")</f>
        <v>en attente</v>
      </c>
      <c r="H99" s="131"/>
      <c r="I99" s="134"/>
      <c r="J99" s="135"/>
      <c r="K99" s="136"/>
      <c r="L99" s="137"/>
      <c r="M99" s="137"/>
      <c r="N99" s="135"/>
      <c r="O99" s="135"/>
      <c r="P99" s="138"/>
      <c r="Q99" s="139"/>
    </row>
    <row r="100" spans="1:17" s="54" customFormat="1" ht="20.100000000000001" customHeight="1">
      <c r="A100" s="157">
        <f>MAX($A$15,A98)+1</f>
        <v>58</v>
      </c>
      <c r="B100" s="148" t="s">
        <v>169</v>
      </c>
      <c r="C100" s="149" t="s">
        <v>226</v>
      </c>
      <c r="D100" s="150" t="str">
        <f>IFERROR(VLOOKUP(C100,Utilitaires!$A$2:$C$7,3,),"")</f>
        <v xml:space="preserve">  …</v>
      </c>
      <c r="E100" s="86" t="str">
        <f>IFERROR(VLOOKUP(C100,Utilitaires!$A$2:$C$7,2,),"")</f>
        <v>Libellé du critère quand il sera choisi</v>
      </c>
      <c r="F100" s="151"/>
      <c r="G100" s="155"/>
      <c r="H100" s="131"/>
      <c r="I100" s="187"/>
      <c r="J100" s="186"/>
      <c r="K100" s="188"/>
      <c r="L100" s="189"/>
      <c r="M100" s="189"/>
      <c r="N100" s="187"/>
      <c r="O100" s="187"/>
      <c r="P100" s="187"/>
      <c r="Q100" s="23"/>
    </row>
    <row r="101" spans="1:17" s="54" customFormat="1" ht="20.100000000000001" customHeight="1">
      <c r="A101" s="157">
        <f>MAX($A$15,A100)+1</f>
        <v>59</v>
      </c>
      <c r="B101" s="148" t="s">
        <v>170</v>
      </c>
      <c r="C101" s="149" t="s">
        <v>226</v>
      </c>
      <c r="D101" s="150" t="str">
        <f>IFERROR(VLOOKUP(C101,Utilitaires!$A$2:$C$7,3,),"")</f>
        <v xml:space="preserve">  …</v>
      </c>
      <c r="E101" s="86" t="str">
        <f>IFERROR(VLOOKUP(C101,Utilitaires!$A$2:$C$7,2,),"")</f>
        <v>Libellé du critère quand il sera choisi</v>
      </c>
      <c r="F101" s="151"/>
      <c r="G101" s="155"/>
      <c r="H101" s="131"/>
      <c r="I101" s="187"/>
      <c r="J101" s="186"/>
      <c r="K101" s="188"/>
      <c r="L101" s="189"/>
      <c r="M101" s="189"/>
      <c r="N101" s="187"/>
      <c r="O101" s="187"/>
      <c r="P101" s="187"/>
      <c r="Q101" s="23"/>
    </row>
    <row r="102" spans="1:17" s="89" customFormat="1" ht="24.95" customHeight="1">
      <c r="A102" s="153" t="s">
        <v>264</v>
      </c>
      <c r="B102" s="365" t="s">
        <v>101</v>
      </c>
      <c r="C102" s="365"/>
      <c r="D102" s="147" t="str">
        <f>IF(COUNTIF(D103:D104,'Mode d''emploi'!$D$26)=COUNTIF(D103:D104,"&lt;&gt;"),'Mode d''emploi'!$D$26,IF(SUM(D103:D104)&gt;0,AVERAGE(D103:D104),Utilitaires!$C$2))</f>
        <v xml:space="preserve">  …</v>
      </c>
      <c r="E102" s="366" t="str">
        <f>IFERROR(VLOOKUP(G102,Utilitaires!$A$11:$B$16,2),"")</f>
        <v>Il reste des critères à évaluer…</v>
      </c>
      <c r="F102" s="366"/>
      <c r="G102" s="154" t="str">
        <f>IFERROR(VLOOKUP(D102,Utilitaires!$A$21:$B$33,2),"")</f>
        <v>en attente</v>
      </c>
      <c r="H102" s="131"/>
      <c r="I102" s="134"/>
      <c r="J102" s="135"/>
      <c r="K102" s="136"/>
      <c r="L102" s="137"/>
      <c r="M102" s="137"/>
      <c r="N102" s="135"/>
      <c r="O102" s="135"/>
      <c r="P102" s="138"/>
      <c r="Q102" s="139"/>
    </row>
    <row r="103" spans="1:17" s="54" customFormat="1" ht="33.75" customHeight="1">
      <c r="A103" s="157">
        <f>MAX($A$15,A101)+1</f>
        <v>60</v>
      </c>
      <c r="B103" s="148" t="s">
        <v>171</v>
      </c>
      <c r="C103" s="149" t="s">
        <v>226</v>
      </c>
      <c r="D103" s="150" t="str">
        <f>IFERROR(VLOOKUP(C103,Utilitaires!$A$2:$C$7,3,),"")</f>
        <v xml:space="preserve">  …</v>
      </c>
      <c r="E103" s="86" t="str">
        <f>IFERROR(VLOOKUP(C103,Utilitaires!$A$2:$C$7,2,),"")</f>
        <v>Libellé du critère quand il sera choisi</v>
      </c>
      <c r="F103" s="151"/>
      <c r="G103" s="155"/>
      <c r="H103" s="131"/>
      <c r="I103" s="187"/>
      <c r="J103" s="186"/>
      <c r="K103" s="188"/>
      <c r="L103" s="189"/>
      <c r="M103" s="189"/>
      <c r="N103" s="187"/>
      <c r="O103" s="187"/>
      <c r="P103" s="187"/>
      <c r="Q103" s="23"/>
    </row>
    <row r="104" spans="1:17" s="54" customFormat="1" ht="20.100000000000001" customHeight="1">
      <c r="A104" s="157">
        <f>MAX($A$15,A103)+1</f>
        <v>61</v>
      </c>
      <c r="B104" s="148" t="s">
        <v>172</v>
      </c>
      <c r="C104" s="149" t="s">
        <v>226</v>
      </c>
      <c r="D104" s="150" t="str">
        <f>IFERROR(VLOOKUP(C104,Utilitaires!$A$2:$C$7,3,),"")</f>
        <v xml:space="preserve">  …</v>
      </c>
      <c r="E104" s="86" t="str">
        <f>IFERROR(VLOOKUP(C104,Utilitaires!$A$2:$C$7,2,),"")</f>
        <v>Libellé du critère quand il sera choisi</v>
      </c>
      <c r="F104" s="151"/>
      <c r="G104" s="155"/>
      <c r="H104" s="131"/>
      <c r="I104" s="187"/>
      <c r="J104" s="186"/>
      <c r="K104" s="188"/>
      <c r="L104" s="189"/>
      <c r="M104" s="189"/>
      <c r="N104" s="187"/>
      <c r="O104" s="187"/>
      <c r="P104" s="187"/>
      <c r="Q104" s="23"/>
    </row>
    <row r="105" spans="1:17" s="89" customFormat="1" ht="24.95" customHeight="1">
      <c r="A105" s="195">
        <v>11</v>
      </c>
      <c r="B105" s="383" t="s">
        <v>227</v>
      </c>
      <c r="C105" s="383"/>
      <c r="D105" s="196" t="str">
        <f>IF(COUNTIF(D106:D121,'Mode d''emploi'!$D$26)=COUNTIF(D106:D121,"&lt;&gt;"),'Mode d''emploi'!$D$26,IF(SUM(D106,D108,D114,D118)&gt;0,AVERAGE(D106,D108,D114,D118),Utilitaires!$C$2))</f>
        <v xml:space="preserve">  …</v>
      </c>
      <c r="E105" s="384" t="str">
        <f>IFERROR(VLOOKUP(G105,Utilitaires!$A$11:$B$16,2),"")</f>
        <v>Il reste des critères à évaluer…</v>
      </c>
      <c r="F105" s="384"/>
      <c r="G105" s="197" t="str">
        <f>IFERROR(VLOOKUP(D105,Utilitaires!$A$21:$B$33,2),"")</f>
        <v>en attente</v>
      </c>
      <c r="H105" s="131"/>
      <c r="I105" s="134"/>
      <c r="J105" s="135"/>
      <c r="K105" s="136"/>
      <c r="L105" s="137"/>
      <c r="M105" s="137"/>
      <c r="N105" s="135"/>
      <c r="O105" s="135"/>
      <c r="P105" s="138"/>
      <c r="Q105" s="139"/>
    </row>
    <row r="106" spans="1:17" s="89" customFormat="1" ht="24.95" customHeight="1">
      <c r="A106" s="153" t="s">
        <v>265</v>
      </c>
      <c r="B106" s="365" t="s">
        <v>206</v>
      </c>
      <c r="C106" s="365"/>
      <c r="D106" s="147" t="str">
        <f>IF(COUNTIF(D107,'Mode d''emploi'!$D$26)=COUNTIF(D107,"&lt;&gt;"),'Mode d''emploi'!$D$26,IF(SUM(D107)&gt;0,AVERAGE(D107),Utilitaires!$C$2))</f>
        <v xml:space="preserve">  …</v>
      </c>
      <c r="E106" s="366" t="str">
        <f>IFERROR(VLOOKUP(G106,Utilitaires!$A$11:$B$16,2),"")</f>
        <v>Il reste des critères à évaluer…</v>
      </c>
      <c r="F106" s="366"/>
      <c r="G106" s="154" t="str">
        <f>IFERROR(VLOOKUP(D106,Utilitaires!$A$21:$B$33,2),"")</f>
        <v>en attente</v>
      </c>
      <c r="H106" s="131"/>
      <c r="I106" s="134"/>
      <c r="J106" s="135"/>
      <c r="K106" s="136"/>
      <c r="L106" s="137"/>
      <c r="M106" s="137"/>
      <c r="N106" s="135"/>
      <c r="O106" s="135"/>
      <c r="P106" s="138"/>
      <c r="Q106" s="139"/>
    </row>
    <row r="107" spans="1:17" s="54" customFormat="1" ht="30" customHeight="1">
      <c r="A107" s="157">
        <f>MAX($A$15,A104)+1</f>
        <v>62</v>
      </c>
      <c r="B107" s="148" t="s">
        <v>173</v>
      </c>
      <c r="C107" s="149" t="s">
        <v>226</v>
      </c>
      <c r="D107" s="150" t="str">
        <f>IFERROR(VLOOKUP(C107,Utilitaires!$A$2:$C$7,3,),"")</f>
        <v xml:space="preserve">  …</v>
      </c>
      <c r="E107" s="86" t="str">
        <f>IFERROR(VLOOKUP(C107,Utilitaires!$A$2:$C$7,2,),"")</f>
        <v>Libellé du critère quand il sera choisi</v>
      </c>
      <c r="F107" s="151"/>
      <c r="G107" s="155"/>
      <c r="H107" s="131"/>
      <c r="I107" s="187"/>
      <c r="J107" s="186"/>
      <c r="K107" s="188"/>
      <c r="L107" s="189"/>
      <c r="M107" s="189"/>
      <c r="N107" s="187"/>
      <c r="O107" s="187"/>
      <c r="P107" s="187"/>
      <c r="Q107" s="23"/>
    </row>
    <row r="108" spans="1:17" s="89" customFormat="1" ht="24.95" customHeight="1">
      <c r="A108" s="153" t="s">
        <v>266</v>
      </c>
      <c r="B108" s="365" t="s">
        <v>174</v>
      </c>
      <c r="C108" s="365"/>
      <c r="D108" s="147" t="str">
        <f>IF(COUNTIF(D109:D113,'Mode d''emploi'!$D$26)=COUNTIF(D109:D113,"&lt;&gt;"),'Mode d''emploi'!$D$26,IF(SUM(D109:D113)&gt;0,AVERAGE(D109:D113),Utilitaires!$C$2))</f>
        <v xml:space="preserve">  …</v>
      </c>
      <c r="E108" s="366" t="str">
        <f>IFERROR(VLOOKUP(G108,Utilitaires!$A$11:$B$16,2),"")</f>
        <v>Il reste des critères à évaluer…</v>
      </c>
      <c r="F108" s="366"/>
      <c r="G108" s="154" t="str">
        <f>IFERROR(VLOOKUP(D108,Utilitaires!$A$21:$B$33,2),"")</f>
        <v>en attente</v>
      </c>
      <c r="H108" s="131"/>
      <c r="I108" s="134"/>
      <c r="J108" s="135"/>
      <c r="K108" s="136"/>
      <c r="L108" s="137"/>
      <c r="M108" s="137"/>
      <c r="N108" s="135"/>
      <c r="O108" s="135"/>
      <c r="P108" s="138"/>
      <c r="Q108" s="139"/>
    </row>
    <row r="109" spans="1:17" s="54" customFormat="1" ht="20.100000000000001" customHeight="1">
      <c r="A109" s="157">
        <f>MAX($A$15,A107)+1</f>
        <v>63</v>
      </c>
      <c r="B109" s="148" t="s">
        <v>175</v>
      </c>
      <c r="C109" s="149" t="s">
        <v>226</v>
      </c>
      <c r="D109" s="150" t="str">
        <f>IFERROR(VLOOKUP(C109,Utilitaires!$A$2:$C$7,3,),"")</f>
        <v xml:space="preserve">  …</v>
      </c>
      <c r="E109" s="86" t="str">
        <f>IFERROR(VLOOKUP(C109,Utilitaires!$A$2:$C$7,2,),"")</f>
        <v>Libellé du critère quand il sera choisi</v>
      </c>
      <c r="F109" s="151"/>
      <c r="G109" s="155"/>
      <c r="H109" s="131"/>
      <c r="I109" s="187"/>
      <c r="J109" s="186"/>
      <c r="K109" s="188"/>
      <c r="L109" s="189"/>
      <c r="M109" s="189"/>
      <c r="N109" s="187"/>
      <c r="O109" s="187"/>
      <c r="P109" s="187"/>
      <c r="Q109" s="23"/>
    </row>
    <row r="110" spans="1:17" s="54" customFormat="1" ht="20.100000000000001" customHeight="1">
      <c r="A110" s="157">
        <f>MAX($A$15,A109)+1</f>
        <v>64</v>
      </c>
      <c r="B110" s="148" t="s">
        <v>176</v>
      </c>
      <c r="C110" s="149" t="s">
        <v>226</v>
      </c>
      <c r="D110" s="150" t="str">
        <f>IFERROR(VLOOKUP(C110,Utilitaires!$A$2:$C$7,3,),"")</f>
        <v xml:space="preserve">  …</v>
      </c>
      <c r="E110" s="86" t="str">
        <f>IFERROR(VLOOKUP(C110,Utilitaires!$A$2:$C$7,2,),"")</f>
        <v>Libellé du critère quand il sera choisi</v>
      </c>
      <c r="F110" s="151"/>
      <c r="G110" s="155"/>
      <c r="H110" s="131"/>
      <c r="I110" s="187"/>
      <c r="J110" s="186"/>
      <c r="K110" s="188"/>
      <c r="L110" s="189"/>
      <c r="M110" s="189"/>
      <c r="N110" s="187"/>
      <c r="O110" s="187"/>
      <c r="P110" s="187"/>
      <c r="Q110" s="23"/>
    </row>
    <row r="111" spans="1:17" s="54" customFormat="1" ht="20.100000000000001" customHeight="1">
      <c r="A111" s="157">
        <f>MAX($A$15,A110)+1</f>
        <v>65</v>
      </c>
      <c r="B111" s="148" t="s">
        <v>177</v>
      </c>
      <c r="C111" s="149" t="s">
        <v>226</v>
      </c>
      <c r="D111" s="150" t="str">
        <f>IFERROR(VLOOKUP(C111,Utilitaires!$A$2:$C$7,3,),"")</f>
        <v xml:space="preserve">  …</v>
      </c>
      <c r="E111" s="86" t="str">
        <f>IFERROR(VLOOKUP(C111,Utilitaires!$A$2:$C$7,2,),"")</f>
        <v>Libellé du critère quand il sera choisi</v>
      </c>
      <c r="F111" s="151"/>
      <c r="G111" s="155"/>
      <c r="H111" s="131"/>
      <c r="I111" s="187"/>
      <c r="J111" s="186"/>
      <c r="K111" s="188"/>
      <c r="L111" s="189"/>
      <c r="M111" s="189"/>
      <c r="N111" s="187"/>
      <c r="O111" s="187"/>
      <c r="P111" s="187"/>
      <c r="Q111" s="23"/>
    </row>
    <row r="112" spans="1:17" s="54" customFormat="1" ht="20.100000000000001" customHeight="1">
      <c r="A112" s="157">
        <f>MAX($A$15,A111)+1</f>
        <v>66</v>
      </c>
      <c r="B112" s="148" t="s">
        <v>178</v>
      </c>
      <c r="C112" s="149" t="s">
        <v>226</v>
      </c>
      <c r="D112" s="150" t="str">
        <f>IFERROR(VLOOKUP(C112,Utilitaires!$A$2:$C$7,3,),"")</f>
        <v xml:space="preserve">  …</v>
      </c>
      <c r="E112" s="86" t="str">
        <f>IFERROR(VLOOKUP(C112,Utilitaires!$A$2:$C$7,2,),"")</f>
        <v>Libellé du critère quand il sera choisi</v>
      </c>
      <c r="F112" s="151"/>
      <c r="G112" s="155"/>
      <c r="H112" s="131"/>
      <c r="I112" s="187"/>
      <c r="J112" s="186"/>
      <c r="K112" s="188"/>
      <c r="L112" s="189"/>
      <c r="M112" s="189"/>
      <c r="N112" s="187"/>
      <c r="O112" s="187"/>
      <c r="P112" s="187"/>
      <c r="Q112" s="23"/>
    </row>
    <row r="113" spans="1:17" s="54" customFormat="1" ht="20.100000000000001" customHeight="1">
      <c r="A113" s="157">
        <f>MAX($A$15,A112)+1</f>
        <v>67</v>
      </c>
      <c r="B113" s="148" t="s">
        <v>179</v>
      </c>
      <c r="C113" s="149" t="s">
        <v>226</v>
      </c>
      <c r="D113" s="150" t="str">
        <f>IFERROR(VLOOKUP(C113,Utilitaires!$A$2:$C$7,3,),"")</f>
        <v xml:space="preserve">  …</v>
      </c>
      <c r="E113" s="86" t="str">
        <f>IFERROR(VLOOKUP(C113,Utilitaires!$A$2:$C$7,2,),"")</f>
        <v>Libellé du critère quand il sera choisi</v>
      </c>
      <c r="F113" s="151"/>
      <c r="G113" s="155"/>
      <c r="H113" s="131"/>
      <c r="I113" s="187"/>
      <c r="J113" s="186"/>
      <c r="K113" s="188"/>
      <c r="L113" s="189"/>
      <c r="M113" s="189"/>
      <c r="N113" s="187"/>
      <c r="O113" s="187"/>
      <c r="P113" s="187"/>
      <c r="Q113" s="23"/>
    </row>
    <row r="114" spans="1:17" s="89" customFormat="1" ht="24.95" customHeight="1">
      <c r="A114" s="153" t="s">
        <v>267</v>
      </c>
      <c r="B114" s="365" t="s">
        <v>180</v>
      </c>
      <c r="C114" s="365"/>
      <c r="D114" s="147" t="str">
        <f>IF(COUNTIF(D115:D117,'Mode d''emploi'!$D$26)=COUNTIF(D115:D117,"&lt;&gt;"),'Mode d''emploi'!$D$26,IF(SUM(D115:D117)&gt;0,AVERAGE(D115:D117),Utilitaires!$C$2))</f>
        <v xml:space="preserve">  …</v>
      </c>
      <c r="E114" s="366" t="str">
        <f>IFERROR(VLOOKUP(G114,Utilitaires!$A$11:$B$16,2),"")</f>
        <v>Il reste des critères à évaluer…</v>
      </c>
      <c r="F114" s="366"/>
      <c r="G114" s="154" t="str">
        <f>IFERROR(VLOOKUP(D114,Utilitaires!$A$21:$B$33,2),"")</f>
        <v>en attente</v>
      </c>
      <c r="H114" s="131"/>
      <c r="I114" s="134"/>
      <c r="J114" s="135"/>
      <c r="K114" s="136"/>
      <c r="L114" s="137"/>
      <c r="M114" s="137"/>
      <c r="N114" s="135"/>
      <c r="O114" s="135"/>
      <c r="P114" s="138"/>
      <c r="Q114" s="139"/>
    </row>
    <row r="115" spans="1:17" s="54" customFormat="1" ht="20.100000000000001" customHeight="1">
      <c r="A115" s="157">
        <f>MAX($A$15,A113)+1</f>
        <v>68</v>
      </c>
      <c r="B115" s="148" t="s">
        <v>181</v>
      </c>
      <c r="C115" s="149" t="s">
        <v>226</v>
      </c>
      <c r="D115" s="150" t="str">
        <f>IFERROR(VLOOKUP(C115,Utilitaires!$A$2:$C$7,3,),"")</f>
        <v xml:space="preserve">  …</v>
      </c>
      <c r="E115" s="86" t="str">
        <f>IFERROR(VLOOKUP(C115,Utilitaires!$A$2:$C$7,2,),"")</f>
        <v>Libellé du critère quand il sera choisi</v>
      </c>
      <c r="F115" s="151"/>
      <c r="G115" s="155"/>
      <c r="H115" s="131"/>
      <c r="I115" s="187"/>
      <c r="J115" s="186"/>
      <c r="K115" s="188"/>
      <c r="L115" s="189"/>
      <c r="M115" s="189"/>
      <c r="N115" s="187"/>
      <c r="O115" s="187"/>
      <c r="P115" s="187"/>
      <c r="Q115" s="23"/>
    </row>
    <row r="116" spans="1:17" s="54" customFormat="1" ht="20.100000000000001" customHeight="1">
      <c r="A116" s="157">
        <f>MAX($A$15,A115)+1</f>
        <v>69</v>
      </c>
      <c r="B116" s="148" t="s">
        <v>182</v>
      </c>
      <c r="C116" s="149" t="s">
        <v>226</v>
      </c>
      <c r="D116" s="150" t="str">
        <f>IFERROR(VLOOKUP(C116,Utilitaires!$A$2:$C$7,3,),"")</f>
        <v xml:space="preserve">  …</v>
      </c>
      <c r="E116" s="86" t="str">
        <f>IFERROR(VLOOKUP(C116,Utilitaires!$A$2:$C$7,2,),"")</f>
        <v>Libellé du critère quand il sera choisi</v>
      </c>
      <c r="F116" s="151"/>
      <c r="G116" s="155"/>
      <c r="H116" s="131"/>
      <c r="I116" s="187"/>
      <c r="J116" s="186"/>
      <c r="K116" s="188"/>
      <c r="L116" s="189"/>
      <c r="M116" s="189"/>
      <c r="N116" s="187"/>
      <c r="O116" s="187"/>
      <c r="P116" s="187"/>
      <c r="Q116" s="23"/>
    </row>
    <row r="117" spans="1:17" s="54" customFormat="1" ht="20.100000000000001" customHeight="1">
      <c r="A117" s="157">
        <f>MAX($A$15,A116)+1</f>
        <v>70</v>
      </c>
      <c r="B117" s="148" t="s">
        <v>183</v>
      </c>
      <c r="C117" s="149" t="s">
        <v>226</v>
      </c>
      <c r="D117" s="150" t="str">
        <f>IFERROR(VLOOKUP(C117,Utilitaires!$A$2:$C$7,3,),"")</f>
        <v xml:space="preserve">  …</v>
      </c>
      <c r="E117" s="86" t="str">
        <f>IFERROR(VLOOKUP(C117,Utilitaires!$A$2:$C$7,2,),"")</f>
        <v>Libellé du critère quand il sera choisi</v>
      </c>
      <c r="F117" s="151"/>
      <c r="G117" s="155"/>
      <c r="H117" s="131"/>
      <c r="I117" s="187"/>
      <c r="J117" s="186"/>
      <c r="K117" s="188"/>
      <c r="L117" s="189"/>
      <c r="M117" s="189"/>
      <c r="N117" s="187"/>
      <c r="O117" s="187"/>
      <c r="P117" s="187"/>
      <c r="Q117" s="23"/>
    </row>
    <row r="118" spans="1:17" s="89" customFormat="1" ht="24.95" customHeight="1">
      <c r="A118" s="153" t="s">
        <v>268</v>
      </c>
      <c r="B118" s="365" t="s">
        <v>102</v>
      </c>
      <c r="C118" s="365"/>
      <c r="D118" s="147" t="str">
        <f>IF(COUNTIF(D119:D121,'Mode d''emploi'!$D$26)=COUNTIF(D119:D121,"&lt;&gt;"),'Mode d''emploi'!$D$26,IF(SUM(D119:D121)&gt;0,AVERAGE(D119:D121),Utilitaires!$C$2))</f>
        <v xml:space="preserve">  …</v>
      </c>
      <c r="E118" s="366" t="str">
        <f>IFERROR(VLOOKUP(G118,Utilitaires!$A$11:$B$16,2),"")</f>
        <v>Il reste des critères à évaluer…</v>
      </c>
      <c r="F118" s="366"/>
      <c r="G118" s="154" t="str">
        <f>IFERROR(VLOOKUP(D118,Utilitaires!$A$21:$B$33,2),"")</f>
        <v>en attente</v>
      </c>
      <c r="H118" s="131"/>
      <c r="I118" s="134"/>
      <c r="J118" s="135"/>
      <c r="K118" s="136"/>
      <c r="L118" s="137"/>
      <c r="M118" s="137"/>
      <c r="N118" s="135"/>
      <c r="O118" s="135"/>
      <c r="P118" s="138"/>
      <c r="Q118" s="139"/>
    </row>
    <row r="119" spans="1:17" s="54" customFormat="1" ht="20.100000000000001" customHeight="1">
      <c r="A119" s="157">
        <f>MAX($A$15,A117)+1</f>
        <v>71</v>
      </c>
      <c r="B119" s="148" t="s">
        <v>184</v>
      </c>
      <c r="C119" s="149" t="s">
        <v>226</v>
      </c>
      <c r="D119" s="150" t="str">
        <f>IFERROR(VLOOKUP(C119,Utilitaires!$A$2:$C$7,3,),"")</f>
        <v xml:space="preserve">  …</v>
      </c>
      <c r="E119" s="86" t="str">
        <f>IFERROR(VLOOKUP(C119,Utilitaires!$A$2:$C$7,2,),"")</f>
        <v>Libellé du critère quand il sera choisi</v>
      </c>
      <c r="F119" s="151"/>
      <c r="G119" s="155"/>
      <c r="H119" s="131"/>
      <c r="I119" s="187"/>
      <c r="J119" s="186"/>
      <c r="K119" s="188"/>
      <c r="L119" s="189"/>
      <c r="M119" s="189"/>
      <c r="N119" s="187"/>
      <c r="O119" s="187"/>
      <c r="P119" s="187"/>
      <c r="Q119" s="23"/>
    </row>
    <row r="120" spans="1:17" s="54" customFormat="1" ht="31.5" customHeight="1">
      <c r="A120" s="157">
        <f>MAX($A$15,A119)+1</f>
        <v>72</v>
      </c>
      <c r="B120" s="148" t="s">
        <v>185</v>
      </c>
      <c r="C120" s="149" t="s">
        <v>226</v>
      </c>
      <c r="D120" s="150" t="str">
        <f>IFERROR(VLOOKUP(C120,Utilitaires!$A$2:$C$7,3,),"")</f>
        <v xml:space="preserve">  …</v>
      </c>
      <c r="E120" s="86" t="str">
        <f>IFERROR(VLOOKUP(C120,Utilitaires!$A$2:$C$7,2,),"")</f>
        <v>Libellé du critère quand il sera choisi</v>
      </c>
      <c r="F120" s="151"/>
      <c r="G120" s="155"/>
      <c r="H120" s="131"/>
      <c r="I120" s="187"/>
      <c r="J120" s="186"/>
      <c r="K120" s="188"/>
      <c r="L120" s="189"/>
      <c r="M120" s="189"/>
      <c r="N120" s="187"/>
      <c r="O120" s="187"/>
      <c r="P120" s="187"/>
      <c r="Q120" s="23"/>
    </row>
    <row r="121" spans="1:17" s="47" customFormat="1" ht="20.100000000000001" customHeight="1">
      <c r="A121" s="157">
        <f>MAX($A$15:A120)+1</f>
        <v>73</v>
      </c>
      <c r="B121" s="148" t="s">
        <v>186</v>
      </c>
      <c r="C121" s="149" t="s">
        <v>226</v>
      </c>
      <c r="D121" s="150" t="str">
        <f>IFERROR(VLOOKUP(C121,Utilitaires!$A$2:$C$7,3,),"")</f>
        <v xml:space="preserve">  …</v>
      </c>
      <c r="E121" s="86" t="str">
        <f>IFERROR(VLOOKUP(C121,Utilitaires!$A$2:$C$7,2,),"")</f>
        <v>Libellé du critère quand il sera choisi</v>
      </c>
      <c r="F121" s="151"/>
      <c r="G121" s="155"/>
      <c r="H121" s="131"/>
      <c r="I121" s="120"/>
      <c r="J121" s="120"/>
      <c r="K121" s="118"/>
      <c r="L121" s="119"/>
      <c r="M121" s="119"/>
      <c r="N121" s="117"/>
      <c r="O121" s="117"/>
      <c r="P121" s="117"/>
      <c r="Q121" s="23"/>
    </row>
    <row r="122" spans="1:17">
      <c r="A122" s="26"/>
      <c r="B122" s="26"/>
      <c r="C122" s="26"/>
      <c r="D122" s="26"/>
      <c r="E122" s="26"/>
      <c r="F122" s="26"/>
      <c r="G122" s="26"/>
      <c r="H122" s="131"/>
      <c r="I122" s="117"/>
      <c r="J122" s="117"/>
      <c r="K122" s="118"/>
      <c r="L122" s="119"/>
      <c r="M122" s="119"/>
      <c r="N122" s="117"/>
      <c r="O122" s="117"/>
      <c r="P122" s="117"/>
      <c r="Q122" s="23"/>
    </row>
    <row r="123" spans="1:17">
      <c r="A123" s="26"/>
      <c r="B123" s="26"/>
      <c r="C123" s="26"/>
      <c r="D123" s="26"/>
      <c r="E123" s="26"/>
      <c r="F123" s="26"/>
      <c r="G123" s="26"/>
      <c r="H123" s="131"/>
      <c r="I123" s="117"/>
      <c r="J123" s="117"/>
      <c r="K123" s="118"/>
      <c r="L123" s="119"/>
      <c r="M123" s="119"/>
      <c r="N123" s="117"/>
      <c r="O123" s="117"/>
      <c r="P123" s="117"/>
      <c r="Q123" s="23"/>
    </row>
    <row r="124" spans="1:17">
      <c r="A124" s="26"/>
      <c r="B124" s="26"/>
      <c r="C124" s="26"/>
      <c r="D124" s="26"/>
      <c r="E124" s="26"/>
      <c r="F124" s="26"/>
      <c r="G124" s="26"/>
      <c r="H124" s="131"/>
      <c r="I124" s="117"/>
      <c r="J124" s="117"/>
      <c r="K124" s="118"/>
      <c r="L124" s="119"/>
      <c r="M124" s="119"/>
      <c r="N124" s="117"/>
      <c r="O124" s="117"/>
      <c r="P124" s="117"/>
      <c r="Q124" s="23"/>
    </row>
    <row r="125" spans="1:17">
      <c r="A125" s="26"/>
      <c r="B125" s="26"/>
      <c r="C125" s="26"/>
      <c r="D125" s="26"/>
      <c r="E125" s="26"/>
      <c r="F125" s="26"/>
      <c r="G125" s="26"/>
      <c r="H125" s="131"/>
      <c r="I125" s="117"/>
      <c r="J125" s="117"/>
      <c r="K125" s="118"/>
      <c r="L125" s="119"/>
      <c r="M125" s="119"/>
      <c r="N125" s="117"/>
      <c r="O125" s="117"/>
      <c r="P125" s="117"/>
      <c r="Q125" s="23"/>
    </row>
    <row r="126" spans="1:17">
      <c r="A126" s="26"/>
      <c r="B126" s="26"/>
      <c r="C126" s="26"/>
      <c r="D126" s="26"/>
      <c r="E126" s="26"/>
      <c r="F126" s="26"/>
      <c r="G126" s="26"/>
      <c r="H126" s="131"/>
      <c r="I126" s="117"/>
      <c r="J126" s="117"/>
      <c r="K126" s="118"/>
      <c r="L126" s="119"/>
      <c r="M126" s="119"/>
      <c r="N126" s="117"/>
      <c r="O126" s="117"/>
      <c r="P126" s="117"/>
      <c r="Q126" s="23"/>
    </row>
    <row r="127" spans="1:17">
      <c r="A127" s="26"/>
      <c r="B127" s="26"/>
      <c r="C127" s="26"/>
      <c r="D127" s="26"/>
      <c r="E127" s="26"/>
      <c r="F127" s="26"/>
      <c r="G127" s="26"/>
      <c r="H127" s="131"/>
      <c r="I127" s="117"/>
      <c r="J127" s="117"/>
      <c r="K127" s="118"/>
      <c r="L127" s="119"/>
      <c r="M127" s="119"/>
      <c r="N127" s="117"/>
      <c r="O127" s="117"/>
      <c r="P127" s="117"/>
      <c r="Q127" s="23"/>
    </row>
    <row r="128" spans="1:17">
      <c r="A128" s="26"/>
      <c r="B128" s="26"/>
      <c r="C128" s="26"/>
      <c r="D128" s="26"/>
      <c r="E128" s="26"/>
      <c r="F128" s="26"/>
      <c r="G128" s="26"/>
      <c r="H128" s="131"/>
      <c r="I128" s="117"/>
      <c r="J128" s="117"/>
      <c r="K128" s="118"/>
      <c r="L128" s="119"/>
      <c r="M128" s="119"/>
      <c r="N128" s="117"/>
      <c r="O128" s="117"/>
      <c r="P128" s="117"/>
      <c r="Q128" s="23"/>
    </row>
    <row r="129" spans="1:17">
      <c r="A129" s="26"/>
      <c r="B129" s="26"/>
      <c r="C129" s="26"/>
      <c r="D129" s="26"/>
      <c r="E129" s="26"/>
      <c r="F129" s="26"/>
      <c r="G129" s="26"/>
      <c r="H129" s="131"/>
      <c r="I129" s="117"/>
      <c r="J129" s="117"/>
      <c r="K129" s="118"/>
      <c r="L129" s="119"/>
      <c r="M129" s="119"/>
      <c r="N129" s="117"/>
      <c r="O129" s="117"/>
      <c r="P129" s="117"/>
      <c r="Q129" s="23"/>
    </row>
    <row r="130" spans="1:17">
      <c r="A130" s="26"/>
      <c r="B130" s="26"/>
      <c r="C130" s="26"/>
      <c r="D130" s="26"/>
      <c r="E130" s="26"/>
      <c r="F130" s="26"/>
      <c r="G130" s="26"/>
      <c r="H130" s="131"/>
      <c r="I130" s="117"/>
      <c r="J130" s="117"/>
      <c r="K130" s="118"/>
      <c r="L130" s="119"/>
      <c r="M130" s="119"/>
      <c r="N130" s="117"/>
      <c r="O130" s="117"/>
      <c r="P130" s="117"/>
      <c r="Q130" s="23"/>
    </row>
    <row r="131" spans="1:17">
      <c r="A131" s="26"/>
      <c r="B131" s="26"/>
      <c r="C131" s="26"/>
      <c r="D131" s="26"/>
      <c r="E131" s="26"/>
      <c r="F131" s="26"/>
      <c r="G131" s="26"/>
      <c r="H131" s="131"/>
      <c r="I131" s="117"/>
      <c r="J131" s="117"/>
      <c r="K131" s="118"/>
      <c r="L131" s="119"/>
      <c r="M131" s="119"/>
      <c r="N131" s="117"/>
      <c r="O131" s="117"/>
      <c r="P131" s="117"/>
      <c r="Q131" s="23"/>
    </row>
    <row r="132" spans="1:17">
      <c r="A132" s="26"/>
      <c r="B132" s="26"/>
      <c r="C132" s="26"/>
      <c r="D132" s="26"/>
      <c r="E132" s="26"/>
      <c r="F132" s="26"/>
      <c r="G132" s="26"/>
      <c r="H132" s="131"/>
      <c r="I132" s="117"/>
      <c r="J132" s="117"/>
      <c r="K132" s="118"/>
      <c r="L132" s="119"/>
      <c r="M132" s="119"/>
      <c r="N132" s="117"/>
      <c r="O132" s="117"/>
      <c r="P132" s="117"/>
      <c r="Q132" s="23"/>
    </row>
    <row r="133" spans="1:17" s="25" customFormat="1">
      <c r="A133" s="26"/>
      <c r="B133" s="26"/>
      <c r="C133" s="26"/>
      <c r="D133" s="26"/>
      <c r="E133" s="26"/>
      <c r="F133" s="26"/>
      <c r="G133" s="26"/>
      <c r="H133" s="131"/>
      <c r="I133" s="117"/>
      <c r="J133" s="117"/>
      <c r="K133" s="118"/>
      <c r="L133" s="119"/>
      <c r="M133" s="119"/>
      <c r="N133" s="117"/>
      <c r="O133" s="117"/>
      <c r="P133" s="117"/>
      <c r="Q133" s="26"/>
    </row>
    <row r="134" spans="1:17" s="25" customFormat="1">
      <c r="H134" s="131"/>
      <c r="I134" s="117"/>
      <c r="J134" s="117"/>
      <c r="K134" s="118"/>
      <c r="L134" s="119"/>
      <c r="M134" s="119"/>
      <c r="N134" s="117"/>
      <c r="O134" s="117"/>
      <c r="P134" s="117"/>
      <c r="Q134" s="26"/>
    </row>
    <row r="135" spans="1:17" s="25" customFormat="1">
      <c r="H135" s="131"/>
      <c r="I135" s="117"/>
      <c r="J135" s="117"/>
      <c r="K135" s="118"/>
      <c r="L135" s="119"/>
      <c r="M135" s="119"/>
      <c r="N135" s="117"/>
      <c r="O135" s="117"/>
      <c r="P135" s="117"/>
      <c r="Q135" s="26"/>
    </row>
    <row r="136" spans="1:17" s="25" customFormat="1">
      <c r="H136" s="131"/>
      <c r="I136" s="117"/>
      <c r="J136" s="117"/>
      <c r="K136" s="118"/>
      <c r="L136" s="119"/>
      <c r="M136" s="119"/>
      <c r="N136" s="117"/>
      <c r="O136" s="117"/>
      <c r="P136" s="117"/>
      <c r="Q136" s="26"/>
    </row>
    <row r="137" spans="1:17" s="25" customFormat="1">
      <c r="H137" s="131"/>
      <c r="I137" s="117"/>
      <c r="J137" s="117"/>
      <c r="K137" s="118"/>
      <c r="L137" s="119"/>
      <c r="M137" s="119"/>
      <c r="N137" s="117"/>
      <c r="O137" s="117"/>
      <c r="P137" s="117"/>
      <c r="Q137" s="26"/>
    </row>
    <row r="138" spans="1:17" s="25" customFormat="1">
      <c r="H138" s="131"/>
      <c r="I138" s="117"/>
      <c r="J138" s="117"/>
      <c r="K138" s="118"/>
      <c r="L138" s="119"/>
      <c r="M138" s="119"/>
      <c r="N138" s="117"/>
      <c r="O138" s="117"/>
      <c r="P138" s="117"/>
      <c r="Q138" s="26"/>
    </row>
    <row r="139" spans="1:17" s="25" customFormat="1">
      <c r="H139" s="131"/>
      <c r="I139" s="117"/>
      <c r="J139" s="117"/>
      <c r="K139" s="118"/>
      <c r="L139" s="119"/>
      <c r="M139" s="119"/>
      <c r="N139" s="117"/>
      <c r="O139" s="117"/>
      <c r="P139" s="117"/>
      <c r="Q139" s="26"/>
    </row>
    <row r="140" spans="1:17" s="25" customFormat="1">
      <c r="H140" s="131"/>
      <c r="I140" s="117"/>
      <c r="J140" s="117"/>
      <c r="K140" s="118"/>
      <c r="L140" s="119"/>
      <c r="M140" s="119"/>
      <c r="N140" s="117"/>
      <c r="O140" s="117"/>
      <c r="P140" s="117"/>
      <c r="Q140" s="26"/>
    </row>
    <row r="141" spans="1:17" s="25" customFormat="1">
      <c r="H141" s="131"/>
      <c r="I141" s="117"/>
      <c r="J141" s="117"/>
      <c r="K141" s="118"/>
      <c r="L141" s="119"/>
      <c r="M141" s="119"/>
      <c r="N141" s="117"/>
      <c r="O141" s="117"/>
      <c r="P141" s="117"/>
      <c r="Q141" s="26"/>
    </row>
    <row r="142" spans="1:17" s="25" customFormat="1">
      <c r="H142" s="131"/>
      <c r="I142" s="117"/>
      <c r="J142" s="117"/>
      <c r="K142" s="118"/>
      <c r="L142" s="119"/>
      <c r="M142" s="119"/>
      <c r="N142" s="117"/>
      <c r="O142" s="117"/>
      <c r="P142" s="117"/>
      <c r="Q142" s="26"/>
    </row>
    <row r="143" spans="1:17" s="25" customFormat="1">
      <c r="H143" s="131"/>
      <c r="I143" s="117"/>
      <c r="J143" s="117"/>
      <c r="K143" s="118"/>
      <c r="L143" s="119"/>
      <c r="M143" s="119"/>
      <c r="N143" s="117"/>
      <c r="O143" s="117"/>
      <c r="P143" s="117"/>
      <c r="Q143" s="26"/>
    </row>
    <row r="144" spans="1:17" s="25" customFormat="1">
      <c r="H144" s="131"/>
      <c r="I144" s="117"/>
      <c r="J144" s="117"/>
      <c r="K144" s="118"/>
      <c r="L144" s="119"/>
      <c r="M144" s="119"/>
      <c r="N144" s="117"/>
      <c r="O144" s="117"/>
      <c r="P144" s="117"/>
      <c r="Q144" s="26"/>
    </row>
    <row r="145" spans="8:17" s="25" customFormat="1">
      <c r="H145" s="26"/>
      <c r="I145" s="26"/>
      <c r="J145" s="26"/>
      <c r="K145" s="26"/>
      <c r="L145" s="26"/>
      <c r="M145" s="26"/>
      <c r="N145" s="26"/>
      <c r="O145" s="26"/>
      <c r="P145" s="26"/>
      <c r="Q145" s="26"/>
    </row>
    <row r="146" spans="8:17" s="25" customFormat="1">
      <c r="H146" s="26"/>
      <c r="I146" s="26"/>
      <c r="J146" s="26"/>
      <c r="K146" s="26"/>
      <c r="L146" s="26"/>
      <c r="M146" s="26"/>
      <c r="N146" s="26"/>
      <c r="O146" s="26"/>
      <c r="P146" s="26"/>
      <c r="Q146" s="26"/>
    </row>
    <row r="147" spans="8:17" s="25" customFormat="1">
      <c r="H147" s="26"/>
      <c r="I147" s="26"/>
      <c r="J147" s="26"/>
      <c r="K147" s="26"/>
      <c r="L147" s="26"/>
      <c r="M147" s="26"/>
      <c r="N147" s="26"/>
      <c r="O147" s="26"/>
      <c r="P147" s="26"/>
      <c r="Q147" s="26"/>
    </row>
    <row r="148" spans="8:17" s="25" customFormat="1">
      <c r="H148" s="26"/>
      <c r="I148" s="26"/>
      <c r="J148" s="26"/>
      <c r="K148" s="26"/>
      <c r="L148" s="26"/>
      <c r="M148" s="26"/>
      <c r="N148" s="26"/>
      <c r="O148" s="26"/>
      <c r="P148" s="26"/>
      <c r="Q148" s="26"/>
    </row>
    <row r="149" spans="8:17" s="25" customFormat="1">
      <c r="H149" s="26"/>
      <c r="I149" s="26"/>
      <c r="J149" s="26"/>
      <c r="K149" s="26"/>
      <c r="L149" s="26"/>
      <c r="M149" s="26"/>
      <c r="N149" s="26"/>
      <c r="O149" s="26"/>
      <c r="P149" s="26"/>
      <c r="Q149" s="26"/>
    </row>
    <row r="150" spans="8:17" s="25" customFormat="1">
      <c r="H150" s="26"/>
      <c r="I150" s="26"/>
      <c r="J150" s="26"/>
      <c r="K150" s="26"/>
      <c r="L150" s="26"/>
      <c r="M150" s="26"/>
      <c r="N150" s="26"/>
      <c r="O150" s="26"/>
      <c r="P150" s="26"/>
      <c r="Q150" s="26"/>
    </row>
    <row r="151" spans="8:17" s="25" customFormat="1">
      <c r="H151" s="26"/>
      <c r="I151" s="26"/>
      <c r="J151" s="26"/>
      <c r="K151" s="26"/>
      <c r="L151" s="26"/>
      <c r="M151" s="26"/>
      <c r="N151" s="26"/>
      <c r="O151" s="26"/>
      <c r="P151" s="26"/>
      <c r="Q151" s="26"/>
    </row>
    <row r="152" spans="8:17" s="25" customFormat="1">
      <c r="H152" s="26"/>
      <c r="I152" s="26"/>
      <c r="J152" s="26"/>
      <c r="K152" s="26"/>
      <c r="L152" s="26"/>
      <c r="M152" s="26"/>
      <c r="N152" s="26"/>
      <c r="O152" s="26"/>
      <c r="P152" s="26"/>
      <c r="Q152" s="26"/>
    </row>
    <row r="153" spans="8:17" s="25" customFormat="1">
      <c r="H153" s="26"/>
      <c r="I153" s="26"/>
      <c r="J153" s="26"/>
      <c r="K153" s="26"/>
      <c r="L153" s="26"/>
      <c r="M153" s="26"/>
      <c r="N153" s="26"/>
      <c r="O153" s="26"/>
      <c r="P153" s="26"/>
      <c r="Q153" s="26"/>
    </row>
    <row r="154" spans="8:17" s="25" customFormat="1">
      <c r="H154" s="26"/>
      <c r="I154" s="26"/>
      <c r="J154" s="26"/>
      <c r="K154" s="26"/>
      <c r="L154" s="26"/>
      <c r="M154" s="26"/>
      <c r="N154" s="26"/>
      <c r="O154" s="26"/>
      <c r="P154" s="26"/>
      <c r="Q154" s="26"/>
    </row>
    <row r="155" spans="8:17" s="25" customFormat="1">
      <c r="H155" s="26"/>
      <c r="I155" s="26"/>
      <c r="J155" s="26"/>
      <c r="K155" s="26"/>
      <c r="L155" s="26"/>
      <c r="M155" s="26"/>
      <c r="N155" s="26"/>
      <c r="O155" s="26"/>
      <c r="P155" s="26"/>
      <c r="Q155" s="26"/>
    </row>
    <row r="156" spans="8:17" s="25" customFormat="1">
      <c r="H156" s="26"/>
      <c r="I156" s="26"/>
      <c r="J156" s="26"/>
      <c r="K156" s="26"/>
      <c r="L156" s="26"/>
      <c r="M156" s="26"/>
      <c r="N156" s="26"/>
      <c r="O156" s="26"/>
      <c r="P156" s="26"/>
      <c r="Q156" s="26"/>
    </row>
    <row r="157" spans="8:17" s="25" customFormat="1">
      <c r="H157" s="26"/>
      <c r="I157" s="26"/>
      <c r="J157" s="26"/>
      <c r="K157" s="26"/>
      <c r="L157" s="26"/>
      <c r="M157" s="26"/>
      <c r="N157" s="26"/>
      <c r="O157" s="26"/>
      <c r="P157" s="26"/>
      <c r="Q157" s="26"/>
    </row>
    <row r="158" spans="8:17" s="25" customFormat="1">
      <c r="H158" s="26"/>
      <c r="I158" s="26"/>
      <c r="J158" s="26"/>
      <c r="K158" s="26"/>
      <c r="L158" s="26"/>
      <c r="M158" s="26"/>
      <c r="N158" s="26"/>
      <c r="O158" s="26"/>
      <c r="P158" s="26"/>
      <c r="Q158" s="26"/>
    </row>
    <row r="159" spans="8:17" s="25" customFormat="1">
      <c r="H159" s="26"/>
      <c r="I159" s="26"/>
      <c r="J159" s="26"/>
      <c r="K159" s="26"/>
      <c r="L159" s="26"/>
      <c r="M159" s="26"/>
      <c r="N159" s="26"/>
      <c r="O159" s="26"/>
      <c r="P159" s="26"/>
      <c r="Q159" s="26"/>
    </row>
    <row r="160" spans="8:17" s="25" customFormat="1">
      <c r="H160" s="26"/>
      <c r="I160" s="26"/>
      <c r="J160" s="26"/>
      <c r="K160" s="26"/>
      <c r="L160" s="26"/>
      <c r="M160" s="26"/>
      <c r="N160" s="26"/>
      <c r="O160" s="26"/>
      <c r="P160" s="26"/>
      <c r="Q160" s="26"/>
    </row>
    <row r="161" spans="8:17" s="25" customFormat="1"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8:17" s="25" customFormat="1">
      <c r="H162" s="26"/>
      <c r="I162" s="26"/>
      <c r="J162" s="26"/>
      <c r="K162" s="26"/>
      <c r="L162" s="26"/>
      <c r="M162" s="26"/>
      <c r="N162" s="26"/>
      <c r="O162" s="26"/>
      <c r="P162" s="26"/>
      <c r="Q162" s="26"/>
    </row>
    <row r="163" spans="8:17" s="25" customFormat="1">
      <c r="H163" s="26"/>
      <c r="I163" s="26"/>
      <c r="J163" s="26"/>
      <c r="K163" s="26"/>
      <c r="L163" s="26"/>
      <c r="M163" s="26"/>
      <c r="N163" s="26"/>
      <c r="O163" s="26"/>
      <c r="P163" s="26"/>
      <c r="Q163" s="26"/>
    </row>
    <row r="164" spans="8:17" s="25" customFormat="1">
      <c r="H164" s="26"/>
      <c r="I164" s="26"/>
      <c r="J164" s="26"/>
      <c r="K164" s="26"/>
      <c r="L164" s="26"/>
      <c r="M164" s="26"/>
      <c r="N164" s="26"/>
      <c r="O164" s="26"/>
      <c r="P164" s="26"/>
      <c r="Q164" s="26"/>
    </row>
    <row r="165" spans="8:17" s="25" customFormat="1">
      <c r="H165" s="26"/>
      <c r="I165" s="26"/>
      <c r="J165" s="26"/>
      <c r="K165" s="26"/>
      <c r="L165" s="26"/>
      <c r="M165" s="26"/>
      <c r="N165" s="26"/>
      <c r="O165" s="26"/>
      <c r="P165" s="26"/>
      <c r="Q165" s="26"/>
    </row>
    <row r="166" spans="8:17" s="25" customFormat="1">
      <c r="H166" s="26"/>
      <c r="I166" s="26"/>
      <c r="J166" s="26"/>
      <c r="K166" s="26"/>
      <c r="L166" s="26"/>
      <c r="M166" s="26"/>
      <c r="N166" s="26"/>
      <c r="O166" s="26"/>
      <c r="P166" s="26"/>
      <c r="Q166" s="26"/>
    </row>
    <row r="167" spans="8:17" s="25" customFormat="1">
      <c r="H167" s="26"/>
      <c r="I167" s="26"/>
      <c r="J167" s="26"/>
      <c r="K167" s="26"/>
      <c r="L167" s="26"/>
      <c r="M167" s="26"/>
      <c r="N167" s="26"/>
      <c r="O167" s="26"/>
      <c r="P167" s="26"/>
      <c r="Q167" s="26"/>
    </row>
    <row r="168" spans="8:17" s="25" customFormat="1">
      <c r="H168" s="26"/>
      <c r="I168" s="26"/>
      <c r="J168" s="26"/>
      <c r="K168" s="26"/>
      <c r="L168" s="26"/>
      <c r="M168" s="26"/>
      <c r="N168" s="26"/>
      <c r="O168" s="26"/>
      <c r="P168" s="26"/>
      <c r="Q168" s="26"/>
    </row>
    <row r="169" spans="8:17" s="25" customFormat="1">
      <c r="H169" s="26"/>
      <c r="I169" s="26"/>
      <c r="J169" s="26"/>
      <c r="K169" s="26"/>
      <c r="L169" s="26"/>
      <c r="M169" s="26"/>
      <c r="N169" s="26"/>
      <c r="O169" s="26"/>
      <c r="P169" s="26"/>
      <c r="Q169" s="26"/>
    </row>
    <row r="170" spans="8:17" s="25" customFormat="1">
      <c r="H170" s="26"/>
      <c r="I170" s="26"/>
      <c r="J170" s="26"/>
      <c r="K170" s="26"/>
      <c r="L170" s="26"/>
      <c r="M170" s="26"/>
      <c r="N170" s="26"/>
      <c r="O170" s="26"/>
      <c r="P170" s="26"/>
      <c r="Q170" s="26"/>
    </row>
    <row r="171" spans="8:17" s="25" customFormat="1">
      <c r="H171" s="26"/>
      <c r="I171" s="26"/>
      <c r="J171" s="26"/>
      <c r="K171" s="26"/>
      <c r="L171" s="26"/>
      <c r="M171" s="26"/>
      <c r="N171" s="26"/>
      <c r="O171" s="26"/>
      <c r="P171" s="26"/>
      <c r="Q171" s="26"/>
    </row>
    <row r="172" spans="8:17" s="25" customFormat="1">
      <c r="H172" s="26"/>
      <c r="I172" s="26"/>
      <c r="J172" s="26"/>
      <c r="K172" s="26"/>
      <c r="L172" s="26"/>
      <c r="M172" s="26"/>
      <c r="N172" s="26"/>
      <c r="O172" s="26"/>
      <c r="P172" s="26"/>
      <c r="Q172" s="26"/>
    </row>
    <row r="173" spans="8:17" s="25" customFormat="1">
      <c r="H173" s="26"/>
      <c r="I173" s="26"/>
      <c r="J173" s="26"/>
      <c r="K173" s="26"/>
      <c r="L173" s="26"/>
      <c r="M173" s="26"/>
      <c r="N173" s="26"/>
      <c r="O173" s="26"/>
      <c r="P173" s="26"/>
      <c r="Q173" s="26"/>
    </row>
    <row r="174" spans="8:17" s="25" customFormat="1">
      <c r="H174" s="26"/>
      <c r="I174" s="26"/>
      <c r="J174" s="26"/>
      <c r="K174" s="26"/>
      <c r="L174" s="26"/>
      <c r="M174" s="26"/>
      <c r="N174" s="26"/>
      <c r="O174" s="26"/>
      <c r="P174" s="26"/>
      <c r="Q174" s="26"/>
    </row>
    <row r="175" spans="8:17" s="25" customFormat="1">
      <c r="H175" s="26"/>
      <c r="I175" s="26"/>
      <c r="J175" s="26"/>
      <c r="K175" s="26"/>
      <c r="L175" s="26"/>
      <c r="M175" s="26"/>
      <c r="N175" s="26"/>
      <c r="O175" s="26"/>
      <c r="P175" s="26"/>
      <c r="Q175" s="26"/>
    </row>
    <row r="176" spans="8:17" s="25" customFormat="1">
      <c r="H176" s="26"/>
      <c r="I176" s="26"/>
      <c r="J176" s="26"/>
      <c r="K176" s="26"/>
      <c r="L176" s="26"/>
      <c r="M176" s="26"/>
      <c r="N176" s="26"/>
      <c r="O176" s="26"/>
      <c r="P176" s="26"/>
      <c r="Q176" s="26"/>
    </row>
    <row r="177" spans="8:17" s="25" customFormat="1">
      <c r="H177" s="26"/>
      <c r="I177" s="26"/>
      <c r="J177" s="26"/>
      <c r="K177" s="26"/>
      <c r="L177" s="26"/>
      <c r="M177" s="26"/>
      <c r="N177" s="26"/>
      <c r="O177" s="26"/>
      <c r="P177" s="26"/>
      <c r="Q177" s="26"/>
    </row>
    <row r="178" spans="8:17" s="25" customFormat="1">
      <c r="H178" s="26"/>
      <c r="I178" s="26"/>
      <c r="J178" s="26"/>
      <c r="K178" s="26"/>
      <c r="L178" s="26"/>
      <c r="M178" s="26"/>
      <c r="N178" s="26"/>
      <c r="O178" s="26"/>
      <c r="P178" s="26"/>
      <c r="Q178" s="26"/>
    </row>
    <row r="179" spans="8:17" s="25" customFormat="1">
      <c r="H179" s="26"/>
      <c r="I179" s="26"/>
      <c r="J179" s="26"/>
      <c r="K179" s="26"/>
      <c r="L179" s="26"/>
      <c r="M179" s="26"/>
      <c r="N179" s="26"/>
      <c r="O179" s="26"/>
      <c r="P179" s="26"/>
      <c r="Q179" s="26"/>
    </row>
    <row r="180" spans="8:17" s="25" customFormat="1">
      <c r="H180" s="26"/>
      <c r="I180" s="26"/>
      <c r="J180" s="26"/>
      <c r="K180" s="26"/>
      <c r="L180" s="26"/>
      <c r="M180" s="26"/>
      <c r="N180" s="26"/>
      <c r="O180" s="26"/>
      <c r="P180" s="26"/>
      <c r="Q180" s="26"/>
    </row>
    <row r="181" spans="8:17" s="25" customFormat="1">
      <c r="H181" s="26"/>
      <c r="I181" s="26"/>
      <c r="J181" s="26"/>
      <c r="K181" s="26"/>
      <c r="L181" s="26"/>
      <c r="M181" s="26"/>
      <c r="N181" s="26"/>
      <c r="O181" s="26"/>
      <c r="P181" s="26"/>
      <c r="Q181" s="26"/>
    </row>
    <row r="182" spans="8:17" s="25" customFormat="1">
      <c r="H182" s="26"/>
      <c r="I182" s="26"/>
      <c r="J182" s="26"/>
      <c r="K182" s="26"/>
      <c r="L182" s="26"/>
      <c r="M182" s="26"/>
      <c r="N182" s="26"/>
      <c r="O182" s="26"/>
      <c r="P182" s="26"/>
      <c r="Q182" s="26"/>
    </row>
    <row r="183" spans="8:17" s="25" customFormat="1">
      <c r="H183" s="26"/>
      <c r="I183" s="26"/>
      <c r="J183" s="26"/>
      <c r="K183" s="26"/>
      <c r="L183" s="26"/>
      <c r="M183" s="26"/>
      <c r="N183" s="26"/>
      <c r="O183" s="26"/>
      <c r="P183" s="26"/>
      <c r="Q183" s="26"/>
    </row>
    <row r="184" spans="8:17" s="25" customFormat="1">
      <c r="H184" s="26"/>
      <c r="I184" s="26"/>
      <c r="J184" s="26"/>
      <c r="K184" s="26"/>
      <c r="L184" s="26"/>
      <c r="M184" s="26"/>
      <c r="N184" s="26"/>
      <c r="O184" s="26"/>
      <c r="P184" s="26"/>
      <c r="Q184" s="26"/>
    </row>
    <row r="185" spans="8:17" s="25" customFormat="1">
      <c r="H185" s="26"/>
      <c r="I185" s="26"/>
      <c r="J185" s="26"/>
      <c r="K185" s="26"/>
      <c r="L185" s="26"/>
      <c r="M185" s="26"/>
      <c r="N185" s="26"/>
      <c r="O185" s="26"/>
      <c r="P185" s="26"/>
      <c r="Q185" s="26"/>
    </row>
    <row r="186" spans="8:17" s="25" customFormat="1">
      <c r="H186" s="26"/>
      <c r="I186" s="26"/>
      <c r="J186" s="26"/>
      <c r="K186" s="26"/>
      <c r="L186" s="26"/>
      <c r="M186" s="26"/>
      <c r="N186" s="26"/>
      <c r="O186" s="26"/>
      <c r="P186" s="26"/>
      <c r="Q186" s="26"/>
    </row>
    <row r="187" spans="8:17" s="25" customFormat="1">
      <c r="H187" s="26"/>
      <c r="I187" s="26"/>
      <c r="J187" s="26"/>
      <c r="K187" s="26"/>
      <c r="L187" s="26"/>
      <c r="M187" s="26"/>
      <c r="N187" s="26"/>
      <c r="O187" s="26"/>
      <c r="P187" s="26"/>
      <c r="Q187" s="26"/>
    </row>
    <row r="188" spans="8:17" s="25" customFormat="1">
      <c r="H188" s="26"/>
      <c r="I188" s="26"/>
      <c r="J188" s="26"/>
      <c r="K188" s="26"/>
      <c r="L188" s="26"/>
      <c r="M188" s="26"/>
      <c r="N188" s="26"/>
      <c r="O188" s="26"/>
      <c r="P188" s="26"/>
      <c r="Q188" s="26"/>
    </row>
    <row r="189" spans="8:17" s="25" customFormat="1">
      <c r="H189" s="26"/>
      <c r="I189" s="26"/>
      <c r="J189" s="26"/>
      <c r="K189" s="26"/>
      <c r="L189" s="26"/>
      <c r="M189" s="26"/>
      <c r="N189" s="26"/>
      <c r="O189" s="26"/>
      <c r="P189" s="26"/>
      <c r="Q189" s="26"/>
    </row>
    <row r="190" spans="8:17" s="25" customFormat="1">
      <c r="H190" s="26"/>
      <c r="I190" s="26"/>
      <c r="J190" s="26"/>
      <c r="K190" s="26"/>
      <c r="L190" s="26"/>
      <c r="M190" s="26"/>
      <c r="N190" s="26"/>
      <c r="O190" s="26"/>
      <c r="P190" s="26"/>
      <c r="Q190" s="26"/>
    </row>
    <row r="191" spans="8:17" s="25" customFormat="1">
      <c r="H191" s="26"/>
      <c r="I191" s="26"/>
      <c r="J191" s="26"/>
      <c r="K191" s="26"/>
      <c r="L191" s="26"/>
      <c r="M191" s="26"/>
      <c r="N191" s="26"/>
      <c r="O191" s="26"/>
      <c r="P191" s="26"/>
      <c r="Q191" s="26"/>
    </row>
    <row r="192" spans="8:17" s="25" customFormat="1">
      <c r="H192" s="26"/>
      <c r="I192" s="26"/>
      <c r="J192" s="26"/>
      <c r="K192" s="26"/>
      <c r="L192" s="26"/>
      <c r="M192" s="26"/>
      <c r="N192" s="26"/>
      <c r="O192" s="26"/>
      <c r="P192" s="26"/>
      <c r="Q192" s="26"/>
    </row>
    <row r="193" spans="8:17" s="25" customFormat="1">
      <c r="H193" s="26"/>
      <c r="I193" s="26"/>
      <c r="J193" s="26"/>
      <c r="K193" s="26"/>
      <c r="L193" s="26"/>
      <c r="M193" s="26"/>
      <c r="N193" s="26"/>
      <c r="O193" s="26"/>
      <c r="P193" s="26"/>
      <c r="Q193" s="26"/>
    </row>
    <row r="194" spans="8:17" s="25" customFormat="1">
      <c r="H194" s="26"/>
      <c r="I194" s="26"/>
      <c r="J194" s="26"/>
      <c r="K194" s="26"/>
      <c r="L194" s="26"/>
      <c r="M194" s="26"/>
      <c r="N194" s="26"/>
      <c r="O194" s="26"/>
      <c r="P194" s="26"/>
      <c r="Q194" s="26"/>
    </row>
    <row r="195" spans="8:17" s="25" customFormat="1">
      <c r="H195" s="26"/>
      <c r="I195" s="26"/>
      <c r="J195" s="26"/>
      <c r="K195" s="26"/>
      <c r="L195" s="26"/>
      <c r="M195" s="26"/>
      <c r="N195" s="26"/>
      <c r="O195" s="26"/>
      <c r="P195" s="26"/>
      <c r="Q195" s="26"/>
    </row>
    <row r="196" spans="8:17" s="25" customFormat="1">
      <c r="H196" s="26"/>
      <c r="I196" s="26"/>
      <c r="J196" s="26"/>
      <c r="K196" s="26"/>
      <c r="L196" s="26"/>
      <c r="M196" s="26"/>
      <c r="N196" s="26"/>
      <c r="O196" s="26"/>
      <c r="P196" s="26"/>
      <c r="Q196" s="26"/>
    </row>
    <row r="197" spans="8:17" s="25" customFormat="1">
      <c r="H197" s="26"/>
      <c r="I197" s="26"/>
      <c r="J197" s="26"/>
      <c r="K197" s="26"/>
      <c r="L197" s="26"/>
      <c r="M197" s="26"/>
      <c r="N197" s="26"/>
      <c r="O197" s="26"/>
      <c r="P197" s="26"/>
      <c r="Q197" s="26"/>
    </row>
    <row r="198" spans="8:17" s="25" customFormat="1">
      <c r="H198" s="26"/>
      <c r="I198" s="26"/>
      <c r="J198" s="26"/>
      <c r="K198" s="26"/>
      <c r="L198" s="26"/>
      <c r="M198" s="26"/>
      <c r="N198" s="26"/>
      <c r="O198" s="26"/>
      <c r="P198" s="26"/>
      <c r="Q198" s="26"/>
    </row>
    <row r="199" spans="8:17" s="25" customFormat="1">
      <c r="H199" s="26"/>
      <c r="I199" s="26"/>
      <c r="J199" s="26"/>
      <c r="K199" s="26"/>
      <c r="L199" s="26"/>
      <c r="M199" s="26"/>
      <c r="N199" s="26"/>
      <c r="O199" s="26"/>
      <c r="P199" s="26"/>
      <c r="Q199" s="26"/>
    </row>
    <row r="200" spans="8:17" s="25" customFormat="1">
      <c r="H200" s="26"/>
      <c r="I200" s="26"/>
      <c r="J200" s="26"/>
      <c r="K200" s="26"/>
      <c r="L200" s="26"/>
      <c r="M200" s="26"/>
      <c r="N200" s="26"/>
      <c r="O200" s="26"/>
      <c r="P200" s="26"/>
      <c r="Q200" s="26"/>
    </row>
    <row r="201" spans="8:17" s="25" customFormat="1">
      <c r="H201" s="26"/>
      <c r="I201" s="26"/>
      <c r="J201" s="26"/>
      <c r="K201" s="26"/>
      <c r="L201" s="26"/>
      <c r="M201" s="26"/>
      <c r="N201" s="26"/>
      <c r="O201" s="26"/>
      <c r="P201" s="26"/>
      <c r="Q201" s="26"/>
    </row>
    <row r="202" spans="8:17" s="25" customFormat="1">
      <c r="H202" s="26"/>
      <c r="I202" s="26"/>
      <c r="J202" s="26"/>
      <c r="K202" s="26"/>
      <c r="L202" s="26"/>
      <c r="M202" s="26"/>
      <c r="N202" s="26"/>
      <c r="O202" s="26"/>
      <c r="P202" s="26"/>
      <c r="Q202" s="26"/>
    </row>
    <row r="203" spans="8:17" s="25" customFormat="1">
      <c r="H203" s="26"/>
      <c r="I203" s="26"/>
      <c r="J203" s="26"/>
      <c r="K203" s="26"/>
      <c r="L203" s="26"/>
      <c r="M203" s="26"/>
      <c r="N203" s="26"/>
      <c r="O203" s="26"/>
      <c r="P203" s="26"/>
      <c r="Q203" s="26"/>
    </row>
    <row r="204" spans="8:17" s="25" customFormat="1">
      <c r="H204" s="26"/>
      <c r="I204" s="26"/>
      <c r="J204" s="26"/>
      <c r="K204" s="26"/>
      <c r="L204" s="26"/>
      <c r="M204" s="26"/>
      <c r="N204" s="26"/>
      <c r="O204" s="26"/>
      <c r="P204" s="26"/>
      <c r="Q204" s="26"/>
    </row>
    <row r="205" spans="8:17" s="25" customFormat="1">
      <c r="H205" s="26"/>
      <c r="I205" s="26"/>
      <c r="J205" s="26"/>
      <c r="K205" s="26"/>
      <c r="L205" s="26"/>
      <c r="M205" s="26"/>
      <c r="N205" s="26"/>
      <c r="O205" s="26"/>
      <c r="P205" s="26"/>
      <c r="Q205" s="26"/>
    </row>
    <row r="206" spans="8:17" s="25" customFormat="1">
      <c r="H206" s="26"/>
      <c r="I206" s="26"/>
      <c r="J206" s="26"/>
      <c r="K206" s="26"/>
      <c r="L206" s="26"/>
      <c r="M206" s="26"/>
      <c r="N206" s="26"/>
      <c r="O206" s="26"/>
      <c r="P206" s="26"/>
      <c r="Q206" s="26"/>
    </row>
    <row r="207" spans="8:17" s="25" customFormat="1">
      <c r="H207" s="26"/>
      <c r="I207" s="26"/>
      <c r="J207" s="26"/>
      <c r="K207" s="26"/>
      <c r="L207" s="26"/>
      <c r="M207" s="26"/>
      <c r="N207" s="26"/>
      <c r="O207" s="26"/>
      <c r="P207" s="26"/>
      <c r="Q207" s="26"/>
    </row>
    <row r="208" spans="8:17" s="25" customFormat="1">
      <c r="H208" s="26"/>
      <c r="I208" s="26"/>
      <c r="J208" s="26"/>
      <c r="K208" s="26"/>
      <c r="L208" s="26"/>
      <c r="M208" s="26"/>
      <c r="N208" s="26"/>
      <c r="O208" s="26"/>
      <c r="P208" s="26"/>
      <c r="Q208" s="26"/>
    </row>
    <row r="209" spans="8:17" s="25" customFormat="1">
      <c r="H209" s="26"/>
      <c r="I209" s="26"/>
      <c r="J209" s="26"/>
      <c r="K209" s="26"/>
      <c r="L209" s="26"/>
      <c r="M209" s="26"/>
      <c r="N209" s="26"/>
      <c r="O209" s="26"/>
      <c r="P209" s="26"/>
      <c r="Q209" s="26"/>
    </row>
    <row r="210" spans="8:17" s="25" customFormat="1">
      <c r="H210" s="26"/>
      <c r="I210" s="26"/>
      <c r="J210" s="26"/>
      <c r="K210" s="26"/>
      <c r="L210" s="26"/>
      <c r="M210" s="26"/>
      <c r="N210" s="26"/>
      <c r="O210" s="26"/>
      <c r="P210" s="26"/>
      <c r="Q210" s="26"/>
    </row>
    <row r="211" spans="8:17" s="25" customFormat="1">
      <c r="H211" s="26"/>
      <c r="I211" s="26"/>
      <c r="J211" s="26"/>
      <c r="K211" s="26"/>
      <c r="L211" s="26"/>
      <c r="M211" s="26"/>
      <c r="N211" s="26"/>
      <c r="O211" s="26"/>
      <c r="P211" s="26"/>
      <c r="Q211" s="26"/>
    </row>
    <row r="212" spans="8:17" s="25" customFormat="1">
      <c r="H212" s="26"/>
      <c r="I212" s="26"/>
      <c r="J212" s="26"/>
      <c r="K212" s="26"/>
      <c r="L212" s="26"/>
      <c r="M212" s="26"/>
      <c r="N212" s="26"/>
      <c r="O212" s="26"/>
      <c r="P212" s="26"/>
      <c r="Q212" s="26"/>
    </row>
    <row r="213" spans="8:17" s="25" customFormat="1">
      <c r="H213" s="26"/>
      <c r="I213" s="26"/>
      <c r="J213" s="26"/>
      <c r="K213" s="26"/>
      <c r="L213" s="26"/>
      <c r="M213" s="26"/>
      <c r="N213" s="26"/>
      <c r="O213" s="26"/>
      <c r="P213" s="26"/>
      <c r="Q213" s="26"/>
    </row>
    <row r="214" spans="8:17" s="25" customFormat="1">
      <c r="H214" s="26"/>
      <c r="I214" s="26"/>
      <c r="J214" s="26"/>
      <c r="K214" s="26"/>
      <c r="L214" s="26"/>
      <c r="M214" s="26"/>
      <c r="N214" s="26"/>
      <c r="O214" s="26"/>
      <c r="P214" s="26"/>
      <c r="Q214" s="26"/>
    </row>
    <row r="215" spans="8:17" s="25" customFormat="1">
      <c r="H215" s="26"/>
      <c r="I215" s="26"/>
      <c r="J215" s="26"/>
      <c r="K215" s="26"/>
      <c r="L215" s="26"/>
      <c r="M215" s="26"/>
      <c r="N215" s="26"/>
      <c r="O215" s="26"/>
      <c r="P215" s="26"/>
      <c r="Q215" s="26"/>
    </row>
    <row r="216" spans="8:17" s="25" customFormat="1">
      <c r="H216" s="26"/>
      <c r="I216" s="26"/>
      <c r="J216" s="26"/>
      <c r="K216" s="26"/>
      <c r="L216" s="26"/>
      <c r="M216" s="26"/>
      <c r="N216" s="26"/>
      <c r="O216" s="26"/>
      <c r="P216" s="26"/>
      <c r="Q216" s="26"/>
    </row>
    <row r="217" spans="8:17" s="25" customFormat="1">
      <c r="H217" s="26"/>
      <c r="I217" s="26"/>
      <c r="J217" s="26"/>
      <c r="K217" s="26"/>
      <c r="L217" s="26"/>
      <c r="M217" s="26"/>
      <c r="N217" s="26"/>
      <c r="O217" s="26"/>
      <c r="P217" s="26"/>
      <c r="Q217" s="26"/>
    </row>
    <row r="218" spans="8:17" s="25" customFormat="1">
      <c r="H218" s="26"/>
      <c r="I218" s="26"/>
      <c r="J218" s="26"/>
      <c r="K218" s="26"/>
      <c r="L218" s="26"/>
      <c r="M218" s="26"/>
      <c r="N218" s="26"/>
      <c r="O218" s="26"/>
      <c r="P218" s="26"/>
      <c r="Q218" s="26"/>
    </row>
    <row r="219" spans="8:17" s="25" customFormat="1">
      <c r="H219" s="26"/>
      <c r="I219" s="26"/>
      <c r="J219" s="26"/>
      <c r="K219" s="26"/>
      <c r="L219" s="26"/>
      <c r="M219" s="26"/>
      <c r="N219" s="26"/>
      <c r="O219" s="26"/>
      <c r="P219" s="26"/>
      <c r="Q219" s="26"/>
    </row>
    <row r="220" spans="8:17" s="25" customFormat="1">
      <c r="H220" s="26"/>
      <c r="I220" s="26"/>
      <c r="J220" s="26"/>
      <c r="K220" s="26"/>
      <c r="L220" s="26"/>
      <c r="M220" s="26"/>
      <c r="N220" s="26"/>
      <c r="O220" s="26"/>
      <c r="P220" s="26"/>
      <c r="Q220" s="26"/>
    </row>
    <row r="221" spans="8:17" s="25" customFormat="1">
      <c r="H221" s="26"/>
      <c r="I221" s="26"/>
      <c r="J221" s="26"/>
      <c r="K221" s="26"/>
      <c r="L221" s="26"/>
      <c r="M221" s="26"/>
      <c r="N221" s="26"/>
      <c r="O221" s="26"/>
      <c r="P221" s="26"/>
      <c r="Q221" s="26"/>
    </row>
    <row r="222" spans="8:17" s="25" customFormat="1">
      <c r="H222" s="26"/>
      <c r="I222" s="26"/>
      <c r="J222" s="26"/>
      <c r="K222" s="26"/>
      <c r="L222" s="26"/>
      <c r="M222" s="26"/>
      <c r="N222" s="26"/>
      <c r="O222" s="26"/>
      <c r="P222" s="26"/>
      <c r="Q222" s="26"/>
    </row>
    <row r="223" spans="8:17" s="25" customFormat="1">
      <c r="H223" s="26"/>
      <c r="I223" s="26"/>
      <c r="J223" s="26"/>
      <c r="K223" s="26"/>
      <c r="L223" s="26"/>
      <c r="M223" s="26"/>
      <c r="N223" s="26"/>
      <c r="O223" s="26"/>
      <c r="P223" s="26"/>
      <c r="Q223" s="26"/>
    </row>
    <row r="224" spans="8:17" s="25" customFormat="1">
      <c r="H224" s="26"/>
      <c r="I224" s="26"/>
      <c r="J224" s="26"/>
      <c r="K224" s="26"/>
      <c r="L224" s="26"/>
      <c r="M224" s="26"/>
      <c r="N224" s="26"/>
      <c r="O224" s="26"/>
      <c r="P224" s="26"/>
      <c r="Q224" s="26"/>
    </row>
    <row r="225" spans="8:17" s="25" customFormat="1">
      <c r="H225" s="26"/>
      <c r="I225" s="26"/>
      <c r="J225" s="26"/>
      <c r="K225" s="26"/>
      <c r="L225" s="26"/>
      <c r="M225" s="26"/>
      <c r="N225" s="26"/>
      <c r="O225" s="26"/>
      <c r="P225" s="26"/>
      <c r="Q225" s="26"/>
    </row>
    <row r="226" spans="8:17" s="25" customFormat="1">
      <c r="H226" s="26"/>
      <c r="I226" s="26"/>
      <c r="J226" s="26"/>
      <c r="K226" s="26"/>
      <c r="L226" s="26"/>
      <c r="M226" s="26"/>
      <c r="N226" s="26"/>
      <c r="O226" s="26"/>
      <c r="P226" s="26"/>
      <c r="Q226" s="26"/>
    </row>
    <row r="227" spans="8:17" s="25" customFormat="1">
      <c r="H227" s="26"/>
      <c r="I227" s="26"/>
      <c r="J227" s="26"/>
      <c r="K227" s="26"/>
      <c r="L227" s="26"/>
      <c r="M227" s="26"/>
      <c r="N227" s="26"/>
      <c r="O227" s="26"/>
      <c r="P227" s="26"/>
      <c r="Q227" s="26"/>
    </row>
    <row r="228" spans="8:17" s="25" customFormat="1">
      <c r="H228" s="26"/>
      <c r="I228" s="26"/>
      <c r="J228" s="26"/>
      <c r="K228" s="26"/>
      <c r="L228" s="26"/>
      <c r="M228" s="26"/>
      <c r="N228" s="26"/>
      <c r="O228" s="26"/>
      <c r="P228" s="26"/>
      <c r="Q228" s="26"/>
    </row>
    <row r="229" spans="8:17" s="25" customFormat="1">
      <c r="H229" s="26"/>
      <c r="I229" s="26"/>
      <c r="J229" s="26"/>
      <c r="K229" s="26"/>
      <c r="L229" s="26"/>
      <c r="M229" s="26"/>
      <c r="N229" s="26"/>
      <c r="O229" s="26"/>
      <c r="P229" s="26"/>
      <c r="Q229" s="26"/>
    </row>
    <row r="230" spans="8:17" s="25" customFormat="1">
      <c r="H230" s="26"/>
      <c r="I230" s="26"/>
      <c r="J230" s="26"/>
      <c r="K230" s="26"/>
      <c r="L230" s="26"/>
      <c r="M230" s="26"/>
      <c r="N230" s="26"/>
      <c r="O230" s="26"/>
      <c r="P230" s="26"/>
      <c r="Q230" s="26"/>
    </row>
    <row r="231" spans="8:17" s="25" customFormat="1">
      <c r="H231" s="26"/>
      <c r="I231" s="26"/>
      <c r="J231" s="26"/>
      <c r="K231" s="26"/>
      <c r="L231" s="26"/>
      <c r="M231" s="26"/>
      <c r="N231" s="26"/>
      <c r="O231" s="26"/>
      <c r="P231" s="26"/>
      <c r="Q231" s="26"/>
    </row>
    <row r="232" spans="8:17" s="25" customFormat="1">
      <c r="H232" s="26"/>
      <c r="I232" s="26"/>
      <c r="J232" s="26"/>
      <c r="K232" s="26"/>
      <c r="L232" s="26"/>
      <c r="M232" s="26"/>
      <c r="N232" s="26"/>
      <c r="O232" s="26"/>
      <c r="P232" s="26"/>
      <c r="Q232" s="26"/>
    </row>
    <row r="233" spans="8:17" s="25" customFormat="1">
      <c r="H233" s="26"/>
      <c r="I233" s="26"/>
      <c r="J233" s="26"/>
      <c r="K233" s="26"/>
      <c r="L233" s="26"/>
      <c r="M233" s="26"/>
      <c r="N233" s="26"/>
      <c r="O233" s="26"/>
      <c r="P233" s="26"/>
      <c r="Q233" s="26"/>
    </row>
    <row r="234" spans="8:17" s="25" customFormat="1">
      <c r="H234" s="26"/>
      <c r="I234" s="26"/>
      <c r="J234" s="26"/>
      <c r="K234" s="26"/>
      <c r="L234" s="26"/>
      <c r="M234" s="26"/>
      <c r="N234" s="26"/>
      <c r="O234" s="26"/>
      <c r="P234" s="26"/>
      <c r="Q234" s="26"/>
    </row>
    <row r="235" spans="8:17" s="25" customFormat="1">
      <c r="H235" s="26"/>
      <c r="I235" s="26"/>
      <c r="J235" s="26"/>
      <c r="K235" s="26"/>
      <c r="L235" s="26"/>
      <c r="M235" s="26"/>
      <c r="N235" s="26"/>
      <c r="O235" s="26"/>
      <c r="P235" s="26"/>
      <c r="Q235" s="26"/>
    </row>
    <row r="236" spans="8:17" s="25" customFormat="1">
      <c r="H236" s="26"/>
      <c r="I236" s="26"/>
      <c r="J236" s="26"/>
      <c r="K236" s="26"/>
      <c r="L236" s="26"/>
      <c r="M236" s="26"/>
      <c r="N236" s="26"/>
      <c r="O236" s="26"/>
      <c r="P236" s="26"/>
      <c r="Q236" s="26"/>
    </row>
    <row r="237" spans="8:17" s="25" customFormat="1">
      <c r="H237" s="26"/>
      <c r="I237" s="26"/>
      <c r="J237" s="26"/>
      <c r="K237" s="26"/>
      <c r="L237" s="26"/>
      <c r="M237" s="26"/>
      <c r="N237" s="26"/>
      <c r="O237" s="26"/>
      <c r="P237" s="26"/>
      <c r="Q237" s="26"/>
    </row>
    <row r="238" spans="8:17" s="25" customFormat="1">
      <c r="H238" s="26"/>
      <c r="I238" s="26"/>
      <c r="J238" s="26"/>
      <c r="K238" s="26"/>
      <c r="L238" s="26"/>
      <c r="M238" s="26"/>
      <c r="N238" s="26"/>
      <c r="O238" s="26"/>
      <c r="P238" s="26"/>
      <c r="Q238" s="26"/>
    </row>
    <row r="239" spans="8:17" s="25" customFormat="1">
      <c r="H239" s="26"/>
      <c r="I239" s="26"/>
      <c r="J239" s="26"/>
      <c r="K239" s="26"/>
      <c r="L239" s="26"/>
      <c r="M239" s="26"/>
      <c r="N239" s="26"/>
      <c r="O239" s="26"/>
      <c r="P239" s="26"/>
      <c r="Q239" s="26"/>
    </row>
    <row r="240" spans="8:17" s="25" customFormat="1">
      <c r="H240" s="26"/>
      <c r="I240" s="26"/>
      <c r="J240" s="26"/>
      <c r="K240" s="26"/>
      <c r="L240" s="26"/>
      <c r="M240" s="26"/>
      <c r="N240" s="26"/>
      <c r="O240" s="26"/>
      <c r="P240" s="26"/>
      <c r="Q240" s="26"/>
    </row>
    <row r="241" spans="8:17" s="25" customFormat="1">
      <c r="H241" s="26"/>
      <c r="I241" s="26"/>
      <c r="J241" s="26"/>
      <c r="K241" s="26"/>
      <c r="L241" s="26"/>
      <c r="M241" s="26"/>
      <c r="N241" s="26"/>
      <c r="O241" s="26"/>
      <c r="P241" s="26"/>
      <c r="Q241" s="26"/>
    </row>
    <row r="242" spans="8:17" s="25" customFormat="1">
      <c r="H242" s="26"/>
      <c r="I242" s="26"/>
      <c r="J242" s="26"/>
      <c r="K242" s="26"/>
      <c r="L242" s="26"/>
      <c r="M242" s="26"/>
      <c r="N242" s="26"/>
      <c r="O242" s="26"/>
      <c r="P242" s="26"/>
      <c r="Q242" s="26"/>
    </row>
    <row r="243" spans="8:17" s="25" customFormat="1">
      <c r="H243" s="26"/>
      <c r="I243" s="26"/>
      <c r="J243" s="26"/>
      <c r="K243" s="26"/>
      <c r="L243" s="26"/>
      <c r="M243" s="26"/>
      <c r="N243" s="26"/>
      <c r="O243" s="26"/>
      <c r="P243" s="26"/>
      <c r="Q243" s="26"/>
    </row>
    <row r="244" spans="8:17" s="25" customFormat="1">
      <c r="H244" s="26"/>
      <c r="I244" s="26"/>
      <c r="J244" s="26"/>
      <c r="K244" s="26"/>
      <c r="L244" s="26"/>
      <c r="M244" s="26"/>
      <c r="N244" s="26"/>
      <c r="O244" s="26"/>
      <c r="P244" s="26"/>
      <c r="Q244" s="26"/>
    </row>
    <row r="245" spans="8:17" s="25" customFormat="1">
      <c r="H245" s="26"/>
      <c r="I245" s="26"/>
      <c r="J245" s="26"/>
      <c r="K245" s="26"/>
      <c r="L245" s="26"/>
      <c r="M245" s="26"/>
      <c r="N245" s="26"/>
      <c r="O245" s="26"/>
      <c r="P245" s="26"/>
      <c r="Q245" s="26"/>
    </row>
    <row r="246" spans="8:17" s="25" customFormat="1">
      <c r="H246" s="26"/>
      <c r="I246" s="26"/>
      <c r="J246" s="26"/>
      <c r="K246" s="26"/>
      <c r="L246" s="26"/>
      <c r="M246" s="26"/>
      <c r="N246" s="26"/>
      <c r="O246" s="26"/>
      <c r="P246" s="26"/>
      <c r="Q246" s="26"/>
    </row>
    <row r="247" spans="8:17" s="25" customFormat="1">
      <c r="H247" s="26"/>
      <c r="I247" s="26"/>
      <c r="J247" s="26"/>
      <c r="K247" s="26"/>
      <c r="L247" s="26"/>
      <c r="M247" s="26"/>
      <c r="N247" s="26"/>
      <c r="O247" s="26"/>
      <c r="P247" s="26"/>
      <c r="Q247" s="26"/>
    </row>
    <row r="248" spans="8:17" s="25" customFormat="1">
      <c r="H248" s="26"/>
      <c r="I248" s="26"/>
      <c r="J248" s="26"/>
      <c r="K248" s="26"/>
      <c r="L248" s="26"/>
      <c r="M248" s="26"/>
      <c r="N248" s="26"/>
      <c r="O248" s="26"/>
      <c r="P248" s="26"/>
      <c r="Q248" s="26"/>
    </row>
    <row r="249" spans="8:17" s="25" customFormat="1">
      <c r="H249" s="26"/>
      <c r="I249" s="26"/>
      <c r="J249" s="26"/>
      <c r="K249" s="26"/>
      <c r="L249" s="26"/>
      <c r="M249" s="26"/>
      <c r="N249" s="26"/>
      <c r="O249" s="26"/>
      <c r="P249" s="26"/>
      <c r="Q249" s="26"/>
    </row>
    <row r="250" spans="8:17" s="25" customFormat="1">
      <c r="H250" s="26"/>
      <c r="I250" s="26"/>
      <c r="J250" s="26"/>
      <c r="K250" s="26"/>
      <c r="L250" s="26"/>
      <c r="M250" s="26"/>
      <c r="N250" s="26"/>
      <c r="O250" s="26"/>
      <c r="P250" s="26"/>
      <c r="Q250" s="26"/>
    </row>
    <row r="251" spans="8:17" s="25" customFormat="1">
      <c r="H251" s="26"/>
      <c r="I251" s="26"/>
      <c r="J251" s="26"/>
      <c r="K251" s="26"/>
      <c r="L251" s="26"/>
      <c r="M251" s="26"/>
      <c r="N251" s="26"/>
      <c r="O251" s="26"/>
      <c r="P251" s="26"/>
      <c r="Q251" s="26"/>
    </row>
    <row r="252" spans="8:17" s="25" customFormat="1">
      <c r="H252" s="26"/>
      <c r="I252" s="26"/>
      <c r="J252" s="26"/>
      <c r="K252" s="26"/>
      <c r="L252" s="26"/>
      <c r="M252" s="26"/>
      <c r="N252" s="26"/>
      <c r="O252" s="26"/>
      <c r="P252" s="26"/>
      <c r="Q252" s="26"/>
    </row>
    <row r="253" spans="8:17" s="25" customFormat="1">
      <c r="H253" s="26"/>
      <c r="I253" s="26"/>
      <c r="J253" s="26"/>
      <c r="K253" s="26"/>
      <c r="L253" s="26"/>
      <c r="M253" s="26"/>
      <c r="N253" s="26"/>
      <c r="O253" s="26"/>
      <c r="P253" s="26"/>
      <c r="Q253" s="26"/>
    </row>
    <row r="254" spans="8:17" s="25" customFormat="1">
      <c r="H254" s="26"/>
      <c r="I254" s="26"/>
      <c r="J254" s="26"/>
      <c r="K254" s="26"/>
      <c r="L254" s="26"/>
      <c r="M254" s="26"/>
      <c r="N254" s="26"/>
      <c r="O254" s="26"/>
      <c r="P254" s="26"/>
      <c r="Q254" s="26"/>
    </row>
    <row r="255" spans="8:17" s="25" customFormat="1">
      <c r="H255" s="26"/>
      <c r="I255" s="26"/>
      <c r="J255" s="26"/>
      <c r="K255" s="26"/>
      <c r="L255" s="26"/>
      <c r="M255" s="26"/>
      <c r="N255" s="26"/>
      <c r="O255" s="26"/>
      <c r="P255" s="26"/>
      <c r="Q255" s="26"/>
    </row>
    <row r="256" spans="8:17" s="25" customFormat="1">
      <c r="H256" s="26"/>
      <c r="I256" s="26"/>
      <c r="J256" s="26"/>
      <c r="K256" s="26"/>
      <c r="L256" s="26"/>
      <c r="M256" s="26"/>
      <c r="N256" s="26"/>
      <c r="O256" s="26"/>
      <c r="P256" s="26"/>
      <c r="Q256" s="26"/>
    </row>
    <row r="257" spans="8:17" s="25" customFormat="1">
      <c r="H257" s="26"/>
      <c r="I257" s="26"/>
      <c r="J257" s="26"/>
      <c r="K257" s="26"/>
      <c r="L257" s="26"/>
      <c r="M257" s="26"/>
      <c r="N257" s="26"/>
      <c r="O257" s="26"/>
      <c r="P257" s="26"/>
      <c r="Q257" s="26"/>
    </row>
    <row r="258" spans="8:17" s="25" customFormat="1">
      <c r="H258" s="26"/>
      <c r="I258" s="26"/>
      <c r="J258" s="26"/>
      <c r="K258" s="26"/>
      <c r="L258" s="26"/>
      <c r="M258" s="26"/>
      <c r="N258" s="26"/>
      <c r="O258" s="26"/>
      <c r="P258" s="26"/>
      <c r="Q258" s="26"/>
    </row>
    <row r="259" spans="8:17" s="25" customFormat="1">
      <c r="H259" s="26"/>
      <c r="I259" s="26"/>
      <c r="J259" s="26"/>
      <c r="K259" s="26"/>
      <c r="L259" s="26"/>
      <c r="M259" s="26"/>
      <c r="N259" s="26"/>
      <c r="O259" s="26"/>
      <c r="P259" s="26"/>
      <c r="Q259" s="26"/>
    </row>
    <row r="260" spans="8:17" s="25" customFormat="1">
      <c r="H260" s="26"/>
      <c r="I260" s="26"/>
      <c r="J260" s="26"/>
      <c r="K260" s="26"/>
      <c r="L260" s="26"/>
      <c r="M260" s="26"/>
      <c r="N260" s="26"/>
      <c r="O260" s="26"/>
      <c r="P260" s="26"/>
      <c r="Q260" s="26"/>
    </row>
    <row r="261" spans="8:17" s="25" customFormat="1">
      <c r="H261" s="26"/>
      <c r="I261" s="26"/>
      <c r="J261" s="26"/>
      <c r="K261" s="26"/>
      <c r="L261" s="26"/>
      <c r="M261" s="26"/>
      <c r="N261" s="26"/>
      <c r="O261" s="26"/>
      <c r="P261" s="26"/>
      <c r="Q261" s="26"/>
    </row>
    <row r="262" spans="8:17" s="25" customFormat="1">
      <c r="H262" s="26"/>
      <c r="I262" s="26"/>
      <c r="J262" s="26"/>
      <c r="K262" s="26"/>
      <c r="L262" s="26"/>
      <c r="M262" s="26"/>
      <c r="N262" s="26"/>
      <c r="O262" s="26"/>
      <c r="P262" s="26"/>
      <c r="Q262" s="26"/>
    </row>
    <row r="263" spans="8:17" s="25" customFormat="1">
      <c r="H263" s="26"/>
      <c r="I263" s="26"/>
      <c r="J263" s="26"/>
      <c r="K263" s="26"/>
      <c r="L263" s="26"/>
      <c r="M263" s="26"/>
      <c r="N263" s="26"/>
      <c r="O263" s="26"/>
      <c r="P263" s="26"/>
      <c r="Q263" s="26"/>
    </row>
    <row r="264" spans="8:17" s="25" customFormat="1">
      <c r="H264" s="26"/>
      <c r="I264" s="26"/>
      <c r="J264" s="26"/>
      <c r="K264" s="26"/>
      <c r="L264" s="26"/>
      <c r="M264" s="26"/>
      <c r="N264" s="26"/>
      <c r="O264" s="26"/>
      <c r="P264" s="26"/>
      <c r="Q264" s="26"/>
    </row>
    <row r="265" spans="8:17" s="25" customFormat="1">
      <c r="H265" s="26"/>
      <c r="I265" s="26"/>
      <c r="J265" s="26"/>
      <c r="K265" s="26"/>
      <c r="L265" s="26"/>
      <c r="M265" s="26"/>
      <c r="N265" s="26"/>
      <c r="O265" s="26"/>
      <c r="P265" s="26"/>
      <c r="Q265" s="26"/>
    </row>
    <row r="266" spans="8:17" s="25" customFormat="1">
      <c r="H266" s="26"/>
      <c r="I266" s="26"/>
      <c r="J266" s="26"/>
      <c r="K266" s="26"/>
      <c r="L266" s="26"/>
      <c r="M266" s="26"/>
      <c r="N266" s="26"/>
      <c r="O266" s="26"/>
      <c r="P266" s="26"/>
      <c r="Q266" s="26"/>
    </row>
    <row r="267" spans="8:17" s="25" customFormat="1">
      <c r="H267" s="26"/>
      <c r="I267" s="26"/>
      <c r="J267" s="26"/>
      <c r="K267" s="26"/>
      <c r="L267" s="26"/>
      <c r="M267" s="26"/>
      <c r="N267" s="26"/>
      <c r="O267" s="26"/>
      <c r="P267" s="26"/>
      <c r="Q267" s="26"/>
    </row>
    <row r="268" spans="8:17" s="25" customFormat="1">
      <c r="H268" s="26"/>
      <c r="I268" s="26"/>
      <c r="J268" s="26"/>
      <c r="K268" s="26"/>
      <c r="L268" s="26"/>
      <c r="M268" s="26"/>
      <c r="N268" s="26"/>
      <c r="O268" s="26"/>
      <c r="P268" s="26"/>
      <c r="Q268" s="26"/>
    </row>
    <row r="269" spans="8:17" s="25" customFormat="1">
      <c r="H269" s="26"/>
      <c r="I269" s="26"/>
      <c r="J269" s="26"/>
      <c r="K269" s="26"/>
      <c r="L269" s="26"/>
      <c r="M269" s="26"/>
      <c r="N269" s="26"/>
      <c r="O269" s="26"/>
      <c r="P269" s="26"/>
      <c r="Q269" s="26"/>
    </row>
    <row r="270" spans="8:17" s="25" customFormat="1">
      <c r="H270" s="26"/>
      <c r="I270" s="26"/>
      <c r="J270" s="26"/>
      <c r="K270" s="26"/>
      <c r="L270" s="26"/>
      <c r="M270" s="26"/>
      <c r="N270" s="26"/>
      <c r="O270" s="26"/>
      <c r="P270" s="26"/>
      <c r="Q270" s="26"/>
    </row>
    <row r="271" spans="8:17" s="25" customFormat="1">
      <c r="H271" s="26"/>
      <c r="I271" s="26"/>
      <c r="J271" s="26"/>
      <c r="K271" s="26"/>
      <c r="L271" s="26"/>
      <c r="M271" s="26"/>
      <c r="N271" s="26"/>
      <c r="O271" s="26"/>
      <c r="P271" s="26"/>
      <c r="Q271" s="26"/>
    </row>
    <row r="272" spans="8:17" s="25" customFormat="1">
      <c r="H272" s="26"/>
      <c r="I272" s="26"/>
      <c r="J272" s="26"/>
      <c r="K272" s="26"/>
      <c r="L272" s="26"/>
      <c r="M272" s="26"/>
      <c r="N272" s="26"/>
      <c r="O272" s="26"/>
      <c r="P272" s="26"/>
      <c r="Q272" s="26"/>
    </row>
    <row r="273" spans="8:17" s="25" customFormat="1">
      <c r="H273" s="26"/>
      <c r="I273" s="26"/>
      <c r="J273" s="26"/>
      <c r="K273" s="26"/>
      <c r="L273" s="26"/>
      <c r="M273" s="26"/>
      <c r="N273" s="26"/>
      <c r="O273" s="26"/>
      <c r="P273" s="26"/>
      <c r="Q273" s="26"/>
    </row>
    <row r="274" spans="8:17" s="25" customFormat="1">
      <c r="H274" s="26"/>
      <c r="I274" s="26"/>
      <c r="J274" s="26"/>
      <c r="K274" s="26"/>
      <c r="L274" s="26"/>
      <c r="M274" s="26"/>
      <c r="N274" s="26"/>
      <c r="O274" s="26"/>
      <c r="P274" s="26"/>
      <c r="Q274" s="26"/>
    </row>
    <row r="275" spans="8:17" s="25" customFormat="1">
      <c r="H275" s="26"/>
      <c r="I275" s="26"/>
      <c r="J275" s="26"/>
      <c r="K275" s="26"/>
      <c r="L275" s="26"/>
      <c r="M275" s="26"/>
      <c r="N275" s="26"/>
      <c r="O275" s="26"/>
      <c r="P275" s="26"/>
      <c r="Q275" s="26"/>
    </row>
    <row r="276" spans="8:17" s="25" customFormat="1">
      <c r="H276" s="26"/>
      <c r="I276" s="26"/>
      <c r="J276" s="26"/>
      <c r="K276" s="26"/>
      <c r="L276" s="26"/>
      <c r="M276" s="26"/>
      <c r="N276" s="26"/>
      <c r="O276" s="26"/>
      <c r="P276" s="26"/>
      <c r="Q276" s="26"/>
    </row>
    <row r="277" spans="8:17" s="25" customFormat="1">
      <c r="H277" s="26"/>
      <c r="I277" s="26"/>
      <c r="J277" s="26"/>
      <c r="K277" s="26"/>
      <c r="L277" s="26"/>
      <c r="M277" s="26"/>
      <c r="N277" s="26"/>
      <c r="O277" s="26"/>
      <c r="P277" s="26"/>
      <c r="Q277" s="26"/>
    </row>
    <row r="278" spans="8:17" s="25" customFormat="1">
      <c r="H278" s="26"/>
      <c r="I278" s="26"/>
      <c r="J278" s="26"/>
      <c r="K278" s="26"/>
      <c r="L278" s="26"/>
      <c r="M278" s="26"/>
      <c r="N278" s="26"/>
      <c r="O278" s="26"/>
      <c r="P278" s="26"/>
      <c r="Q278" s="26"/>
    </row>
    <row r="279" spans="8:17" s="25" customFormat="1">
      <c r="H279" s="26"/>
      <c r="I279" s="26"/>
      <c r="J279" s="26"/>
      <c r="K279" s="26"/>
      <c r="L279" s="26"/>
      <c r="M279" s="26"/>
      <c r="N279" s="26"/>
      <c r="O279" s="26"/>
      <c r="P279" s="26"/>
      <c r="Q279" s="26"/>
    </row>
    <row r="280" spans="8:17" s="25" customFormat="1">
      <c r="H280" s="26"/>
      <c r="I280" s="26"/>
      <c r="J280" s="26"/>
      <c r="K280" s="26"/>
      <c r="L280" s="26"/>
      <c r="M280" s="26"/>
      <c r="N280" s="26"/>
      <c r="O280" s="26"/>
      <c r="P280" s="26"/>
      <c r="Q280" s="26"/>
    </row>
    <row r="281" spans="8:17" s="25" customFormat="1">
      <c r="H281" s="26"/>
      <c r="I281" s="26"/>
      <c r="J281" s="26"/>
      <c r="K281" s="26"/>
      <c r="L281" s="26"/>
      <c r="M281" s="26"/>
      <c r="N281" s="26"/>
      <c r="O281" s="26"/>
      <c r="P281" s="26"/>
      <c r="Q281" s="26"/>
    </row>
    <row r="282" spans="8:17" s="25" customFormat="1">
      <c r="H282" s="26"/>
      <c r="I282" s="26"/>
      <c r="J282" s="26"/>
      <c r="K282" s="26"/>
      <c r="L282" s="26"/>
      <c r="M282" s="26"/>
      <c r="N282" s="26"/>
      <c r="O282" s="26"/>
      <c r="P282" s="26"/>
      <c r="Q282" s="26"/>
    </row>
    <row r="283" spans="8:17" s="25" customFormat="1"/>
    <row r="284" spans="8:17" s="25" customFormat="1"/>
    <row r="285" spans="8:17" s="25" customFormat="1"/>
    <row r="286" spans="8:17" s="25" customFormat="1"/>
    <row r="287" spans="8:17" s="25" customFormat="1"/>
    <row r="288" spans="8:17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  <row r="308" s="25" customFormat="1"/>
    <row r="309" s="25" customFormat="1"/>
    <row r="310" s="25" customFormat="1"/>
    <row r="311" s="25" customFormat="1"/>
    <row r="312" s="25" customFormat="1"/>
    <row r="313" s="25" customFormat="1"/>
    <row r="314" s="25" customFormat="1"/>
    <row r="315" s="25" customFormat="1"/>
    <row r="316" s="25" customFormat="1"/>
    <row r="317" s="25" customFormat="1"/>
    <row r="318" s="25" customFormat="1"/>
    <row r="319" s="25" customFormat="1"/>
    <row r="320" s="25" customFormat="1"/>
    <row r="321" s="25" customFormat="1"/>
    <row r="322" s="25" customFormat="1"/>
    <row r="323" s="25" customFormat="1"/>
    <row r="324" s="25" customFormat="1"/>
    <row r="325" s="25" customFormat="1"/>
    <row r="326" s="25" customFormat="1"/>
    <row r="327" s="25" customFormat="1"/>
    <row r="328" s="25" customFormat="1"/>
    <row r="329" s="25" customFormat="1"/>
    <row r="330" s="25" customFormat="1"/>
    <row r="331" s="25" customFormat="1"/>
    <row r="332" s="25" customFormat="1"/>
    <row r="333" s="25" customFormat="1"/>
    <row r="334" s="25" customFormat="1"/>
    <row r="335" s="25" customFormat="1"/>
    <row r="336" s="25" customFormat="1"/>
    <row r="337" s="25" customFormat="1"/>
    <row r="338" s="25" customFormat="1"/>
    <row r="339" s="25" customFormat="1"/>
    <row r="340" s="25" customFormat="1"/>
    <row r="341" s="25" customFormat="1"/>
    <row r="342" s="25" customFormat="1"/>
    <row r="343" s="25" customFormat="1"/>
    <row r="344" s="25" customFormat="1"/>
    <row r="345" s="25" customFormat="1"/>
    <row r="346" s="25" customFormat="1"/>
    <row r="347" s="25" customFormat="1"/>
    <row r="348" s="25" customFormat="1"/>
    <row r="349" s="25" customFormat="1"/>
    <row r="350" s="25" customFormat="1"/>
    <row r="351" s="25" customFormat="1"/>
    <row r="352" s="25" customFormat="1"/>
    <row r="353" s="25" customFormat="1"/>
    <row r="354" s="25" customFormat="1"/>
    <row r="355" s="25" customFormat="1"/>
    <row r="356" s="25" customFormat="1"/>
    <row r="357" s="25" customFormat="1"/>
    <row r="358" s="25" customFormat="1"/>
    <row r="359" s="25" customFormat="1"/>
    <row r="360" s="25" customFormat="1"/>
    <row r="361" s="25" customFormat="1"/>
    <row r="362" s="25" customFormat="1"/>
    <row r="363" s="25" customFormat="1"/>
    <row r="364" s="25" customFormat="1"/>
    <row r="365" s="25" customFormat="1"/>
    <row r="366" s="25" customFormat="1"/>
    <row r="367" s="25" customFormat="1"/>
    <row r="368" s="25" customFormat="1"/>
    <row r="369" s="25" customFormat="1"/>
    <row r="370" s="25" customFormat="1"/>
    <row r="371" s="25" customFormat="1"/>
    <row r="372" s="25" customFormat="1"/>
    <row r="373" s="25" customFormat="1"/>
    <row r="374" s="25" customFormat="1"/>
    <row r="375" s="25" customFormat="1"/>
    <row r="376" s="25" customFormat="1"/>
    <row r="377" s="25" customFormat="1"/>
    <row r="378" s="25" customFormat="1"/>
    <row r="379" s="25" customFormat="1"/>
    <row r="380" s="25" customFormat="1"/>
    <row r="381" s="25" customFormat="1"/>
    <row r="382" s="25" customFormat="1"/>
    <row r="383" s="25" customFormat="1"/>
    <row r="384" s="25" customFormat="1"/>
    <row r="385" s="25" customFormat="1"/>
    <row r="386" s="25" customFormat="1"/>
    <row r="387" s="25" customFormat="1"/>
    <row r="388" s="25" customFormat="1"/>
    <row r="389" s="25" customFormat="1"/>
    <row r="390" s="25" customFormat="1"/>
    <row r="391" s="25" customFormat="1"/>
    <row r="392" s="25" customFormat="1"/>
    <row r="393" s="25" customFormat="1"/>
    <row r="394" s="25" customFormat="1"/>
    <row r="395" s="25" customFormat="1"/>
    <row r="396" s="25" customFormat="1"/>
    <row r="397" s="25" customFormat="1"/>
    <row r="398" s="25" customFormat="1"/>
    <row r="399" s="25" customFormat="1"/>
    <row r="400" s="25" customFormat="1"/>
    <row r="401" s="25" customFormat="1"/>
    <row r="402" s="25" customFormat="1"/>
    <row r="403" s="25" customFormat="1"/>
    <row r="404" s="25" customFormat="1"/>
    <row r="405" s="25" customFormat="1"/>
    <row r="406" s="25" customFormat="1"/>
    <row r="407" s="25" customFormat="1"/>
    <row r="408" s="25" customFormat="1"/>
    <row r="409" s="25" customFormat="1"/>
    <row r="410" s="25" customFormat="1"/>
    <row r="411" s="25" customFormat="1"/>
    <row r="412" s="25" customFormat="1"/>
    <row r="413" s="25" customFormat="1"/>
    <row r="414" s="25" customFormat="1"/>
    <row r="415" s="25" customFormat="1"/>
    <row r="416" s="25" customFormat="1"/>
    <row r="417" s="25" customFormat="1"/>
    <row r="418" s="25" customFormat="1"/>
    <row r="419" s="25" customFormat="1"/>
    <row r="420" s="25" customFormat="1"/>
    <row r="421" s="25" customFormat="1"/>
    <row r="422" s="25" customFormat="1"/>
    <row r="423" s="25" customFormat="1"/>
    <row r="424" s="25" customFormat="1"/>
    <row r="425" s="25" customFormat="1"/>
    <row r="426" s="25" customFormat="1"/>
    <row r="427" s="25" customFormat="1"/>
    <row r="428" s="25" customFormat="1"/>
    <row r="429" s="25" customFormat="1"/>
    <row r="430" s="25" customFormat="1"/>
    <row r="431" s="25" customFormat="1"/>
    <row r="432" s="25" customFormat="1"/>
    <row r="433" s="25" customFormat="1"/>
    <row r="434" s="25" customFormat="1"/>
    <row r="435" s="25" customFormat="1"/>
    <row r="436" s="25" customFormat="1"/>
    <row r="437" s="25" customFormat="1"/>
    <row r="438" s="25" customFormat="1"/>
    <row r="439" s="25" customFormat="1"/>
    <row r="440" s="25" customFormat="1"/>
    <row r="441" s="25" customFormat="1"/>
    <row r="442" s="25" customFormat="1"/>
    <row r="443" s="25" customFormat="1"/>
    <row r="444" s="25" customFormat="1"/>
    <row r="445" s="25" customFormat="1"/>
    <row r="446" s="25" customFormat="1"/>
    <row r="447" s="25" customFormat="1"/>
    <row r="448" s="25" customFormat="1"/>
    <row r="449" s="25" customFormat="1"/>
    <row r="450" s="25" customFormat="1"/>
    <row r="451" s="25" customFormat="1"/>
    <row r="452" s="25" customFormat="1"/>
    <row r="453" s="25" customFormat="1"/>
    <row r="454" s="25" customFormat="1"/>
    <row r="455" s="25" customFormat="1"/>
    <row r="456" s="25" customFormat="1"/>
    <row r="457" s="25" customFormat="1"/>
    <row r="458" s="25" customFormat="1"/>
    <row r="459" s="25" customFormat="1"/>
    <row r="460" s="25" customFormat="1"/>
    <row r="461" s="25" customFormat="1"/>
    <row r="462" s="25" customFormat="1"/>
    <row r="463" s="25" customFormat="1"/>
    <row r="464" s="25" customFormat="1"/>
    <row r="465" s="25" customFormat="1"/>
    <row r="466" s="25" customFormat="1"/>
    <row r="467" s="25" customFormat="1"/>
    <row r="468" s="25" customFormat="1"/>
    <row r="469" s="25" customFormat="1"/>
    <row r="470" s="25" customFormat="1"/>
    <row r="471" s="25" customFormat="1"/>
    <row r="472" s="25" customFormat="1"/>
    <row r="473" s="25" customFormat="1"/>
    <row r="474" s="25" customFormat="1"/>
    <row r="475" s="25" customFormat="1"/>
    <row r="476" s="25" customFormat="1"/>
    <row r="477" s="25" customFormat="1"/>
    <row r="478" s="25" customFormat="1"/>
    <row r="479" s="25" customFormat="1"/>
    <row r="480" s="25" customFormat="1"/>
    <row r="481" s="25" customFormat="1"/>
    <row r="482" s="25" customFormat="1"/>
    <row r="483" s="25" customFormat="1"/>
    <row r="484" s="25" customFormat="1"/>
    <row r="485" s="25" customFormat="1"/>
    <row r="486" s="25" customFormat="1"/>
    <row r="487" s="25" customFormat="1"/>
    <row r="488" s="25" customFormat="1"/>
    <row r="489" s="25" customFormat="1"/>
    <row r="490" s="25" customFormat="1"/>
    <row r="491" s="25" customFormat="1"/>
    <row r="492" s="25" customFormat="1"/>
    <row r="493" s="25" customFormat="1"/>
    <row r="494" s="25" customFormat="1"/>
    <row r="495" s="25" customFormat="1"/>
    <row r="496" s="25" customFormat="1"/>
    <row r="497" s="25" customFormat="1"/>
    <row r="498" s="25" customFormat="1"/>
    <row r="499" s="25" customFormat="1"/>
    <row r="500" s="25" customFormat="1"/>
    <row r="501" s="25" customFormat="1"/>
    <row r="502" s="25" customFormat="1"/>
    <row r="503" s="25" customFormat="1"/>
    <row r="504" s="25" customFormat="1"/>
    <row r="505" s="25" customFormat="1"/>
    <row r="506" s="25" customFormat="1"/>
    <row r="507" s="25" customFormat="1"/>
    <row r="508" s="25" customFormat="1"/>
    <row r="509" s="25" customFormat="1"/>
    <row r="510" s="25" customFormat="1"/>
    <row r="511" s="25" customFormat="1"/>
    <row r="512" s="25" customFormat="1"/>
    <row r="513" s="25" customFormat="1"/>
    <row r="514" s="25" customFormat="1"/>
    <row r="515" s="25" customFormat="1"/>
    <row r="516" s="25" customFormat="1"/>
    <row r="517" s="25" customFormat="1"/>
    <row r="518" s="25" customFormat="1"/>
    <row r="519" s="25" customFormat="1"/>
    <row r="520" s="25" customFormat="1"/>
    <row r="521" s="25" customFormat="1"/>
    <row r="522" s="25" customFormat="1"/>
    <row r="523" s="25" customFormat="1"/>
    <row r="524" s="25" customFormat="1"/>
    <row r="525" s="25" customFormat="1"/>
    <row r="526" s="25" customFormat="1"/>
    <row r="527" s="25" customFormat="1"/>
    <row r="528" s="25" customFormat="1"/>
    <row r="529" s="25" customFormat="1"/>
    <row r="530" s="25" customFormat="1"/>
    <row r="531" s="25" customFormat="1"/>
    <row r="532" s="25" customFormat="1"/>
    <row r="533" s="25" customFormat="1"/>
    <row r="534" s="25" customFormat="1"/>
    <row r="535" s="25" customFormat="1"/>
    <row r="536" s="25" customFormat="1"/>
    <row r="537" s="25" customFormat="1"/>
    <row r="538" s="25" customFormat="1"/>
    <row r="539" s="25" customFormat="1"/>
    <row r="540" s="25" customFormat="1"/>
    <row r="541" s="25" customFormat="1"/>
    <row r="542" s="25" customFormat="1"/>
    <row r="543" s="25" customFormat="1"/>
    <row r="544" s="25" customFormat="1"/>
    <row r="545" s="25" customFormat="1"/>
    <row r="546" s="25" customFormat="1"/>
    <row r="547" s="25" customFormat="1"/>
    <row r="548" s="25" customFormat="1"/>
    <row r="549" s="25" customFormat="1"/>
    <row r="550" s="25" customFormat="1"/>
    <row r="551" s="25" customFormat="1"/>
    <row r="552" s="25" customFormat="1"/>
    <row r="553" s="25" customFormat="1"/>
    <row r="554" s="25" customFormat="1"/>
    <row r="555" s="25" customFormat="1"/>
    <row r="556" s="25" customFormat="1"/>
    <row r="557" s="25" customFormat="1"/>
    <row r="558" s="25" customFormat="1"/>
    <row r="559" s="25" customFormat="1"/>
    <row r="560" s="25" customFormat="1"/>
    <row r="561" s="25" customFormat="1"/>
    <row r="562" s="25" customFormat="1"/>
    <row r="563" s="25" customFormat="1"/>
    <row r="564" s="25" customFormat="1"/>
    <row r="565" s="25" customFormat="1"/>
    <row r="566" s="25" customFormat="1"/>
    <row r="567" s="25" customFormat="1"/>
    <row r="568" s="25" customFormat="1"/>
    <row r="569" s="25" customFormat="1"/>
    <row r="570" s="25" customFormat="1"/>
    <row r="571" s="25" customFormat="1"/>
    <row r="572" s="25" customFormat="1"/>
    <row r="573" s="25" customFormat="1"/>
    <row r="574" s="25" customFormat="1"/>
    <row r="575" s="25" customFormat="1"/>
    <row r="576" s="25" customFormat="1"/>
    <row r="577" s="25" customFormat="1"/>
    <row r="578" s="25" customFormat="1"/>
    <row r="579" s="25" customFormat="1"/>
    <row r="580" s="25" customFormat="1"/>
    <row r="581" s="25" customFormat="1"/>
    <row r="582" s="25" customFormat="1"/>
    <row r="583" s="25" customFormat="1"/>
    <row r="584" s="25" customFormat="1"/>
    <row r="585" s="25" customFormat="1"/>
    <row r="586" s="25" customFormat="1"/>
    <row r="587" s="25" customFormat="1"/>
    <row r="588" s="25" customFormat="1"/>
    <row r="589" s="25" customFormat="1"/>
    <row r="590" s="25" customFormat="1"/>
    <row r="591" s="25" customFormat="1"/>
    <row r="592" s="25" customFormat="1"/>
    <row r="593" s="25" customFormat="1"/>
    <row r="594" s="25" customFormat="1"/>
    <row r="595" s="25" customFormat="1"/>
    <row r="596" s="25" customFormat="1"/>
    <row r="597" s="25" customFormat="1"/>
    <row r="598" s="25" customFormat="1"/>
    <row r="599" s="25" customFormat="1"/>
    <row r="600" s="25" customFormat="1"/>
    <row r="601" s="25" customFormat="1"/>
    <row r="602" s="25" customFormat="1"/>
    <row r="603" s="25" customFormat="1"/>
    <row r="604" s="25" customFormat="1"/>
    <row r="605" s="25" customFormat="1"/>
    <row r="606" s="25" customFormat="1"/>
    <row r="607" s="25" customFormat="1"/>
    <row r="608" s="25" customFormat="1"/>
    <row r="609" s="25" customFormat="1"/>
    <row r="610" s="25" customFormat="1"/>
    <row r="611" s="25" customFormat="1"/>
    <row r="612" s="25" customFormat="1"/>
    <row r="613" s="25" customFormat="1"/>
    <row r="614" s="25" customFormat="1"/>
    <row r="615" s="25" customFormat="1"/>
    <row r="616" s="25" customFormat="1"/>
    <row r="617" s="25" customFormat="1"/>
    <row r="618" s="25" customFormat="1"/>
    <row r="619" s="25" customFormat="1"/>
    <row r="620" s="25" customFormat="1"/>
    <row r="621" s="25" customFormat="1"/>
    <row r="622" s="25" customFormat="1"/>
    <row r="623" s="25" customFormat="1"/>
    <row r="624" s="25" customFormat="1"/>
    <row r="625" s="25" customFormat="1"/>
    <row r="626" s="25" customFormat="1"/>
    <row r="627" s="25" customFormat="1"/>
    <row r="628" s="25" customFormat="1"/>
    <row r="629" s="25" customFormat="1"/>
    <row r="630" s="25" customFormat="1"/>
    <row r="631" s="25" customFormat="1"/>
    <row r="632" s="25" customFormat="1"/>
    <row r="633" s="25" customFormat="1"/>
    <row r="634" s="25" customFormat="1"/>
    <row r="635" s="25" customFormat="1"/>
    <row r="636" s="25" customFormat="1"/>
    <row r="637" s="25" customFormat="1"/>
    <row r="638" s="25" customFormat="1"/>
    <row r="639" s="25" customFormat="1"/>
    <row r="640" s="25" customFormat="1"/>
    <row r="641" s="25" customFormat="1"/>
    <row r="642" s="25" customFormat="1"/>
    <row r="643" s="25" customFormat="1"/>
    <row r="644" s="25" customFormat="1"/>
    <row r="645" s="25" customFormat="1"/>
    <row r="646" s="25" customFormat="1"/>
    <row r="647" s="25" customFormat="1"/>
    <row r="648" s="25" customFormat="1"/>
    <row r="649" s="25" customFormat="1"/>
    <row r="650" s="25" customFormat="1"/>
    <row r="651" s="25" customFormat="1"/>
    <row r="652" s="25" customFormat="1"/>
    <row r="653" s="25" customFormat="1"/>
    <row r="654" s="25" customFormat="1"/>
    <row r="655" s="25" customFormat="1"/>
    <row r="656" s="25" customFormat="1"/>
    <row r="657" s="25" customFormat="1"/>
    <row r="658" s="25" customFormat="1"/>
    <row r="659" s="25" customFormat="1"/>
    <row r="660" s="25" customFormat="1"/>
    <row r="661" s="25" customFormat="1"/>
    <row r="662" s="25" customFormat="1"/>
    <row r="663" s="25" customFormat="1"/>
    <row r="664" s="25" customFormat="1"/>
    <row r="665" s="25" customFormat="1"/>
    <row r="666" s="25" customFormat="1"/>
    <row r="667" s="25" customFormat="1"/>
    <row r="668" s="25" customFormat="1"/>
    <row r="669" s="25" customFormat="1"/>
    <row r="670" s="25" customFormat="1"/>
    <row r="671" s="25" customFormat="1"/>
    <row r="672" s="25" customFormat="1"/>
    <row r="673" s="25" customFormat="1"/>
    <row r="674" s="25" customFormat="1"/>
    <row r="675" s="25" customFormat="1"/>
    <row r="676" s="25" customFormat="1"/>
    <row r="677" s="25" customFormat="1"/>
    <row r="678" s="25" customFormat="1"/>
    <row r="679" s="25" customFormat="1"/>
    <row r="680" s="25" customFormat="1"/>
    <row r="681" s="25" customFormat="1"/>
    <row r="682" s="25" customFormat="1"/>
    <row r="683" s="25" customFormat="1"/>
    <row r="684" s="25" customFormat="1"/>
    <row r="685" s="25" customFormat="1"/>
    <row r="686" s="25" customFormat="1"/>
    <row r="687" s="25" customFormat="1"/>
    <row r="688" s="25" customFormat="1"/>
    <row r="689" s="25" customFormat="1"/>
    <row r="690" s="25" customFormat="1"/>
    <row r="691" s="25" customFormat="1"/>
    <row r="692" s="25" customFormat="1"/>
    <row r="693" s="25" customFormat="1"/>
    <row r="694" s="25" customFormat="1"/>
    <row r="695" s="25" customFormat="1"/>
    <row r="696" s="25" customFormat="1"/>
    <row r="697" s="25" customFormat="1"/>
    <row r="698" s="25" customFormat="1"/>
    <row r="699" s="25" customFormat="1"/>
    <row r="700" s="25" customFormat="1"/>
    <row r="701" s="25" customFormat="1"/>
    <row r="702" s="25" customFormat="1"/>
    <row r="703" s="25" customFormat="1"/>
    <row r="704" s="25" customFormat="1"/>
    <row r="705" s="25" customFormat="1"/>
    <row r="706" s="25" customFormat="1"/>
    <row r="707" s="25" customFormat="1"/>
    <row r="708" s="25" customFormat="1"/>
    <row r="709" s="25" customFormat="1"/>
    <row r="710" s="25" customFormat="1"/>
    <row r="711" s="25" customFormat="1"/>
    <row r="712" s="25" customFormat="1"/>
    <row r="713" s="25" customFormat="1"/>
    <row r="714" s="25" customFormat="1"/>
    <row r="715" s="25" customFormat="1"/>
    <row r="716" s="25" customFormat="1"/>
    <row r="717" s="25" customFormat="1"/>
    <row r="718" s="25" customFormat="1"/>
    <row r="719" s="25" customFormat="1"/>
    <row r="720" s="25" customFormat="1"/>
    <row r="721" s="25" customFormat="1"/>
    <row r="722" s="25" customFormat="1"/>
    <row r="723" s="25" customFormat="1"/>
    <row r="724" s="25" customFormat="1"/>
    <row r="725" s="25" customFormat="1"/>
    <row r="726" s="25" customFormat="1"/>
    <row r="727" s="25" customFormat="1"/>
    <row r="728" s="25" customFormat="1"/>
    <row r="729" s="25" customFormat="1"/>
    <row r="730" s="25" customFormat="1"/>
    <row r="731" s="25" customFormat="1"/>
    <row r="732" s="25" customFormat="1"/>
    <row r="733" s="25" customFormat="1"/>
    <row r="734" s="25" customFormat="1"/>
    <row r="735" s="25" customFormat="1"/>
    <row r="736" s="25" customFormat="1"/>
    <row r="737" s="25" customFormat="1"/>
    <row r="738" s="25" customFormat="1"/>
    <row r="739" s="25" customFormat="1"/>
    <row r="740" s="25" customFormat="1"/>
    <row r="741" s="25" customFormat="1"/>
    <row r="742" s="25" customFormat="1"/>
    <row r="743" s="25" customFormat="1"/>
    <row r="744" s="25" customFormat="1"/>
    <row r="745" s="25" customFormat="1"/>
    <row r="746" s="25" customFormat="1"/>
    <row r="747" s="25" customFormat="1"/>
    <row r="748" s="25" customFormat="1"/>
    <row r="749" s="25" customFormat="1"/>
    <row r="750" s="25" customFormat="1"/>
    <row r="751" s="25" customFormat="1"/>
    <row r="752" s="25" customFormat="1"/>
    <row r="753" s="25" customFormat="1"/>
    <row r="754" s="25" customFormat="1"/>
    <row r="755" s="25" customFormat="1"/>
    <row r="756" s="25" customFormat="1"/>
    <row r="757" s="25" customFormat="1"/>
    <row r="758" s="25" customFormat="1"/>
    <row r="759" s="25" customFormat="1"/>
    <row r="760" s="25" customFormat="1"/>
    <row r="761" s="25" customFormat="1"/>
    <row r="762" s="25" customFormat="1"/>
    <row r="763" s="25" customFormat="1"/>
    <row r="764" s="25" customFormat="1"/>
    <row r="765" s="25" customFormat="1"/>
    <row r="766" s="25" customFormat="1"/>
    <row r="767" s="25" customFormat="1"/>
    <row r="768" s="25" customFormat="1"/>
    <row r="769" s="25" customFormat="1"/>
    <row r="770" s="25" customFormat="1"/>
    <row r="771" s="25" customFormat="1"/>
    <row r="772" s="25" customFormat="1"/>
    <row r="773" s="25" customFormat="1"/>
    <row r="774" s="25" customFormat="1"/>
    <row r="775" s="25" customFormat="1"/>
    <row r="776" s="25" customFormat="1"/>
    <row r="777" s="25" customFormat="1"/>
    <row r="778" s="25" customFormat="1"/>
    <row r="779" s="25" customFormat="1"/>
    <row r="780" s="25" customFormat="1"/>
    <row r="781" s="25" customFormat="1"/>
    <row r="782" s="25" customFormat="1"/>
    <row r="783" s="25" customFormat="1"/>
    <row r="784" s="25" customFormat="1"/>
    <row r="785" s="25" customFormat="1"/>
    <row r="786" s="25" customFormat="1"/>
    <row r="787" s="25" customFormat="1"/>
    <row r="788" s="25" customFormat="1"/>
    <row r="789" s="25" customFormat="1"/>
    <row r="790" s="25" customFormat="1"/>
    <row r="791" s="25" customFormat="1"/>
    <row r="792" s="25" customFormat="1"/>
    <row r="793" s="25" customFormat="1"/>
    <row r="794" s="25" customFormat="1"/>
    <row r="795" s="25" customFormat="1"/>
    <row r="796" s="25" customFormat="1"/>
    <row r="797" s="25" customFormat="1"/>
    <row r="798" s="25" customFormat="1"/>
    <row r="799" s="25" customFormat="1"/>
    <row r="800" s="25" customFormat="1"/>
    <row r="801" s="25" customFormat="1"/>
    <row r="802" s="25" customFormat="1"/>
    <row r="803" s="25" customFormat="1"/>
    <row r="804" s="25" customFormat="1"/>
    <row r="805" s="25" customFormat="1"/>
    <row r="806" s="25" customFormat="1"/>
    <row r="807" s="25" customFormat="1"/>
    <row r="808" s="25" customFormat="1"/>
    <row r="809" s="25" customFormat="1"/>
    <row r="810" s="25" customFormat="1"/>
    <row r="811" s="25" customFormat="1"/>
    <row r="812" s="25" customFormat="1"/>
    <row r="813" s="25" customFormat="1"/>
    <row r="814" s="25" customFormat="1"/>
    <row r="815" s="25" customFormat="1"/>
    <row r="816" s="25" customFormat="1"/>
    <row r="817" s="25" customFormat="1"/>
    <row r="818" s="25" customFormat="1"/>
    <row r="819" s="25" customFormat="1"/>
    <row r="820" s="25" customFormat="1"/>
    <row r="821" s="25" customFormat="1"/>
    <row r="822" s="25" customFormat="1"/>
    <row r="823" s="25" customFormat="1"/>
    <row r="824" s="25" customFormat="1"/>
    <row r="825" s="25" customFormat="1"/>
    <row r="826" s="25" customFormat="1"/>
    <row r="827" s="25" customFormat="1"/>
    <row r="828" s="25" customFormat="1"/>
    <row r="829" s="25" customFormat="1"/>
    <row r="830" s="25" customFormat="1"/>
    <row r="831" s="25" customFormat="1"/>
    <row r="832" s="25" customFormat="1"/>
    <row r="833" s="25" customFormat="1"/>
    <row r="834" s="25" customFormat="1"/>
    <row r="835" s="25" customFormat="1"/>
    <row r="836" s="25" customFormat="1"/>
    <row r="837" s="25" customFormat="1"/>
    <row r="838" s="25" customFormat="1"/>
    <row r="839" s="25" customFormat="1"/>
    <row r="840" s="25" customFormat="1"/>
    <row r="841" s="25" customFormat="1"/>
    <row r="842" s="25" customFormat="1"/>
    <row r="843" s="25" customFormat="1"/>
    <row r="844" s="25" customFormat="1"/>
    <row r="845" s="25" customFormat="1"/>
    <row r="846" s="25" customFormat="1"/>
    <row r="847" s="25" customFormat="1"/>
    <row r="848" s="25" customFormat="1"/>
    <row r="849" s="25" customFormat="1"/>
    <row r="850" s="25" customFormat="1"/>
    <row r="851" s="25" customFormat="1"/>
    <row r="852" s="25" customFormat="1"/>
    <row r="853" s="25" customFormat="1"/>
    <row r="854" s="25" customFormat="1"/>
    <row r="855" s="25" customFormat="1"/>
    <row r="856" s="25" customFormat="1"/>
    <row r="857" s="25" customFormat="1"/>
    <row r="858" s="25" customFormat="1"/>
    <row r="859" s="25" customFormat="1"/>
    <row r="860" s="25" customFormat="1"/>
    <row r="861" s="25" customFormat="1"/>
    <row r="862" s="25" customFormat="1"/>
    <row r="863" s="25" customFormat="1"/>
    <row r="864" s="25" customFormat="1"/>
    <row r="865" s="25" customFormat="1"/>
    <row r="866" s="25" customFormat="1"/>
    <row r="867" s="25" customFormat="1"/>
    <row r="868" s="25" customFormat="1"/>
    <row r="869" s="25" customFormat="1"/>
    <row r="870" s="25" customFormat="1"/>
    <row r="871" s="25" customFormat="1"/>
    <row r="872" s="25" customFormat="1"/>
    <row r="873" s="25" customFormat="1"/>
    <row r="874" s="25" customFormat="1"/>
    <row r="875" s="25" customFormat="1"/>
    <row r="876" s="25" customFormat="1"/>
    <row r="877" s="25" customFormat="1"/>
    <row r="878" s="25" customFormat="1"/>
    <row r="879" s="25" customFormat="1"/>
    <row r="880" s="25" customFormat="1"/>
    <row r="881" s="25" customFormat="1"/>
    <row r="882" s="25" customFormat="1"/>
    <row r="883" s="25" customFormat="1"/>
    <row r="884" s="25" customFormat="1"/>
    <row r="885" s="25" customFormat="1"/>
    <row r="886" s="25" customFormat="1"/>
    <row r="887" s="25" customFormat="1"/>
    <row r="888" s="25" customFormat="1"/>
    <row r="889" s="25" customFormat="1"/>
    <row r="890" s="25" customFormat="1"/>
    <row r="891" s="25" customFormat="1"/>
    <row r="892" s="25" customFormat="1"/>
    <row r="893" s="25" customFormat="1"/>
    <row r="894" s="25" customFormat="1"/>
    <row r="895" s="25" customFormat="1"/>
    <row r="896" s="25" customFormat="1"/>
    <row r="897" s="25" customFormat="1"/>
    <row r="898" s="25" customFormat="1"/>
    <row r="899" s="25" customFormat="1"/>
    <row r="900" s="25" customFormat="1"/>
    <row r="901" s="25" customFormat="1"/>
    <row r="902" s="25" customFormat="1"/>
    <row r="903" s="25" customFormat="1"/>
    <row r="904" s="25" customFormat="1"/>
    <row r="905" s="25" customFormat="1"/>
    <row r="906" s="25" customFormat="1"/>
    <row r="907" s="25" customFormat="1"/>
    <row r="908" s="25" customFormat="1"/>
    <row r="909" s="25" customFormat="1"/>
    <row r="910" s="25" customFormat="1"/>
    <row r="911" s="25" customFormat="1"/>
    <row r="912" s="25" customFormat="1"/>
    <row r="913" s="25" customFormat="1"/>
    <row r="914" s="25" customFormat="1"/>
    <row r="915" s="25" customFormat="1"/>
    <row r="916" s="25" customFormat="1"/>
    <row r="917" s="25" customFormat="1"/>
    <row r="918" s="25" customFormat="1"/>
    <row r="919" s="25" customFormat="1"/>
    <row r="920" s="25" customFormat="1"/>
    <row r="921" s="25" customFormat="1"/>
    <row r="922" s="25" customFormat="1"/>
    <row r="923" s="25" customFormat="1"/>
    <row r="924" s="25" customFormat="1"/>
    <row r="925" s="25" customFormat="1"/>
    <row r="926" s="25" customFormat="1"/>
    <row r="927" s="25" customFormat="1"/>
    <row r="928" s="25" customFormat="1"/>
    <row r="929" s="25" customFormat="1"/>
    <row r="930" s="25" customFormat="1"/>
    <row r="931" s="25" customFormat="1"/>
    <row r="932" s="25" customFormat="1"/>
    <row r="933" s="25" customFormat="1"/>
    <row r="934" s="25" customFormat="1"/>
    <row r="935" s="25" customFormat="1"/>
    <row r="936" s="25" customFormat="1"/>
    <row r="937" s="25" customFormat="1"/>
    <row r="938" s="25" customFormat="1"/>
    <row r="939" s="25" customFormat="1"/>
    <row r="940" s="25" customFormat="1"/>
    <row r="941" s="25" customFormat="1"/>
    <row r="942" s="25" customFormat="1"/>
    <row r="943" s="25" customFormat="1"/>
    <row r="944" s="25" customFormat="1"/>
    <row r="945" s="25" customFormat="1"/>
    <row r="946" s="25" customFormat="1"/>
    <row r="947" s="25" customFormat="1"/>
    <row r="948" s="25" customFormat="1"/>
    <row r="949" s="25" customFormat="1"/>
    <row r="950" s="25" customFormat="1"/>
    <row r="951" s="25" customFormat="1"/>
    <row r="952" s="25" customFormat="1"/>
    <row r="953" s="25" customFormat="1"/>
    <row r="954" s="25" customFormat="1"/>
    <row r="955" s="25" customFormat="1"/>
    <row r="956" s="25" customFormat="1"/>
    <row r="957" s="25" customFormat="1"/>
    <row r="958" s="25" customFormat="1"/>
    <row r="959" s="25" customFormat="1"/>
    <row r="960" s="25" customFormat="1"/>
    <row r="961" s="25" customFormat="1"/>
    <row r="962" s="25" customFormat="1"/>
    <row r="963" s="25" customFormat="1"/>
    <row r="964" s="25" customFormat="1"/>
    <row r="965" s="25" customFormat="1"/>
    <row r="966" s="25" customFormat="1"/>
    <row r="967" s="25" customFormat="1"/>
    <row r="968" s="25" customFormat="1"/>
    <row r="969" s="25" customFormat="1"/>
    <row r="970" s="25" customFormat="1"/>
    <row r="971" s="25" customFormat="1"/>
    <row r="972" s="25" customFormat="1"/>
    <row r="973" s="25" customFormat="1"/>
    <row r="974" s="25" customFormat="1"/>
    <row r="975" s="25" customFormat="1"/>
    <row r="976" s="25" customFormat="1"/>
    <row r="977" s="25" customFormat="1"/>
    <row r="978" s="25" customFormat="1"/>
    <row r="979" s="25" customFormat="1"/>
    <row r="980" s="25" customFormat="1"/>
    <row r="981" s="25" customFormat="1"/>
    <row r="982" s="25" customFormat="1"/>
    <row r="983" s="25" customFormat="1"/>
    <row r="984" s="25" customFormat="1"/>
    <row r="985" s="25" customFormat="1"/>
    <row r="986" s="25" customFormat="1"/>
    <row r="987" s="25" customFormat="1"/>
    <row r="988" s="25" customFormat="1"/>
    <row r="989" s="25" customFormat="1"/>
    <row r="990" s="25" customFormat="1"/>
    <row r="991" s="25" customFormat="1"/>
    <row r="992" s="25" customFormat="1"/>
    <row r="993" s="25" customFormat="1"/>
    <row r="994" s="25" customFormat="1"/>
    <row r="995" s="25" customFormat="1"/>
    <row r="996" s="25" customFormat="1"/>
    <row r="997" s="25" customFormat="1"/>
    <row r="998" s="25" customFormat="1"/>
    <row r="999" s="25" customFormat="1"/>
    <row r="1000" s="25" customFormat="1"/>
    <row r="1001" s="25" customFormat="1"/>
    <row r="1002" s="25" customFormat="1"/>
    <row r="1003" s="25" customFormat="1"/>
    <row r="1004" s="25" customFormat="1"/>
    <row r="1005" s="25" customFormat="1"/>
    <row r="1006" s="25" customFormat="1"/>
    <row r="1007" s="25" customFormat="1"/>
    <row r="1008" s="25" customFormat="1"/>
    <row r="1009" s="25" customFormat="1"/>
    <row r="1010" s="25" customFormat="1"/>
    <row r="1011" s="25" customFormat="1"/>
    <row r="1012" s="25" customFormat="1"/>
    <row r="1013" s="25" customFormat="1"/>
    <row r="1014" s="25" customFormat="1"/>
    <row r="1015" s="25" customFormat="1"/>
    <row r="1016" s="25" customFormat="1"/>
    <row r="1017" s="25" customFormat="1"/>
    <row r="1018" s="25" customFormat="1"/>
    <row r="1019" s="25" customFormat="1"/>
    <row r="1020" s="25" customFormat="1"/>
    <row r="1021" s="25" customFormat="1"/>
    <row r="1022" s="25" customFormat="1"/>
    <row r="1023" s="25" customFormat="1"/>
    <row r="1024" s="25" customFormat="1"/>
    <row r="1025" s="25" customFormat="1"/>
    <row r="1026" s="25" customFormat="1"/>
    <row r="1027" s="25" customFormat="1"/>
    <row r="1028" s="25" customFormat="1"/>
    <row r="1029" s="25" customFormat="1"/>
    <row r="1030" s="25" customFormat="1"/>
    <row r="1031" s="25" customFormat="1"/>
    <row r="1032" s="25" customFormat="1"/>
    <row r="1033" s="25" customFormat="1"/>
    <row r="1034" s="25" customFormat="1"/>
    <row r="1035" s="25" customFormat="1"/>
    <row r="1036" s="25" customFormat="1"/>
    <row r="1037" s="25" customFormat="1"/>
    <row r="1038" s="25" customFormat="1"/>
    <row r="1039" s="25" customFormat="1"/>
    <row r="1040" s="25" customFormat="1"/>
    <row r="1041" s="25" customFormat="1"/>
    <row r="1042" s="25" customFormat="1"/>
    <row r="1043" s="25" customFormat="1"/>
    <row r="1044" s="25" customFormat="1"/>
    <row r="1045" s="25" customFormat="1"/>
    <row r="1046" s="25" customFormat="1"/>
    <row r="1047" s="25" customFormat="1"/>
    <row r="1048" s="25" customFormat="1"/>
    <row r="1049" s="25" customFormat="1"/>
    <row r="1050" s="25" customFormat="1"/>
    <row r="1051" s="25" customFormat="1"/>
    <row r="1052" s="25" customFormat="1"/>
    <row r="1053" s="25" customFormat="1"/>
  </sheetData>
  <sheetProtection sheet="1" formatCells="0" formatColumns="0" formatRows="0" selectLockedCells="1"/>
  <protectedRanges>
    <protectedRange sqref="M15:N16 M22:N24 M18:N19 M27:N28 M33:N34 M40:N41 M36:N37 M46:N48 M57:N58 M60:N63 M68:N71 M73:N73 M31:N31 M43:N44 M50:N54 M65:N66 M75:N76 M78:N79 M82:N82 M84:N85 M87:N89 M91:N93 M95:N98 M100:N101 M103:N104 M107:N107 M109:N113 M115:N117 M119:N121" name="Plage1"/>
  </protectedRanges>
  <mergeCells count="97">
    <mergeCell ref="E64:F64"/>
    <mergeCell ref="B64:C64"/>
    <mergeCell ref="E67:F67"/>
    <mergeCell ref="B67:C67"/>
    <mergeCell ref="B74:C74"/>
    <mergeCell ref="E74:F74"/>
    <mergeCell ref="B80:C80"/>
    <mergeCell ref="E80:F80"/>
    <mergeCell ref="B105:C105"/>
    <mergeCell ref="E105:F105"/>
    <mergeCell ref="E72:F72"/>
    <mergeCell ref="B72:C72"/>
    <mergeCell ref="B77:C77"/>
    <mergeCell ref="E77:F77"/>
    <mergeCell ref="B81:C81"/>
    <mergeCell ref="E99:F99"/>
    <mergeCell ref="E81:F81"/>
    <mergeCell ref="B83:C83"/>
    <mergeCell ref="E83:F83"/>
    <mergeCell ref="B86:C86"/>
    <mergeCell ref="E86:F86"/>
    <mergeCell ref="B13:C13"/>
    <mergeCell ref="E13:F13"/>
    <mergeCell ref="B20:C20"/>
    <mergeCell ref="E20:F20"/>
    <mergeCell ref="A1:C1"/>
    <mergeCell ref="A8:B9"/>
    <mergeCell ref="C8:E9"/>
    <mergeCell ref="F5:G9"/>
    <mergeCell ref="E12:F12"/>
    <mergeCell ref="A4:B4"/>
    <mergeCell ref="C4:G4"/>
    <mergeCell ref="B3:G3"/>
    <mergeCell ref="E35:F35"/>
    <mergeCell ref="B35:C35"/>
    <mergeCell ref="E39:F39"/>
    <mergeCell ref="B39:C39"/>
    <mergeCell ref="E59:F59"/>
    <mergeCell ref="B59:C59"/>
    <mergeCell ref="E49:F49"/>
    <mergeCell ref="B49:C49"/>
    <mergeCell ref="E56:F56"/>
    <mergeCell ref="E42:F42"/>
    <mergeCell ref="B42:C42"/>
    <mergeCell ref="B56:C56"/>
    <mergeCell ref="B38:C38"/>
    <mergeCell ref="E38:F38"/>
    <mergeCell ref="B55:C55"/>
    <mergeCell ref="E55:F55"/>
    <mergeCell ref="E26:F26"/>
    <mergeCell ref="B26:C26"/>
    <mergeCell ref="E29:F29"/>
    <mergeCell ref="B29:C29"/>
    <mergeCell ref="E14:F14"/>
    <mergeCell ref="B14:C14"/>
    <mergeCell ref="B25:C25"/>
    <mergeCell ref="E25:F25"/>
    <mergeCell ref="E32:F32"/>
    <mergeCell ref="A5:B5"/>
    <mergeCell ref="C5:E5"/>
    <mergeCell ref="C6:E6"/>
    <mergeCell ref="P46:P47"/>
    <mergeCell ref="C7:D7"/>
    <mergeCell ref="A6:B6"/>
    <mergeCell ref="A7:B7"/>
    <mergeCell ref="A12:C12"/>
    <mergeCell ref="B17:C17"/>
    <mergeCell ref="E17:F17"/>
    <mergeCell ref="B32:C32"/>
    <mergeCell ref="E21:F21"/>
    <mergeCell ref="B21:C21"/>
    <mergeCell ref="E45:F45"/>
    <mergeCell ref="B45:C45"/>
    <mergeCell ref="P65:P66"/>
    <mergeCell ref="L46:L47"/>
    <mergeCell ref="L65:L66"/>
    <mergeCell ref="I46:I47"/>
    <mergeCell ref="I65:I66"/>
    <mergeCell ref="J46:J47"/>
    <mergeCell ref="J65:J66"/>
    <mergeCell ref="K46:K47"/>
    <mergeCell ref="K65:K66"/>
    <mergeCell ref="B90:C90"/>
    <mergeCell ref="E90:F90"/>
    <mergeCell ref="B94:C94"/>
    <mergeCell ref="E94:F94"/>
    <mergeCell ref="B99:C99"/>
    <mergeCell ref="B114:C114"/>
    <mergeCell ref="E114:F114"/>
    <mergeCell ref="B118:C118"/>
    <mergeCell ref="E118:F118"/>
    <mergeCell ref="B102:C102"/>
    <mergeCell ref="E102:F102"/>
    <mergeCell ref="B106:C106"/>
    <mergeCell ref="E106:F106"/>
    <mergeCell ref="B108:C108"/>
    <mergeCell ref="E108:F108"/>
  </mergeCells>
  <phoneticPr fontId="23" type="noConversion"/>
  <conditionalFormatting sqref="P15">
    <cfRule type="containsText" dxfId="3" priority="7" operator="containsText" text="Annulé">
      <formula>NOT(ISERROR(SEARCH("Annulé",P15)))</formula>
    </cfRule>
    <cfRule type="containsText" dxfId="2" priority="8" operator="containsText" text="Clôturé">
      <formula>NOT(ISERROR(SEARCH("Clôturé",P15)))</formula>
    </cfRule>
    <cfRule type="containsText" dxfId="1" priority="9" operator="containsText" text="A planifier">
      <formula>NOT(ISERROR(SEARCH("A planifier",P15)))</formula>
    </cfRule>
    <cfRule type="containsText" dxfId="0" priority="10" operator="containsText" text="En cours">
      <formula>NOT(ISERROR(SEARCH("En cours",P15)))</formula>
    </cfRule>
  </conditionalFormatting>
  <dataValidations count="4">
    <dataValidation type="list" allowBlank="1" showInputMessage="1" showErrorMessage="1" sqref="K37:K46 K61:K65 K67:K68 K58:K59 K15:K29 K48:K49 K70:K74 K54:K56 K35 K31:K32 K51:K52 K76:K144" xr:uid="{00000000-0002-0000-0100-000000000000}">
      <formula1>$U$2:$U$9</formula1>
    </dataValidation>
    <dataValidation type="list" allowBlank="1" showInputMessage="1" showErrorMessage="1" sqref="P13:P29 P70:P74 P48:P49 P58:P59 P37:P46 P67:P68 P61:P65 P54:P56 P35 P31:P32 P51:P52 P76:P144" xr:uid="{00000000-0002-0000-0100-000001000000}">
      <formula1>$W$2:$W$6</formula1>
    </dataValidation>
    <dataValidation type="date" allowBlank="1" showInputMessage="1" showErrorMessage="1" sqref="L15" xr:uid="{00000000-0002-0000-0100-000002000000}">
      <formula1>43908</formula1>
      <formula2>43939</formula2>
    </dataValidation>
    <dataValidation type="list" allowBlank="1" showInputMessage="1" showErrorMessage="1" sqref="H15:H144" xr:uid="{00000000-0002-0000-0100-000003000000}">
      <formula1>$S$2:$S$14</formula1>
    </dataValidation>
  </dataValidations>
  <hyperlinks>
    <hyperlink ref="A1" r:id="rId1" display="https://travaux.master.utc.fr/formations-master/ingenierie-de-la-sante/ids077/" xr:uid="{00000000-0004-0000-0100-000000000000}"/>
  </hyperlinks>
  <printOptions horizontalCentered="1"/>
  <pageMargins left="0.19" right="0.2" top="0" bottom="0.55000000000000004" header="0" footer="0.31"/>
  <pageSetup paperSize="9" fitToWidth="0" fitToHeight="0" orientation="landscape" r:id="rId2"/>
  <headerFooter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ignoredErrors>
    <ignoredError sqref="A37 A44 A47 E40" 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'Mode d''emploi'!$C$21:$C$26</xm:f>
          </x14:formula1>
          <xm:sqref>C60:C63 C15:C16 C22:C24 C27:C28 C68:C71 C18:C19 C36:C37 C40:C41 C46:C48 C30:C31 C57:C58 C33:C34 C65:C66 C103:C104 C115:C117 C73 C75:C76 C43:C44 C82 C84:C85 C87:C89 C91:C93 C95:C98 C100:C101 C78:C79 C107 C50:C54 C119:C121 C109:C113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zoomScale="110" zoomScaleNormal="110" workbookViewId="0">
      <selection activeCell="H6" sqref="H6:I8"/>
    </sheetView>
  </sheetViews>
  <sheetFormatPr baseColWidth="10" defaultRowHeight="15"/>
  <cols>
    <col min="1" max="7" width="12.33203125" customWidth="1"/>
    <col min="8" max="8" width="12.33203125" style="54" customWidth="1"/>
    <col min="9" max="9" width="12.33203125" customWidth="1"/>
  </cols>
  <sheetData>
    <row r="1" spans="1:10" s="266" customFormat="1" ht="6.95" customHeight="1">
      <c r="A1" s="451" t="s">
        <v>225</v>
      </c>
      <c r="B1" s="452"/>
      <c r="C1" s="452"/>
      <c r="D1" s="452"/>
      <c r="E1" s="264"/>
      <c r="F1" s="264"/>
      <c r="G1" s="264"/>
      <c r="H1" s="264"/>
      <c r="I1" s="265" t="str">
        <f>'Mode d''emploi'!$I$1</f>
        <v xml:space="preserve">Mathias Amber, Emile Verebi, Romain Bednarski, Marie Pincemail
</v>
      </c>
    </row>
    <row r="2" spans="1:10" s="266" customFormat="1" ht="6.95" customHeight="1">
      <c r="A2" s="253" t="str">
        <f>'Mode d''emploi'!A2</f>
        <v>Document d'appui à la déclaration première partie de conformité à la norme NF EN ISO 9004 : v2018</v>
      </c>
      <c r="B2" s="254"/>
      <c r="C2" s="255"/>
      <c r="D2" s="255"/>
      <c r="E2" s="255"/>
      <c r="F2" s="255"/>
      <c r="G2" s="179"/>
      <c r="H2" s="179"/>
      <c r="I2" s="179" t="s">
        <v>0</v>
      </c>
    </row>
    <row r="3" spans="1:10" s="46" customFormat="1" ht="18.95" customHeight="1">
      <c r="A3" s="453" t="str">
        <f>'Mode d''emploi'!C3</f>
        <v>Outil d'évaluation à l'obtention de performances durables selon la norme NF EN ISO 9004</v>
      </c>
      <c r="B3" s="454"/>
      <c r="C3" s="454"/>
      <c r="D3" s="454"/>
      <c r="E3" s="454"/>
      <c r="F3" s="454"/>
      <c r="G3" s="454"/>
      <c r="H3" s="454"/>
      <c r="I3" s="455"/>
      <c r="J3" s="67"/>
    </row>
    <row r="4" spans="1:10" ht="3.95" customHeight="1">
      <c r="A4" s="160"/>
      <c r="B4" s="161"/>
      <c r="C4" s="162"/>
      <c r="D4" s="158"/>
      <c r="E4" s="158"/>
      <c r="F4" s="158"/>
      <c r="G4" s="158"/>
      <c r="H4" s="158"/>
      <c r="I4" s="159"/>
      <c r="J4" s="25"/>
    </row>
    <row r="5" spans="1:10" s="45" customFormat="1" ht="11.1" customHeight="1">
      <c r="A5" s="458" t="s">
        <v>36</v>
      </c>
      <c r="B5" s="459"/>
      <c r="C5" s="459"/>
      <c r="D5" s="460"/>
      <c r="E5" s="458" t="s">
        <v>35</v>
      </c>
      <c r="F5" s="459"/>
      <c r="G5" s="459"/>
      <c r="H5" s="459"/>
      <c r="I5" s="460"/>
      <c r="J5" s="68"/>
    </row>
    <row r="6" spans="1:10" ht="11.1" customHeight="1">
      <c r="A6" s="461" t="str">
        <f>'Mode d''emploi'!A6</f>
        <v>Organisme :</v>
      </c>
      <c r="B6" s="462"/>
      <c r="C6" s="416" t="str">
        <f>IF('Mode d''emploi'!D6="","",'Mode d''emploi'!D6)</f>
        <v/>
      </c>
      <c r="D6" s="417"/>
      <c r="E6" s="171" t="s">
        <v>91</v>
      </c>
      <c r="F6" s="439" t="str">
        <f>IF(Evaluation!C5="","",Evaluation!C5)</f>
        <v/>
      </c>
      <c r="G6" s="439"/>
      <c r="H6" s="433" t="s">
        <v>269</v>
      </c>
      <c r="I6" s="434"/>
      <c r="J6" s="25"/>
    </row>
    <row r="7" spans="1:10" ht="11.1" customHeight="1">
      <c r="A7" s="461" t="str">
        <f>'Mode d''emploi'!A7</f>
        <v xml:space="preserve">Responsable du SMQ : </v>
      </c>
      <c r="B7" s="462"/>
      <c r="C7" s="416" t="str">
        <f>IF('Mode d''emploi'!D7="","",'Mode d''emploi'!D7)</f>
        <v/>
      </c>
      <c r="D7" s="417"/>
      <c r="E7" s="164" t="str">
        <f>Evaluation!A6</f>
        <v>Animateur du diagnostic : </v>
      </c>
      <c r="F7" s="438">
        <f>Evaluation!C6</f>
        <v>0</v>
      </c>
      <c r="G7" s="438"/>
      <c r="H7" s="433"/>
      <c r="I7" s="434"/>
      <c r="J7" s="25"/>
    </row>
    <row r="8" spans="1:10" ht="11.1" customHeight="1">
      <c r="A8" s="456" t="str">
        <f>Evaluation!A7</f>
        <v>Contact (Tél et Email) :</v>
      </c>
      <c r="B8" s="457"/>
      <c r="C8" s="170" t="str">
        <f>IF('Mode d''emploi'!H8="","",'Mode d''emploi'!H8)</f>
        <v/>
      </c>
      <c r="D8" s="163" t="str">
        <f>IF('Mode d''emploi'!D8="","",'Mode d''emploi'!D8)</f>
        <v/>
      </c>
      <c r="E8" s="165" t="str">
        <f>Evaluation!A8</f>
        <v>L'équipe de diagnostic :</v>
      </c>
      <c r="F8" s="437">
        <f>Evaluation!C8</f>
        <v>0</v>
      </c>
      <c r="G8" s="437"/>
      <c r="H8" s="435"/>
      <c r="I8" s="436"/>
      <c r="J8" s="25"/>
    </row>
    <row r="9" spans="1:10" ht="3.95" customHeight="1">
      <c r="A9" s="160"/>
      <c r="B9" s="161"/>
      <c r="C9" s="162"/>
      <c r="D9" s="158"/>
      <c r="E9" s="158"/>
      <c r="F9" s="158"/>
      <c r="G9" s="158"/>
      <c r="H9" s="158"/>
      <c r="I9" s="159"/>
      <c r="J9" s="25"/>
    </row>
    <row r="10" spans="1:10" s="45" customFormat="1" ht="14.1" customHeight="1">
      <c r="A10" s="421" t="s">
        <v>49</v>
      </c>
      <c r="B10" s="422"/>
      <c r="C10" s="422"/>
      <c r="D10" s="422"/>
      <c r="E10" s="422"/>
      <c r="F10" s="422"/>
      <c r="G10" s="422"/>
      <c r="H10" s="422"/>
      <c r="I10" s="423"/>
      <c r="J10" s="68"/>
    </row>
    <row r="11" spans="1:10" s="66" customFormat="1" ht="11.1" customHeight="1">
      <c r="A11" s="424" t="str">
        <f>CONCATENATE(" Niveaux de VÉRACITÉ des ", Utilitaires!D8," CRITÈRES de réalisation évalués")</f>
        <v xml:space="preserve"> Niveaux de VÉRACITÉ des 0 CRITÈRES de réalisation évalués</v>
      </c>
      <c r="B11" s="425"/>
      <c r="C11" s="425"/>
      <c r="D11" s="426"/>
      <c r="E11" s="443" t="str">
        <f>CONCATENATE("Niveaux de CONFORMITÉ des ",Utilitaires!C17," SOUS-ARTICLES évalués")</f>
        <v>Niveaux de CONFORMITÉ des 0 SOUS-ARTICLES évalués</v>
      </c>
      <c r="F11" s="444"/>
      <c r="G11" s="444"/>
      <c r="H11" s="444"/>
      <c r="I11" s="445"/>
      <c r="J11" s="65"/>
    </row>
    <row r="12" spans="1:10" s="32" customFormat="1" ht="11.1" customHeight="1">
      <c r="A12" s="440" t="str">
        <f>IF(Utilitaires!D4&gt;1,CONCATENATE("Information : ",Utilitaires!D4," critères sont déclarés - ",Utilitaires!A4,"s -"),IF(Utilitaires!D4&gt;0,CONCATENATE("Information : ",Utilitaires!D4," critère est déclaré - ",Utilitaires!A4," -"),""))</f>
        <v/>
      </c>
      <c r="B12" s="441"/>
      <c r="C12" s="441"/>
      <c r="D12" s="442"/>
      <c r="E12" s="427" t="str">
        <f>IF(Utilitaires!D13&gt;1,CONCATENATE("Information : ",Utilitaires!D13," articles sont déclarés - ",Utilitaires!A13," -"),IF(Utilitaires!D13&gt;0,CONCATENATE("Information : ",Utilitaires!D13," article est déclaré - ",Utilitaires!A13," -"),""))</f>
        <v>Information : 7 articles sont déclarés - en attente -</v>
      </c>
      <c r="F12" s="428"/>
      <c r="G12" s="428"/>
      <c r="H12" s="428"/>
      <c r="I12" s="429"/>
      <c r="J12" s="63"/>
    </row>
    <row r="13" spans="1:10" s="32" customFormat="1" ht="30.95" customHeight="1">
      <c r="A13" s="166"/>
      <c r="B13" s="64"/>
      <c r="C13" s="64"/>
      <c r="D13" s="167"/>
      <c r="E13" s="168"/>
      <c r="F13" s="87"/>
      <c r="G13" s="87"/>
      <c r="H13" s="87"/>
      <c r="I13" s="169"/>
      <c r="J13" s="63"/>
    </row>
    <row r="14" spans="1:10" s="32" customFormat="1" ht="30.95" customHeight="1">
      <c r="A14" s="166"/>
      <c r="B14" s="64"/>
      <c r="C14" s="64"/>
      <c r="D14" s="167"/>
      <c r="E14" s="168"/>
      <c r="F14" s="87"/>
      <c r="G14" s="87"/>
      <c r="H14" s="87"/>
      <c r="I14" s="169"/>
      <c r="J14" s="63"/>
    </row>
    <row r="15" spans="1:10" s="65" customFormat="1" ht="12" customHeight="1">
      <c r="A15" s="418" t="str">
        <f>IF(Utilitaires!F2&gt;1,CONCATENATE("Attention : ",Utilitaires!F2," critères ne sont pas encore traités"),IF(Utilitaires!F2&gt;0,CONCATENATE("Attention : ",Utilitaires!F2," critère n'est pas encore traité"),""))</f>
        <v/>
      </c>
      <c r="B15" s="419"/>
      <c r="C15" s="419"/>
      <c r="D15" s="420"/>
      <c r="E15" s="430" t="str">
        <f>IF(Utilitaires!C13&gt;1,CONCATENATE("Information : ",Utilitaires!C13," sous-articles sont déclarés - ",Utilitaires!A13," -"),IF(Utilitaires!C13&gt;0,CONCATENATE("Information : ",Utilitaires!C13," sous-article  est déclaré - ",Utilitaires!A13," -"),""))</f>
        <v>Information : 29 sous-articles sont déclarés - en attente -</v>
      </c>
      <c r="F15" s="431"/>
      <c r="G15" s="431"/>
      <c r="H15" s="431"/>
      <c r="I15" s="432"/>
    </row>
    <row r="16" spans="1:10" ht="12.95" customHeight="1">
      <c r="A16" s="404" t="s">
        <v>193</v>
      </c>
      <c r="B16" s="405"/>
      <c r="C16" s="405"/>
      <c r="D16" s="405"/>
      <c r="E16" s="405"/>
      <c r="F16" s="405"/>
      <c r="G16" s="405"/>
      <c r="H16" s="405"/>
      <c r="I16" s="406"/>
    </row>
    <row r="17" spans="1:9" s="54" customFormat="1" ht="12.95" customHeight="1">
      <c r="A17" s="40" t="str">
        <f>'Résultats Globaux'!$A$15</f>
        <v/>
      </c>
      <c r="B17" s="30"/>
      <c r="C17" s="26"/>
      <c r="D17" s="29"/>
      <c r="E17" s="41" t="str">
        <f>'Résultats Globaux'!$E$15</f>
        <v>Information : 29 sous-articles sont déclarés - en attente -</v>
      </c>
      <c r="F17" s="29"/>
      <c r="G17" s="26"/>
      <c r="H17" s="26"/>
      <c r="I17" s="42" t="str">
        <f>A12</f>
        <v/>
      </c>
    </row>
    <row r="18" spans="1:9" s="204" customFormat="1" ht="9" customHeight="1">
      <c r="A18" s="249" t="s">
        <v>237</v>
      </c>
      <c r="B18" s="232" t="s">
        <v>238</v>
      </c>
      <c r="C18" s="241"/>
      <c r="D18" s="233" t="s">
        <v>2</v>
      </c>
      <c r="E18" s="233" t="s">
        <v>3</v>
      </c>
      <c r="F18" s="240" t="s">
        <v>4</v>
      </c>
      <c r="G18" s="407" t="s">
        <v>1</v>
      </c>
      <c r="H18" s="408"/>
      <c r="I18" s="409"/>
    </row>
    <row r="19" spans="1:9" s="204" customFormat="1" ht="9" customHeight="1">
      <c r="A19" s="250" t="str">
        <f>Evaluation!A12</f>
        <v>Tous les Articles de la norme NF EN ISO 9004</v>
      </c>
      <c r="B19" s="239"/>
      <c r="C19" s="242"/>
      <c r="D19" s="234" t="str">
        <f>Evaluation!G12</f>
        <v>Non applicable</v>
      </c>
      <c r="E19" s="234" t="str">
        <f>Evaluation!D12</f>
        <v>NA</v>
      </c>
      <c r="F19" s="235" t="str">
        <f>IF(E19&gt;1,D19,PROPER(MID(Evaluation!E12,14,9)))</f>
        <v>Non applicable</v>
      </c>
      <c r="G19" s="410" t="s">
        <v>228</v>
      </c>
      <c r="H19" s="411"/>
      <c r="I19" s="412"/>
    </row>
    <row r="20" spans="1:9" s="204" customFormat="1" ht="9" customHeight="1">
      <c r="A20" s="251">
        <f>Evaluation!A13</f>
        <v>5</v>
      </c>
      <c r="B20" s="236" t="str">
        <f>Evaluation!B13</f>
        <v xml:space="preserve">Contexte d'un organisme </v>
      </c>
      <c r="C20" s="242"/>
      <c r="D20" s="237" t="str">
        <f>Evaluation!G13</f>
        <v>en attente</v>
      </c>
      <c r="E20" s="237" t="str">
        <f>Evaluation!D13</f>
        <v xml:space="preserve">  …</v>
      </c>
      <c r="F20" s="238" t="str">
        <f>IF(E20&gt;1,D20,PROPER(MID(Evaluation!E13,14,9)))</f>
        <v>en attente</v>
      </c>
      <c r="G20" s="410"/>
      <c r="H20" s="411"/>
      <c r="I20" s="412"/>
    </row>
    <row r="21" spans="1:9" s="204" customFormat="1" ht="9" customHeight="1">
      <c r="A21" s="251">
        <f>Evaluation!A20</f>
        <v>6</v>
      </c>
      <c r="B21" s="236" t="str">
        <f>Evaluation!B20</f>
        <v xml:space="preserve">Identité d'un organisme </v>
      </c>
      <c r="C21" s="242"/>
      <c r="D21" s="237" t="str">
        <f>Evaluation!G20</f>
        <v>en attente</v>
      </c>
      <c r="E21" s="237" t="str">
        <f>Evaluation!D20</f>
        <v xml:space="preserve">  …</v>
      </c>
      <c r="F21" s="238" t="str">
        <f>IF(E21&gt;1,D21,PROPER(MID(Evaluation!E20,14,9)))</f>
        <v>en attente</v>
      </c>
      <c r="G21" s="410"/>
      <c r="H21" s="411"/>
      <c r="I21" s="412"/>
    </row>
    <row r="22" spans="1:9" s="204" customFormat="1" ht="9" customHeight="1">
      <c r="A22" s="251">
        <f>Evaluation!A25</f>
        <v>7</v>
      </c>
      <c r="B22" s="236" t="str">
        <f>Evaluation!B25</f>
        <v xml:space="preserve">Leadership </v>
      </c>
      <c r="C22" s="242"/>
      <c r="D22" s="237" t="str">
        <f>Evaluation!G25</f>
        <v>en attente</v>
      </c>
      <c r="E22" s="237" t="str">
        <f>Evaluation!D25</f>
        <v xml:space="preserve">  …</v>
      </c>
      <c r="F22" s="238" t="str">
        <f>IF(E22&gt;1,D22,PROPER(MID(Evaluation!E25,14,9)))</f>
        <v>en attente</v>
      </c>
      <c r="G22" s="410"/>
      <c r="H22" s="411"/>
      <c r="I22" s="412"/>
    </row>
    <row r="23" spans="1:9" s="204" customFormat="1" ht="9" customHeight="1">
      <c r="A23" s="251">
        <f>Evaluation!A38</f>
        <v>8</v>
      </c>
      <c r="B23" s="236" t="str">
        <f>Evaluation!B38</f>
        <v xml:space="preserve">Management des processus </v>
      </c>
      <c r="C23" s="242"/>
      <c r="D23" s="237" t="str">
        <f>Evaluation!G38</f>
        <v>en attente</v>
      </c>
      <c r="E23" s="237" t="str">
        <f>Evaluation!D38</f>
        <v xml:space="preserve">  …</v>
      </c>
      <c r="F23" s="238" t="str">
        <f>IF(E23&gt;1,D23,PROPER(MID(Evaluation!E38,14,9)))</f>
        <v>en attente</v>
      </c>
      <c r="G23" s="410"/>
      <c r="H23" s="411"/>
      <c r="I23" s="412"/>
    </row>
    <row r="24" spans="1:9" s="204" customFormat="1" ht="9" customHeight="1">
      <c r="A24" s="251">
        <f>Evaluation!A55</f>
        <v>9</v>
      </c>
      <c r="B24" s="236" t="str">
        <f>Evaluation!B55</f>
        <v>Management des ressources</v>
      </c>
      <c r="C24" s="242"/>
      <c r="D24" s="237" t="str">
        <f>Evaluation!G55</f>
        <v>en attente</v>
      </c>
      <c r="E24" s="237" t="str">
        <f>Evaluation!D55</f>
        <v xml:space="preserve">  …</v>
      </c>
      <c r="F24" s="238" t="str">
        <f>IF(E24&gt;1,D24,PROPER(MID(Evaluation!E55,14,9)))</f>
        <v>en attente</v>
      </c>
      <c r="G24" s="410"/>
      <c r="H24" s="411"/>
      <c r="I24" s="412"/>
    </row>
    <row r="25" spans="1:9" s="204" customFormat="1" ht="9" customHeight="1">
      <c r="A25" s="251">
        <f>Evaluation!A80</f>
        <v>10</v>
      </c>
      <c r="B25" s="236" t="str">
        <f>Evaluation!B80</f>
        <v xml:space="preserve">Analyse et évaluation des performances d’un organisme </v>
      </c>
      <c r="C25" s="242"/>
      <c r="D25" s="237" t="str">
        <f>Evaluation!G80</f>
        <v>en attente</v>
      </c>
      <c r="E25" s="237" t="str">
        <f>Evaluation!D80</f>
        <v xml:space="preserve">  …</v>
      </c>
      <c r="F25" s="238" t="str">
        <f>IF(E25&gt;1,D25,PROPER(MID(Evaluation!E80,14,9)))</f>
        <v>en attente</v>
      </c>
      <c r="G25" s="410"/>
      <c r="H25" s="411"/>
      <c r="I25" s="412"/>
    </row>
    <row r="26" spans="1:9" s="204" customFormat="1" ht="9" customHeight="1">
      <c r="A26" s="251">
        <f>Evaluation!A105</f>
        <v>11</v>
      </c>
      <c r="B26" s="236" t="str">
        <f>Evaluation!B105</f>
        <v xml:space="preserve">Amélioration apprentissage et innovations </v>
      </c>
      <c r="C26" s="242"/>
      <c r="D26" s="237" t="str">
        <f>Evaluation!G105</f>
        <v>en attente</v>
      </c>
      <c r="E26" s="237" t="str">
        <f>Evaluation!D105</f>
        <v xml:space="preserve">  …</v>
      </c>
      <c r="F26" s="238" t="str">
        <f>IF(E26&gt;1,D26,PROPER(MID(Evaluation!E105,14,9)))</f>
        <v>en attente</v>
      </c>
      <c r="G26" s="413"/>
      <c r="H26" s="414"/>
      <c r="I26" s="415"/>
    </row>
    <row r="27" spans="1:9" s="204" customFormat="1" ht="3.95" customHeight="1">
      <c r="A27" s="243"/>
      <c r="B27" s="244"/>
      <c r="C27" s="245"/>
      <c r="D27" s="246"/>
      <c r="E27" s="246"/>
      <c r="F27" s="247"/>
      <c r="G27" s="248"/>
      <c r="H27" s="248"/>
      <c r="I27" s="248"/>
    </row>
    <row r="28" spans="1:9">
      <c r="A28" s="226"/>
      <c r="B28" s="227"/>
      <c r="C28" s="227"/>
      <c r="D28" s="227"/>
      <c r="E28" s="446" t="s">
        <v>47</v>
      </c>
      <c r="F28" s="447"/>
      <c r="G28" s="447"/>
      <c r="H28" s="447"/>
      <c r="I28" s="448"/>
    </row>
    <row r="29" spans="1:9" ht="23.1" customHeight="1">
      <c r="A29" s="228"/>
      <c r="B29" s="229"/>
      <c r="C29" s="229"/>
      <c r="D29" s="229"/>
      <c r="E29" s="449" t="s">
        <v>88</v>
      </c>
      <c r="F29" s="450"/>
      <c r="G29" s="216" t="s">
        <v>89</v>
      </c>
      <c r="H29" s="216" t="s">
        <v>90</v>
      </c>
      <c r="I29" s="225" t="s">
        <v>239</v>
      </c>
    </row>
    <row r="30" spans="1:9" ht="63.95" customHeight="1">
      <c r="A30" s="228"/>
      <c r="B30" s="229"/>
      <c r="C30" s="229"/>
      <c r="D30" s="229"/>
      <c r="E30" s="403" t="s">
        <v>207</v>
      </c>
      <c r="F30" s="403"/>
      <c r="G30" s="252" t="s">
        <v>231</v>
      </c>
      <c r="H30" s="252" t="s">
        <v>231</v>
      </c>
      <c r="I30" s="252" t="s">
        <v>231</v>
      </c>
    </row>
    <row r="31" spans="1:9" ht="63.95" customHeight="1">
      <c r="A31" s="228"/>
      <c r="B31" s="229"/>
      <c r="C31" s="229"/>
      <c r="D31" s="229"/>
      <c r="E31" s="403" t="s">
        <v>208</v>
      </c>
      <c r="F31" s="403"/>
      <c r="G31" s="252" t="s">
        <v>231</v>
      </c>
      <c r="H31" s="252" t="s">
        <v>231</v>
      </c>
      <c r="I31" s="252" t="s">
        <v>231</v>
      </c>
    </row>
    <row r="32" spans="1:9" ht="63.95" customHeight="1">
      <c r="A32" s="230"/>
      <c r="B32" s="231"/>
      <c r="C32" s="231"/>
      <c r="D32" s="231"/>
      <c r="E32" s="403" t="s">
        <v>209</v>
      </c>
      <c r="F32" s="403"/>
      <c r="G32" s="252" t="s">
        <v>231</v>
      </c>
      <c r="H32" s="252" t="s">
        <v>231</v>
      </c>
      <c r="I32" s="252" t="s">
        <v>231</v>
      </c>
    </row>
  </sheetData>
  <sheetProtection sheet="1" formatCells="0" formatColumns="0" formatRows="0" selectLockedCells="1"/>
  <mergeCells count="28">
    <mergeCell ref="A1:D1"/>
    <mergeCell ref="A3:I3"/>
    <mergeCell ref="A8:B8"/>
    <mergeCell ref="A5:D5"/>
    <mergeCell ref="A6:B6"/>
    <mergeCell ref="A7:B7"/>
    <mergeCell ref="E5:I5"/>
    <mergeCell ref="C6:D6"/>
    <mergeCell ref="C7:D7"/>
    <mergeCell ref="A15:D15"/>
    <mergeCell ref="A10:I10"/>
    <mergeCell ref="A11:D11"/>
    <mergeCell ref="E12:I12"/>
    <mergeCell ref="E15:I15"/>
    <mergeCell ref="H6:I8"/>
    <mergeCell ref="F8:G8"/>
    <mergeCell ref="F7:G7"/>
    <mergeCell ref="F6:G6"/>
    <mergeCell ref="A12:D12"/>
    <mergeCell ref="E11:I11"/>
    <mergeCell ref="E30:F30"/>
    <mergeCell ref="E31:F31"/>
    <mergeCell ref="E32:F32"/>
    <mergeCell ref="A16:I16"/>
    <mergeCell ref="G18:I18"/>
    <mergeCell ref="G19:I26"/>
    <mergeCell ref="E28:I28"/>
    <mergeCell ref="E29:F29"/>
  </mergeCells>
  <phoneticPr fontId="23" type="noConversion"/>
  <dataValidations count="1">
    <dataValidation allowBlank="1" showInputMessage="1" showErrorMessage="1" prompt="Indiquez tous les enseignements tirés des résultats de l'autodiagnostic" sqref="G19" xr:uid="{00000000-0002-0000-0200-000000000000}"/>
  </dataValidations>
  <hyperlinks>
    <hyperlink ref="A1" r:id="rId1" display="https://travaux.master.utc.fr/formations-master/ingenierie-de-la-sante/ids077/" xr:uid="{00000000-0004-0000-0200-000000000000}"/>
  </hyperlinks>
  <printOptions horizontalCentered="1" verticalCentered="1"/>
  <pageMargins left="0.19" right="0.19" top="0" bottom="0.55000000000000004" header="0" footer="0.35000000000000003"/>
  <pageSetup paperSize="9" orientation="landscape" r:id="rId2"/>
  <headerFooter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85"/>
  <sheetViews>
    <sheetView zoomScaleNormal="115" zoomScalePageLayoutView="55" workbookViewId="0">
      <selection activeCell="E22" sqref="E22"/>
    </sheetView>
  </sheetViews>
  <sheetFormatPr baseColWidth="10" defaultColWidth="10.6640625" defaultRowHeight="11.25"/>
  <cols>
    <col min="1" max="3" width="11.88671875" style="53" customWidth="1"/>
    <col min="4" max="4" width="11" style="53" customWidth="1"/>
    <col min="5" max="5" width="15.44140625" style="53" customWidth="1"/>
    <col min="6" max="6" width="15.33203125" style="53" customWidth="1"/>
    <col min="7" max="16384" width="10.6640625" style="53"/>
  </cols>
  <sheetData>
    <row r="1" spans="1:7" s="96" customFormat="1" ht="13.5" customHeight="1">
      <c r="A1" s="385" t="s">
        <v>225</v>
      </c>
      <c r="B1" s="386"/>
      <c r="C1" s="386"/>
      <c r="D1" s="386"/>
      <c r="E1" s="95"/>
      <c r="F1" s="90" t="str">
        <f>'Mode d''emploi'!$I$1</f>
        <v xml:space="preserve">Mathias Amber, Emile Verebi, Romain Bednarski, Marie Pincemail
</v>
      </c>
    </row>
    <row r="2" spans="1:7" s="94" customFormat="1" ht="23.1" customHeight="1">
      <c r="A2" s="92" t="s">
        <v>190</v>
      </c>
      <c r="B2" s="43"/>
      <c r="C2" s="44"/>
      <c r="D2" s="44"/>
      <c r="E2" s="44"/>
      <c r="F2" s="93" t="s">
        <v>14</v>
      </c>
    </row>
    <row r="3" spans="1:7" s="91" customFormat="1" ht="12.95" customHeight="1">
      <c r="A3" s="464" t="s">
        <v>81</v>
      </c>
      <c r="B3" s="465"/>
      <c r="C3" s="466"/>
      <c r="D3" s="466"/>
      <c r="E3" s="466"/>
      <c r="F3" s="467"/>
    </row>
    <row r="4" spans="1:7" s="91" customFormat="1" ht="9.9499999999999993" customHeight="1">
      <c r="A4" s="468" t="s">
        <v>80</v>
      </c>
      <c r="B4" s="469"/>
      <c r="C4" s="470"/>
      <c r="D4" s="470"/>
      <c r="E4" s="470"/>
      <c r="F4" s="471"/>
    </row>
    <row r="5" spans="1:7" s="91" customFormat="1" ht="9.9499999999999993" customHeight="1">
      <c r="A5" s="472" t="s">
        <v>15</v>
      </c>
      <c r="B5" s="473"/>
      <c r="C5" s="473"/>
      <c r="D5" s="472" t="s">
        <v>82</v>
      </c>
      <c r="E5" s="473"/>
      <c r="F5" s="474"/>
    </row>
    <row r="6" spans="1:7" s="91" customFormat="1" ht="9.9499999999999993" customHeight="1">
      <c r="A6" s="475">
        <f>IF(A39="","Date de la déclaration + 1 an",A39+364)</f>
        <v>44566</v>
      </c>
      <c r="B6" s="476"/>
      <c r="C6" s="476"/>
      <c r="D6" s="477" t="str">
        <f>IF(A39="","remplir la cellule de date de la déclaration",IF(ISERROR(YEAR(A39)),"date de la déclaration invalide",CONCATENATE("AD_ISO_17050_sur_ISO_9004_date_",YEAR(A39),"_",MONTH(A39),"_",DAY(A39))))</f>
        <v>AD_ISO_17050_sur_ISO_9004_date_2021_1_6</v>
      </c>
      <c r="E6" s="478"/>
      <c r="F6" s="479"/>
    </row>
    <row r="7" spans="1:7" ht="8.1" customHeight="1">
      <c r="A7" s="463"/>
      <c r="B7" s="463"/>
      <c r="C7" s="463"/>
      <c r="D7" s="463"/>
      <c r="E7" s="463"/>
      <c r="F7" s="463"/>
    </row>
    <row r="8" spans="1:7" ht="30.75" customHeight="1">
      <c r="A8" s="480" t="s">
        <v>283</v>
      </c>
      <c r="B8" s="481"/>
      <c r="C8" s="482"/>
      <c r="D8" s="482"/>
      <c r="E8" s="482"/>
      <c r="F8" s="483"/>
    </row>
    <row r="9" spans="1:7" ht="18" customHeight="1">
      <c r="A9" s="484" t="str">
        <f>IF('Mode d''emploi'!D6="","",'Mode d''emploi'!D6)</f>
        <v/>
      </c>
      <c r="B9" s="485"/>
      <c r="C9" s="486"/>
      <c r="D9" s="486"/>
      <c r="E9" s="486"/>
      <c r="F9" s="487"/>
    </row>
    <row r="10" spans="1:7" ht="28.5" customHeight="1">
      <c r="A10" s="488" t="s">
        <v>275</v>
      </c>
      <c r="B10" s="489"/>
      <c r="C10" s="490"/>
      <c r="D10" s="490"/>
      <c r="E10" s="490"/>
      <c r="F10" s="491"/>
    </row>
    <row r="11" spans="1:7" ht="42.75" customHeight="1">
      <c r="A11" s="492" t="s">
        <v>276</v>
      </c>
      <c r="B11" s="493"/>
      <c r="C11" s="494"/>
      <c r="D11" s="494"/>
      <c r="E11" s="494"/>
      <c r="F11" s="495"/>
    </row>
    <row r="12" spans="1:7" ht="8.1" customHeight="1">
      <c r="A12" s="277"/>
      <c r="B12" s="277"/>
      <c r="C12" s="278"/>
      <c r="D12" s="278"/>
      <c r="E12" s="278"/>
      <c r="F12" s="278"/>
    </row>
    <row r="13" spans="1:7" ht="15.95" customHeight="1">
      <c r="A13" s="496" t="s">
        <v>34</v>
      </c>
      <c r="B13" s="497"/>
      <c r="C13" s="497"/>
      <c r="D13" s="497"/>
      <c r="E13" s="279" t="s">
        <v>16</v>
      </c>
      <c r="F13" s="280" t="s">
        <v>64</v>
      </c>
    </row>
    <row r="14" spans="1:7" s="45" customFormat="1" ht="27" customHeight="1">
      <c r="A14" s="500" t="s">
        <v>194</v>
      </c>
      <c r="B14" s="501"/>
      <c r="C14" s="501"/>
      <c r="D14" s="501"/>
      <c r="E14" s="285" t="str">
        <f>Evaluation!D12</f>
        <v>NA</v>
      </c>
      <c r="F14" s="286" t="str">
        <f>IF(E14&gt;=$E$22,'Résultats Globaux'!D19,"Non déclarable")</f>
        <v>Non applicable</v>
      </c>
    </row>
    <row r="15" spans="1:7" ht="17.25" customHeight="1">
      <c r="A15" s="287">
        <f>'Résultats Globaux'!A20</f>
        <v>5</v>
      </c>
      <c r="B15" s="274" t="str">
        <f>'Résultats Globaux'!B20</f>
        <v xml:space="preserve">Contexte d'un organisme </v>
      </c>
      <c r="C15" s="275"/>
      <c r="D15" s="275"/>
      <c r="E15" s="276" t="str">
        <f>'Résultats Globaux'!E20</f>
        <v xml:space="preserve">  …</v>
      </c>
      <c r="F15" s="288" t="str">
        <f>IF(E15&gt;=$E$22,'Résultats Globaux'!D20,"Non déclarable")</f>
        <v>en attente</v>
      </c>
      <c r="G15" s="116"/>
    </row>
    <row r="16" spans="1:7" ht="17.25" customHeight="1">
      <c r="A16" s="287">
        <f>'Résultats Globaux'!A21</f>
        <v>6</v>
      </c>
      <c r="B16" s="274" t="str">
        <f>'Résultats Globaux'!B21</f>
        <v xml:space="preserve">Identité d'un organisme </v>
      </c>
      <c r="C16" s="275"/>
      <c r="D16" s="275"/>
      <c r="E16" s="276" t="str">
        <f>'Résultats Globaux'!E21</f>
        <v xml:space="preserve">  …</v>
      </c>
      <c r="F16" s="288" t="str">
        <f>IF(E16&gt;=$E$22,'Résultats Globaux'!D21,"Non déclarable")</f>
        <v>en attente</v>
      </c>
      <c r="G16" s="116"/>
    </row>
    <row r="17" spans="1:7" ht="17.25" customHeight="1">
      <c r="A17" s="287">
        <f>'Résultats Globaux'!A22</f>
        <v>7</v>
      </c>
      <c r="B17" s="274" t="str">
        <f>'Résultats Globaux'!B22</f>
        <v xml:space="preserve">Leadership </v>
      </c>
      <c r="C17" s="275"/>
      <c r="D17" s="275"/>
      <c r="E17" s="276" t="str">
        <f>'Résultats Globaux'!E22</f>
        <v xml:space="preserve">  …</v>
      </c>
      <c r="F17" s="288" t="str">
        <f>IF(E17&gt;=$E$22,'Résultats Globaux'!D22,"Non déclarable")</f>
        <v>en attente</v>
      </c>
      <c r="G17" s="116"/>
    </row>
    <row r="18" spans="1:7" ht="17.25" customHeight="1">
      <c r="A18" s="287">
        <f>'Résultats Globaux'!A23</f>
        <v>8</v>
      </c>
      <c r="B18" s="274" t="str">
        <f>'Résultats Globaux'!B23</f>
        <v xml:space="preserve">Management des processus </v>
      </c>
      <c r="C18" s="275"/>
      <c r="D18" s="275"/>
      <c r="E18" s="276" t="str">
        <f>'Résultats Globaux'!E23</f>
        <v xml:space="preserve">  …</v>
      </c>
      <c r="F18" s="288" t="str">
        <f>IF(E18&gt;=$E$22,'Résultats Globaux'!D23,"Non déclarable")</f>
        <v>en attente</v>
      </c>
      <c r="G18" s="116"/>
    </row>
    <row r="19" spans="1:7" ht="17.25" customHeight="1">
      <c r="A19" s="287">
        <f>'Résultats Globaux'!A24</f>
        <v>9</v>
      </c>
      <c r="B19" s="274" t="str">
        <f>'Résultats Globaux'!B24</f>
        <v>Management des ressources</v>
      </c>
      <c r="C19" s="275"/>
      <c r="D19" s="275"/>
      <c r="E19" s="276" t="str">
        <f>'Résultats Globaux'!E24</f>
        <v xml:space="preserve">  …</v>
      </c>
      <c r="F19" s="288" t="str">
        <f>IF(E19&gt;=$E$22,'Résultats Globaux'!D24,"Non déclarable")</f>
        <v>en attente</v>
      </c>
      <c r="G19" s="116"/>
    </row>
    <row r="20" spans="1:7" ht="17.25" customHeight="1">
      <c r="A20" s="289">
        <f>'Résultats Globaux'!A25</f>
        <v>10</v>
      </c>
      <c r="B20" s="282" t="str">
        <f>'Résultats Globaux'!B25</f>
        <v xml:space="preserve">Analyse et évaluation des performances d’un organisme </v>
      </c>
      <c r="C20" s="283"/>
      <c r="D20" s="283"/>
      <c r="E20" s="284" t="str">
        <f>'Résultats Globaux'!E25</f>
        <v xml:space="preserve">  …</v>
      </c>
      <c r="F20" s="290" t="str">
        <f>IF(E20&gt;=$E$22,'Résultats Globaux'!D25,"Non déclarable")</f>
        <v>en attente</v>
      </c>
      <c r="G20" s="116"/>
    </row>
    <row r="21" spans="1:7" ht="17.25" customHeight="1">
      <c r="A21" s="293">
        <f>'Résultats Globaux'!A26</f>
        <v>11</v>
      </c>
      <c r="B21" s="294" t="str">
        <f>'Résultats Globaux'!B26</f>
        <v xml:space="preserve">Amélioration apprentissage et innovations </v>
      </c>
      <c r="C21" s="295"/>
      <c r="D21" s="295"/>
      <c r="E21" s="296" t="str">
        <f>'Résultats Globaux'!E26</f>
        <v xml:space="preserve">  …</v>
      </c>
      <c r="F21" s="297" t="str">
        <f>IF(E21&gt;=$E$22,'Résultats Globaux'!D26,"Non déclarable")</f>
        <v>en attente</v>
      </c>
      <c r="G21" s="116"/>
    </row>
    <row r="22" spans="1:7" s="281" customFormat="1" ht="12.95" customHeight="1">
      <c r="A22" s="498" t="s">
        <v>230</v>
      </c>
      <c r="B22" s="499"/>
      <c r="C22" s="499"/>
      <c r="D22" s="499"/>
      <c r="E22" s="291">
        <v>0.7</v>
      </c>
      <c r="F22" s="292"/>
    </row>
    <row r="23" spans="1:7" ht="8.1" customHeight="1">
      <c r="A23" s="205"/>
      <c r="B23" s="205"/>
      <c r="C23" s="205"/>
      <c r="D23" s="205"/>
      <c r="E23" s="206"/>
      <c r="F23" s="207"/>
      <c r="G23" s="116"/>
    </row>
    <row r="24" spans="1:7" ht="12" customHeight="1">
      <c r="A24" s="502" t="s">
        <v>83</v>
      </c>
      <c r="B24" s="503"/>
      <c r="C24" s="504"/>
      <c r="D24" s="504"/>
      <c r="E24" s="504"/>
      <c r="F24" s="505"/>
    </row>
    <row r="25" spans="1:7" ht="12" customHeight="1">
      <c r="A25" s="468" t="s">
        <v>84</v>
      </c>
      <c r="B25" s="469"/>
      <c r="C25" s="506"/>
      <c r="D25" s="506"/>
      <c r="E25" s="506"/>
      <c r="F25" s="507"/>
    </row>
    <row r="26" spans="1:7" ht="12" customHeight="1">
      <c r="A26" s="508" t="s">
        <v>17</v>
      </c>
      <c r="B26" s="473"/>
      <c r="C26" s="473"/>
      <c r="D26" s="508" t="s">
        <v>18</v>
      </c>
      <c r="E26" s="509"/>
      <c r="F26" s="510"/>
    </row>
    <row r="27" spans="1:7" ht="51" customHeight="1">
      <c r="A27" s="511" t="s">
        <v>277</v>
      </c>
      <c r="B27" s="512"/>
      <c r="C27" s="512"/>
      <c r="D27" s="513" t="s">
        <v>278</v>
      </c>
      <c r="E27" s="514"/>
      <c r="F27" s="515"/>
    </row>
    <row r="28" spans="1:7" ht="33.950000000000003" customHeight="1">
      <c r="A28" s="511" t="s">
        <v>279</v>
      </c>
      <c r="B28" s="512"/>
      <c r="C28" s="512"/>
      <c r="D28" s="516" t="s">
        <v>280</v>
      </c>
      <c r="E28" s="517"/>
      <c r="F28" s="518"/>
    </row>
    <row r="29" spans="1:7" ht="8.1" customHeight="1">
      <c r="A29" s="523"/>
      <c r="B29" s="523"/>
      <c r="C29" s="523"/>
      <c r="D29" s="523"/>
      <c r="E29" s="523"/>
      <c r="F29" s="523"/>
    </row>
    <row r="30" spans="1:7" ht="24.95" customHeight="1">
      <c r="A30" s="519" t="s">
        <v>19</v>
      </c>
      <c r="B30" s="520"/>
      <c r="C30" s="520"/>
      <c r="D30" s="521"/>
      <c r="E30" s="521"/>
      <c r="F30" s="522"/>
    </row>
    <row r="31" spans="1:7" s="91" customFormat="1" ht="12.95" customHeight="1">
      <c r="A31" s="539" t="s">
        <v>281</v>
      </c>
      <c r="B31" s="540"/>
      <c r="C31" s="541"/>
      <c r="D31" s="542" t="s">
        <v>282</v>
      </c>
      <c r="E31" s="540"/>
      <c r="F31" s="543"/>
    </row>
    <row r="32" spans="1:7" s="91" customFormat="1" ht="12.95" customHeight="1">
      <c r="A32" s="524"/>
      <c r="B32" s="572"/>
      <c r="C32" s="525"/>
      <c r="D32" s="573" t="str">
        <f>IF('Mode d''emploi'!D6="","",'Mode d''emploi'!D6)</f>
        <v/>
      </c>
      <c r="E32" s="574"/>
      <c r="F32" s="575"/>
    </row>
    <row r="33" spans="1:6" s="91" customFormat="1" ht="12.95" customHeight="1">
      <c r="A33" s="537" t="s">
        <v>20</v>
      </c>
      <c r="B33" s="535"/>
      <c r="C33" s="538"/>
      <c r="D33" s="534" t="s">
        <v>20</v>
      </c>
      <c r="E33" s="535"/>
      <c r="F33" s="536"/>
    </row>
    <row r="34" spans="1:6" s="91" customFormat="1" ht="12.95" customHeight="1">
      <c r="A34" s="524"/>
      <c r="B34" s="525"/>
      <c r="C34" s="525"/>
      <c r="D34" s="526" t="str">
        <f>IF('Mode d''emploi'!D7="","",'Mode d''emploi'!D7)</f>
        <v/>
      </c>
      <c r="E34" s="527"/>
      <c r="F34" s="528"/>
    </row>
    <row r="35" spans="1:6" s="91" customFormat="1" ht="12.95" customHeight="1">
      <c r="A35" s="529"/>
      <c r="B35" s="530"/>
      <c r="C35" s="530"/>
      <c r="D35" s="531"/>
      <c r="E35" s="532"/>
      <c r="F35" s="533"/>
    </row>
    <row r="36" spans="1:6" s="91" customFormat="1" ht="12.95" customHeight="1">
      <c r="A36" s="559"/>
      <c r="B36" s="560"/>
      <c r="C36" s="560"/>
      <c r="D36" s="561"/>
      <c r="E36" s="562"/>
      <c r="F36" s="563"/>
    </row>
    <row r="37" spans="1:6" s="91" customFormat="1" ht="12.95" customHeight="1">
      <c r="A37" s="559"/>
      <c r="B37" s="560"/>
      <c r="C37" s="560"/>
      <c r="D37" s="564" t="str">
        <f>IF('Mode d''emploi'!D8="","",'Mode d''emploi'!D8)</f>
        <v/>
      </c>
      <c r="E37" s="565"/>
      <c r="F37" s="185" t="str">
        <f>IF('Mode d''emploi'!H8="","",'Mode d''emploi'!H8)</f>
        <v/>
      </c>
    </row>
    <row r="38" spans="1:6" s="91" customFormat="1" ht="12.95" customHeight="1">
      <c r="A38" s="554" t="s">
        <v>21</v>
      </c>
      <c r="B38" s="555"/>
      <c r="C38" s="556"/>
      <c r="D38" s="557" t="s">
        <v>22</v>
      </c>
      <c r="E38" s="555"/>
      <c r="F38" s="558"/>
    </row>
    <row r="39" spans="1:6" s="91" customFormat="1" ht="12.95" customHeight="1">
      <c r="A39" s="566">
        <v>44202</v>
      </c>
      <c r="B39" s="567"/>
      <c r="C39" s="568"/>
      <c r="D39" s="569" t="str">
        <f>IF(Evaluation!C5="","pas de date d'évaluation pour l'instant",Evaluation!C5)</f>
        <v>pas de date d'évaluation pour l'instant</v>
      </c>
      <c r="E39" s="570"/>
      <c r="F39" s="571"/>
    </row>
    <row r="40" spans="1:6" s="91" customFormat="1" ht="12.95" customHeight="1">
      <c r="A40" s="552" t="s">
        <v>23</v>
      </c>
      <c r="B40" s="550"/>
      <c r="C40" s="553"/>
      <c r="D40" s="549" t="s">
        <v>23</v>
      </c>
      <c r="E40" s="550"/>
      <c r="F40" s="551"/>
    </row>
    <row r="41" spans="1:6" ht="78" customHeight="1">
      <c r="A41" s="544"/>
      <c r="B41" s="545"/>
      <c r="C41" s="546"/>
      <c r="D41" s="547"/>
      <c r="E41" s="545"/>
      <c r="F41" s="548"/>
    </row>
    <row r="42" spans="1:6" s="261" customFormat="1">
      <c r="A42" s="129"/>
      <c r="B42" s="129"/>
      <c r="C42" s="129"/>
      <c r="D42" s="129"/>
      <c r="E42" s="129"/>
      <c r="F42" s="129"/>
    </row>
    <row r="43" spans="1:6" s="261" customFormat="1"/>
    <row r="44" spans="1:6" s="261" customFormat="1"/>
    <row r="45" spans="1:6" s="261" customFormat="1"/>
    <row r="46" spans="1:6" s="261" customFormat="1"/>
    <row r="47" spans="1:6" s="261" customFormat="1"/>
    <row r="48" spans="1:6" s="261" customFormat="1"/>
    <row r="49" s="261" customFormat="1"/>
    <row r="50" s="261" customFormat="1"/>
    <row r="51" s="261" customFormat="1"/>
    <row r="52" s="261" customFormat="1"/>
    <row r="53" s="261" customFormat="1"/>
    <row r="54" s="261" customFormat="1"/>
    <row r="55" s="261" customFormat="1"/>
    <row r="56" s="261" customFormat="1"/>
    <row r="57" s="261" customFormat="1"/>
    <row r="58" s="261" customFormat="1"/>
    <row r="59" s="261" customFormat="1"/>
    <row r="60" s="261" customFormat="1"/>
    <row r="61" s="261" customFormat="1"/>
    <row r="62" s="261" customFormat="1"/>
    <row r="63" s="261" customFormat="1"/>
    <row r="64" s="261" customFormat="1"/>
    <row r="65" s="261" customFormat="1"/>
    <row r="66" s="261" customFormat="1"/>
    <row r="67" s="261" customFormat="1"/>
    <row r="68" s="261" customFormat="1"/>
    <row r="69" s="261" customFormat="1"/>
    <row r="70" s="261" customFormat="1"/>
    <row r="71" s="261" customFormat="1"/>
    <row r="72" s="261" customFormat="1"/>
    <row r="73" s="261" customFormat="1"/>
    <row r="74" s="261" customFormat="1"/>
    <row r="75" s="261" customFormat="1"/>
    <row r="76" s="261" customFormat="1"/>
    <row r="77" s="261" customFormat="1"/>
    <row r="78" s="261" customFormat="1"/>
    <row r="79" s="261" customFormat="1"/>
    <row r="80" s="261" customFormat="1"/>
    <row r="81" s="261" customFormat="1"/>
    <row r="82" s="261" customFormat="1"/>
    <row r="83" s="261" customFormat="1"/>
    <row r="84" s="261" customFormat="1"/>
    <row r="85" s="261" customFormat="1"/>
    <row r="86" s="261" customFormat="1"/>
    <row r="87" s="261" customFormat="1"/>
    <row r="88" s="261" customFormat="1"/>
    <row r="89" s="261" customFormat="1"/>
    <row r="90" s="261" customFormat="1"/>
    <row r="91" s="261" customFormat="1"/>
    <row r="92" s="261" customFormat="1"/>
    <row r="93" s="261" customFormat="1"/>
    <row r="94" s="261" customFormat="1"/>
    <row r="95" s="261" customFormat="1"/>
    <row r="96" s="261" customFormat="1"/>
    <row r="97" s="261" customFormat="1"/>
    <row r="98" s="261" customFormat="1"/>
    <row r="99" s="261" customFormat="1"/>
    <row r="100" s="261" customFormat="1"/>
    <row r="101" s="261" customFormat="1"/>
    <row r="102" s="261" customFormat="1"/>
    <row r="103" s="261" customFormat="1"/>
    <row r="104" s="261" customFormat="1"/>
    <row r="105" s="261" customFormat="1"/>
    <row r="106" s="261" customFormat="1"/>
    <row r="107" s="261" customFormat="1"/>
    <row r="108" s="261" customFormat="1"/>
    <row r="109" s="261" customFormat="1"/>
    <row r="110" s="261" customFormat="1"/>
    <row r="111" s="261" customFormat="1"/>
    <row r="112" s="261" customFormat="1"/>
    <row r="113" s="261" customFormat="1"/>
    <row r="114" s="261" customFormat="1"/>
    <row r="115" s="261" customFormat="1"/>
    <row r="116" s="261" customFormat="1"/>
    <row r="117" s="261" customFormat="1"/>
    <row r="118" s="261" customFormat="1"/>
    <row r="119" s="261" customFormat="1"/>
    <row r="120" s="261" customFormat="1"/>
    <row r="121" s="261" customFormat="1"/>
    <row r="122" s="261" customFormat="1"/>
    <row r="123" s="261" customFormat="1"/>
    <row r="124" s="261" customFormat="1"/>
    <row r="125" s="261" customFormat="1"/>
    <row r="126" s="261" customFormat="1"/>
    <row r="127" s="261" customFormat="1"/>
    <row r="128" s="261" customFormat="1"/>
    <row r="129" s="261" customFormat="1"/>
    <row r="130" s="261" customFormat="1"/>
    <row r="131" s="261" customFormat="1"/>
    <row r="132" s="261" customFormat="1"/>
    <row r="133" s="261" customFormat="1"/>
    <row r="134" s="261" customFormat="1"/>
    <row r="135" s="261" customFormat="1"/>
    <row r="136" s="261" customFormat="1"/>
    <row r="137" s="261" customFormat="1"/>
    <row r="138" s="261" customFormat="1"/>
    <row r="139" s="261" customFormat="1"/>
    <row r="140" s="261" customFormat="1"/>
    <row r="141" s="261" customFormat="1"/>
    <row r="142" s="261" customFormat="1"/>
    <row r="143" s="261" customFormat="1"/>
    <row r="144" s="261" customFormat="1"/>
    <row r="145" s="261" customFormat="1"/>
    <row r="146" s="261" customFormat="1"/>
    <row r="147" s="261" customFormat="1"/>
    <row r="148" s="261" customFormat="1"/>
    <row r="149" s="261" customFormat="1"/>
    <row r="150" s="261" customFormat="1"/>
    <row r="151" s="261" customFormat="1"/>
    <row r="152" s="261" customFormat="1"/>
    <row r="153" s="261" customFormat="1"/>
    <row r="154" s="261" customFormat="1"/>
    <row r="155" s="261" customFormat="1"/>
    <row r="156" s="261" customFormat="1"/>
    <row r="157" s="261" customFormat="1"/>
    <row r="158" s="261" customFormat="1"/>
    <row r="159" s="261" customFormat="1"/>
    <row r="160" s="261" customFormat="1"/>
    <row r="161" s="261" customFormat="1"/>
    <row r="162" s="261" customFormat="1"/>
    <row r="163" s="261" customFormat="1"/>
    <row r="164" s="261" customFormat="1"/>
    <row r="165" s="261" customFormat="1"/>
    <row r="166" s="261" customFormat="1"/>
    <row r="167" s="261" customFormat="1"/>
    <row r="168" s="261" customFormat="1"/>
    <row r="169" s="261" customFormat="1"/>
    <row r="170" s="261" customFormat="1"/>
    <row r="171" s="261" customFormat="1"/>
    <row r="172" s="261" customFormat="1"/>
    <row r="173" s="261" customFormat="1"/>
    <row r="174" s="261" customFormat="1"/>
    <row r="175" s="261" customFormat="1"/>
    <row r="176" s="261" customFormat="1"/>
    <row r="177" s="261" customFormat="1"/>
    <row r="178" s="261" customFormat="1"/>
    <row r="179" s="261" customFormat="1"/>
    <row r="180" s="261" customFormat="1"/>
    <row r="181" s="261" customFormat="1"/>
    <row r="182" s="261" customFormat="1"/>
    <row r="183" s="261" customFormat="1"/>
    <row r="184" s="261" customFormat="1"/>
    <row r="185" s="261" customFormat="1"/>
    <row r="186" s="261" customFormat="1"/>
    <row r="187" s="261" customFormat="1"/>
    <row r="188" s="261" customFormat="1"/>
    <row r="189" s="261" customFormat="1"/>
    <row r="190" s="261" customFormat="1"/>
    <row r="191" s="261" customFormat="1"/>
    <row r="192" s="261" customFormat="1"/>
    <row r="193" s="261" customFormat="1"/>
    <row r="194" s="261" customFormat="1"/>
    <row r="195" s="261" customFormat="1"/>
    <row r="196" s="261" customFormat="1"/>
    <row r="197" s="261" customFormat="1"/>
    <row r="198" s="261" customFormat="1"/>
    <row r="199" s="261" customFormat="1"/>
    <row r="200" s="261" customFormat="1"/>
    <row r="201" s="261" customFormat="1"/>
    <row r="202" s="261" customFormat="1"/>
    <row r="203" s="261" customFormat="1"/>
    <row r="204" s="261" customFormat="1"/>
    <row r="205" s="261" customFormat="1"/>
    <row r="206" s="261" customFormat="1"/>
    <row r="207" s="261" customFormat="1"/>
    <row r="208" s="261" customFormat="1"/>
    <row r="209" s="261" customFormat="1"/>
    <row r="210" s="261" customFormat="1"/>
    <row r="211" s="261" customFormat="1"/>
    <row r="212" s="261" customFormat="1"/>
    <row r="213" s="261" customFormat="1"/>
    <row r="214" s="261" customFormat="1"/>
    <row r="215" s="261" customFormat="1"/>
    <row r="216" s="261" customFormat="1"/>
    <row r="217" s="261" customFormat="1"/>
    <row r="218" s="261" customFormat="1"/>
    <row r="219" s="261" customFormat="1"/>
    <row r="220" s="261" customFormat="1"/>
    <row r="221" s="261" customFormat="1"/>
    <row r="222" s="261" customFormat="1"/>
    <row r="223" s="261" customFormat="1"/>
    <row r="224" s="261" customFormat="1"/>
    <row r="225" s="261" customFormat="1"/>
    <row r="226" s="261" customFormat="1"/>
    <row r="227" s="261" customFormat="1"/>
    <row r="228" s="261" customFormat="1"/>
    <row r="229" s="261" customFormat="1"/>
    <row r="230" s="261" customFormat="1"/>
    <row r="231" s="261" customFormat="1"/>
    <row r="232" s="261" customFormat="1"/>
    <row r="233" s="261" customFormat="1"/>
    <row r="234" s="261" customFormat="1"/>
    <row r="235" s="261" customFormat="1"/>
    <row r="236" s="261" customFormat="1"/>
    <row r="237" s="261" customFormat="1"/>
    <row r="238" s="261" customFormat="1"/>
    <row r="239" s="261" customFormat="1"/>
    <row r="240" s="261" customFormat="1"/>
    <row r="241" s="261" customFormat="1"/>
    <row r="242" s="261" customFormat="1"/>
    <row r="243" s="261" customFormat="1"/>
    <row r="244" s="261" customFormat="1"/>
    <row r="245" s="261" customFormat="1"/>
    <row r="246" s="261" customFormat="1"/>
    <row r="247" s="261" customFormat="1"/>
    <row r="248" s="261" customFormat="1"/>
    <row r="249" s="261" customFormat="1"/>
    <row r="250" s="261" customFormat="1"/>
    <row r="251" s="261" customFormat="1"/>
    <row r="252" s="261" customFormat="1"/>
    <row r="253" s="261" customFormat="1"/>
    <row r="254" s="261" customFormat="1"/>
    <row r="255" s="261" customFormat="1"/>
    <row r="256" s="261" customFormat="1"/>
    <row r="257" s="261" customFormat="1"/>
    <row r="258" s="261" customFormat="1"/>
    <row r="259" s="261" customFormat="1"/>
    <row r="260" s="261" customFormat="1"/>
    <row r="261" s="261" customFormat="1"/>
    <row r="262" s="261" customFormat="1"/>
    <row r="263" s="261" customFormat="1"/>
    <row r="264" s="261" customFormat="1"/>
    <row r="265" s="261" customFormat="1"/>
    <row r="266" s="261" customFormat="1"/>
    <row r="267" s="261" customFormat="1"/>
    <row r="268" s="261" customFormat="1"/>
    <row r="269" s="261" customFormat="1"/>
    <row r="270" s="261" customFormat="1"/>
    <row r="271" s="261" customFormat="1"/>
    <row r="272" s="261" customFormat="1"/>
    <row r="273" s="261" customFormat="1"/>
    <row r="274" s="261" customFormat="1"/>
    <row r="275" s="261" customFormat="1"/>
    <row r="276" s="261" customFormat="1"/>
    <row r="277" s="261" customFormat="1"/>
    <row r="278" s="261" customFormat="1"/>
    <row r="279" s="261" customFormat="1"/>
    <row r="280" s="261" customFormat="1"/>
    <row r="281" s="261" customFormat="1"/>
    <row r="282" s="261" customFormat="1"/>
    <row r="283" s="261" customFormat="1"/>
    <row r="284" s="261" customFormat="1"/>
    <row r="285" s="261" customFormat="1"/>
    <row r="286" s="261" customFormat="1"/>
    <row r="287" s="261" customFormat="1"/>
    <row r="288" s="261" customFormat="1"/>
    <row r="289" s="261" customFormat="1"/>
    <row r="290" s="261" customFormat="1"/>
    <row r="291" s="261" customFormat="1"/>
    <row r="292" s="261" customFormat="1"/>
    <row r="293" s="261" customFormat="1"/>
    <row r="294" s="261" customFormat="1"/>
    <row r="295" s="261" customFormat="1"/>
    <row r="296" s="261" customFormat="1"/>
    <row r="297" s="261" customFormat="1"/>
    <row r="298" s="261" customFormat="1"/>
    <row r="299" s="261" customFormat="1"/>
    <row r="300" s="261" customFormat="1"/>
    <row r="301" s="261" customFormat="1"/>
    <row r="302" s="261" customFormat="1"/>
    <row r="303" s="261" customFormat="1"/>
    <row r="304" s="261" customFormat="1"/>
    <row r="305" s="261" customFormat="1"/>
    <row r="306" s="261" customFormat="1"/>
    <row r="307" s="261" customFormat="1"/>
    <row r="308" s="261" customFormat="1"/>
    <row r="309" s="261" customFormat="1"/>
    <row r="310" s="261" customFormat="1"/>
    <row r="311" s="261" customFormat="1"/>
    <row r="312" s="261" customFormat="1"/>
    <row r="313" s="261" customFormat="1"/>
    <row r="314" s="261" customFormat="1"/>
    <row r="315" s="261" customFormat="1"/>
    <row r="316" s="261" customFormat="1"/>
    <row r="317" s="261" customFormat="1"/>
    <row r="318" s="261" customFormat="1"/>
    <row r="319" s="261" customFormat="1"/>
    <row r="320" s="261" customFormat="1"/>
    <row r="321" s="261" customFormat="1"/>
    <row r="322" s="261" customFormat="1"/>
    <row r="323" s="261" customFormat="1"/>
    <row r="324" s="261" customFormat="1"/>
    <row r="325" s="261" customFormat="1"/>
    <row r="326" s="261" customFormat="1"/>
    <row r="327" s="261" customFormat="1"/>
    <row r="328" s="261" customFormat="1"/>
    <row r="329" s="261" customFormat="1"/>
    <row r="330" s="261" customFormat="1"/>
    <row r="331" s="261" customFormat="1"/>
    <row r="332" s="261" customFormat="1"/>
    <row r="333" s="261" customFormat="1"/>
    <row r="334" s="261" customFormat="1"/>
    <row r="335" s="261" customFormat="1"/>
    <row r="336" s="261" customFormat="1"/>
    <row r="337" s="261" customFormat="1"/>
    <row r="338" s="261" customFormat="1"/>
    <row r="339" s="261" customFormat="1"/>
    <row r="340" s="261" customFormat="1"/>
    <row r="341" s="261" customFormat="1"/>
    <row r="342" s="261" customFormat="1"/>
    <row r="343" s="261" customFormat="1"/>
    <row r="344" s="261" customFormat="1"/>
    <row r="345" s="261" customFormat="1"/>
    <row r="346" s="261" customFormat="1"/>
    <row r="347" s="261" customFormat="1"/>
    <row r="348" s="261" customFormat="1"/>
    <row r="349" s="261" customFormat="1"/>
    <row r="350" s="261" customFormat="1"/>
    <row r="351" s="261" customFormat="1"/>
    <row r="352" s="261" customFormat="1"/>
    <row r="353" s="261" customFormat="1"/>
    <row r="354" s="261" customFormat="1"/>
    <row r="355" s="261" customFormat="1"/>
    <row r="356" s="261" customFormat="1"/>
    <row r="357" s="261" customFormat="1"/>
    <row r="358" s="261" customFormat="1"/>
    <row r="359" s="261" customFormat="1"/>
    <row r="360" s="261" customFormat="1"/>
    <row r="361" s="261" customFormat="1"/>
    <row r="362" s="261" customFormat="1"/>
    <row r="363" s="261" customFormat="1"/>
    <row r="364" s="261" customFormat="1"/>
    <row r="365" s="261" customFormat="1"/>
    <row r="366" s="261" customFormat="1"/>
    <row r="367" s="261" customFormat="1"/>
    <row r="368" s="261" customFormat="1"/>
    <row r="369" s="261" customFormat="1"/>
    <row r="370" s="261" customFormat="1"/>
    <row r="371" s="261" customFormat="1"/>
    <row r="372" s="261" customFormat="1"/>
    <row r="373" s="261" customFormat="1"/>
    <row r="374" s="261" customFormat="1"/>
    <row r="375" s="261" customFormat="1"/>
    <row r="376" s="261" customFormat="1"/>
    <row r="377" s="261" customFormat="1"/>
    <row r="378" s="261" customFormat="1"/>
    <row r="379" s="261" customFormat="1"/>
    <row r="380" s="261" customFormat="1"/>
    <row r="381" s="261" customFormat="1"/>
    <row r="382" s="261" customFormat="1"/>
    <row r="383" s="261" customFormat="1"/>
    <row r="384" s="261" customFormat="1"/>
    <row r="385" s="261" customFormat="1"/>
    <row r="386" s="261" customFormat="1"/>
    <row r="387" s="261" customFormat="1"/>
    <row r="388" s="261" customFormat="1"/>
    <row r="389" s="261" customFormat="1"/>
    <row r="390" s="261" customFormat="1"/>
    <row r="391" s="261" customFormat="1"/>
    <row r="392" s="261" customFormat="1"/>
    <row r="393" s="261" customFormat="1"/>
    <row r="394" s="261" customFormat="1"/>
    <row r="395" s="261" customFormat="1"/>
    <row r="396" s="261" customFormat="1"/>
    <row r="397" s="261" customFormat="1"/>
    <row r="398" s="261" customFormat="1"/>
    <row r="399" s="261" customFormat="1"/>
    <row r="400" s="261" customFormat="1"/>
    <row r="401" s="261" customFormat="1"/>
    <row r="402" s="261" customFormat="1"/>
    <row r="403" s="261" customFormat="1"/>
    <row r="404" s="261" customFormat="1"/>
    <row r="405" s="261" customFormat="1"/>
    <row r="406" s="261" customFormat="1"/>
    <row r="407" s="261" customFormat="1"/>
    <row r="408" s="261" customFormat="1"/>
    <row r="409" s="261" customFormat="1"/>
    <row r="410" s="261" customFormat="1"/>
    <row r="411" s="261" customFormat="1"/>
    <row r="412" s="261" customFormat="1"/>
    <row r="413" s="261" customFormat="1"/>
    <row r="414" s="261" customFormat="1"/>
    <row r="415" s="261" customFormat="1"/>
    <row r="416" s="261" customFormat="1"/>
    <row r="417" s="261" customFormat="1"/>
    <row r="418" s="261" customFormat="1"/>
    <row r="419" s="261" customFormat="1"/>
    <row r="420" s="261" customFormat="1"/>
    <row r="421" s="261" customFormat="1"/>
    <row r="422" s="261" customFormat="1"/>
    <row r="423" s="261" customFormat="1"/>
    <row r="424" s="261" customFormat="1"/>
    <row r="425" s="261" customFormat="1"/>
    <row r="426" s="261" customFormat="1"/>
    <row r="427" s="261" customFormat="1"/>
    <row r="428" s="261" customFormat="1"/>
    <row r="429" s="261" customFormat="1"/>
    <row r="430" s="261" customFormat="1"/>
    <row r="431" s="261" customFormat="1"/>
    <row r="432" s="261" customFormat="1"/>
    <row r="433" s="261" customFormat="1"/>
    <row r="434" s="261" customFormat="1"/>
    <row r="435" s="261" customFormat="1"/>
    <row r="436" s="261" customFormat="1"/>
    <row r="437" s="261" customFormat="1"/>
    <row r="438" s="261" customFormat="1"/>
    <row r="439" s="261" customFormat="1"/>
    <row r="440" s="261" customFormat="1"/>
    <row r="441" s="261" customFormat="1"/>
    <row r="442" s="261" customFormat="1"/>
    <row r="443" s="261" customFormat="1"/>
    <row r="444" s="261" customFormat="1"/>
    <row r="445" s="261" customFormat="1"/>
    <row r="446" s="261" customFormat="1"/>
    <row r="447" s="261" customFormat="1"/>
    <row r="448" s="261" customFormat="1"/>
    <row r="449" s="261" customFormat="1"/>
    <row r="450" s="261" customFormat="1"/>
    <row r="451" s="261" customFormat="1"/>
    <row r="452" s="261" customFormat="1"/>
    <row r="453" s="261" customFormat="1"/>
    <row r="454" s="261" customFormat="1"/>
    <row r="455" s="261" customFormat="1"/>
    <row r="456" s="261" customFormat="1"/>
    <row r="457" s="261" customFormat="1"/>
    <row r="458" s="261" customFormat="1"/>
    <row r="459" s="261" customFormat="1"/>
    <row r="460" s="261" customFormat="1"/>
    <row r="461" s="261" customFormat="1"/>
    <row r="462" s="261" customFormat="1"/>
    <row r="463" s="261" customFormat="1"/>
    <row r="464" s="261" customFormat="1"/>
    <row r="465" s="261" customFormat="1"/>
    <row r="466" s="261" customFormat="1"/>
    <row r="467" s="261" customFormat="1"/>
    <row r="468" s="261" customFormat="1"/>
    <row r="469" s="261" customFormat="1"/>
    <row r="470" s="261" customFormat="1"/>
    <row r="471" s="261" customFormat="1"/>
    <row r="472" s="261" customFormat="1"/>
    <row r="473" s="261" customFormat="1"/>
    <row r="474" s="261" customFormat="1"/>
    <row r="475" s="261" customFormat="1"/>
    <row r="476" s="261" customFormat="1"/>
    <row r="477" s="261" customFormat="1"/>
    <row r="478" s="261" customFormat="1"/>
    <row r="479" s="261" customFormat="1"/>
    <row r="480" s="261" customFormat="1"/>
    <row r="481" s="261" customFormat="1"/>
    <row r="482" s="261" customFormat="1"/>
    <row r="483" s="261" customFormat="1"/>
    <row r="484" s="261" customFormat="1"/>
    <row r="485" s="261" customFormat="1"/>
    <row r="486" s="261" customFormat="1"/>
    <row r="487" s="261" customFormat="1"/>
    <row r="488" s="261" customFormat="1"/>
    <row r="489" s="261" customFormat="1"/>
    <row r="490" s="261" customFormat="1"/>
    <row r="491" s="261" customFormat="1"/>
    <row r="492" s="261" customFormat="1"/>
    <row r="493" s="261" customFormat="1"/>
    <row r="494" s="261" customFormat="1"/>
    <row r="495" s="261" customFormat="1"/>
    <row r="496" s="261" customFormat="1"/>
    <row r="497" s="261" customFormat="1"/>
    <row r="498" s="261" customFormat="1"/>
    <row r="499" s="261" customFormat="1"/>
    <row r="500" s="261" customFormat="1"/>
    <row r="501" s="261" customFormat="1"/>
    <row r="502" s="261" customFormat="1"/>
    <row r="503" s="261" customFormat="1"/>
    <row r="504" s="261" customFormat="1"/>
    <row r="505" s="261" customFormat="1"/>
    <row r="506" s="261" customFormat="1"/>
    <row r="507" s="261" customFormat="1"/>
    <row r="508" s="261" customFormat="1"/>
    <row r="509" s="261" customFormat="1"/>
    <row r="510" s="261" customFormat="1"/>
    <row r="511" s="261" customFormat="1"/>
    <row r="512" s="261" customFormat="1"/>
    <row r="513" s="261" customFormat="1"/>
    <row r="514" s="261" customFormat="1"/>
    <row r="515" s="261" customFormat="1"/>
    <row r="516" s="261" customFormat="1"/>
    <row r="517" s="261" customFormat="1"/>
    <row r="518" s="261" customFormat="1"/>
    <row r="519" s="261" customFormat="1"/>
    <row r="520" s="261" customFormat="1"/>
    <row r="521" s="261" customFormat="1"/>
    <row r="522" s="261" customFormat="1"/>
    <row r="523" s="261" customFormat="1"/>
    <row r="524" s="261" customFormat="1"/>
    <row r="525" s="261" customFormat="1"/>
    <row r="526" s="261" customFormat="1"/>
    <row r="527" s="261" customFormat="1"/>
    <row r="528" s="261" customFormat="1"/>
    <row r="529" s="261" customFormat="1"/>
    <row r="530" s="261" customFormat="1"/>
    <row r="531" s="261" customFormat="1"/>
    <row r="532" s="261" customFormat="1"/>
    <row r="533" s="261" customFormat="1"/>
    <row r="534" s="261" customFormat="1"/>
    <row r="535" s="261" customFormat="1"/>
    <row r="536" s="261" customFormat="1"/>
    <row r="537" s="261" customFormat="1"/>
    <row r="538" s="261" customFormat="1"/>
    <row r="539" s="261" customFormat="1"/>
    <row r="540" s="261" customFormat="1"/>
    <row r="541" s="261" customFormat="1"/>
    <row r="542" s="261" customFormat="1"/>
    <row r="543" s="261" customFormat="1"/>
    <row r="544" s="261" customFormat="1"/>
    <row r="545" s="261" customFormat="1"/>
    <row r="546" s="261" customFormat="1"/>
    <row r="547" s="261" customFormat="1"/>
    <row r="548" s="261" customFormat="1"/>
    <row r="549" s="261" customFormat="1"/>
    <row r="550" s="261" customFormat="1"/>
    <row r="551" s="261" customFormat="1"/>
    <row r="552" s="261" customFormat="1"/>
    <row r="553" s="261" customFormat="1"/>
    <row r="554" s="261" customFormat="1"/>
    <row r="555" s="261" customFormat="1"/>
    <row r="556" s="261" customFormat="1"/>
    <row r="557" s="261" customFormat="1"/>
    <row r="558" s="261" customFormat="1"/>
    <row r="559" s="261" customFormat="1"/>
    <row r="560" s="261" customFormat="1"/>
    <row r="561" s="261" customFormat="1"/>
    <row r="562" s="261" customFormat="1"/>
    <row r="563" s="261" customFormat="1"/>
    <row r="564" s="261" customFormat="1"/>
    <row r="565" s="261" customFormat="1"/>
    <row r="566" s="261" customFormat="1"/>
    <row r="567" s="261" customFormat="1"/>
    <row r="568" s="261" customFormat="1"/>
    <row r="569" s="261" customFormat="1"/>
    <row r="570" s="261" customFormat="1"/>
    <row r="571" s="261" customFormat="1"/>
    <row r="572" s="261" customFormat="1"/>
    <row r="573" s="261" customFormat="1"/>
    <row r="574" s="261" customFormat="1"/>
    <row r="575" s="261" customFormat="1"/>
    <row r="576" s="261" customFormat="1"/>
    <row r="577" s="261" customFormat="1"/>
    <row r="578" s="261" customFormat="1"/>
    <row r="579" s="261" customFormat="1"/>
    <row r="580" s="261" customFormat="1"/>
    <row r="581" s="261" customFormat="1"/>
    <row r="582" s="261" customFormat="1"/>
    <row r="583" s="261" customFormat="1"/>
    <row r="584" s="261" customFormat="1"/>
    <row r="585" s="261" customFormat="1"/>
    <row r="586" s="261" customFormat="1"/>
    <row r="587" s="261" customFormat="1"/>
    <row r="588" s="261" customFormat="1"/>
    <row r="589" s="261" customFormat="1"/>
    <row r="590" s="261" customFormat="1"/>
    <row r="591" s="261" customFormat="1"/>
    <row r="592" s="261" customFormat="1"/>
    <row r="593" s="261" customFormat="1"/>
    <row r="594" s="261" customFormat="1"/>
    <row r="595" s="261" customFormat="1"/>
    <row r="596" s="261" customFormat="1"/>
    <row r="597" s="261" customFormat="1"/>
    <row r="598" s="261" customFormat="1"/>
    <row r="599" s="261" customFormat="1"/>
    <row r="600" s="261" customFormat="1"/>
    <row r="601" s="261" customFormat="1"/>
    <row r="602" s="261" customFormat="1"/>
    <row r="603" s="261" customFormat="1"/>
    <row r="604" s="261" customFormat="1"/>
    <row r="605" s="261" customFormat="1"/>
    <row r="606" s="261" customFormat="1"/>
    <row r="607" s="261" customFormat="1"/>
    <row r="608" s="261" customFormat="1"/>
    <row r="609" s="261" customFormat="1"/>
    <row r="610" s="261" customFormat="1"/>
    <row r="611" s="261" customFormat="1"/>
    <row r="612" s="261" customFormat="1"/>
    <row r="613" s="261" customFormat="1"/>
    <row r="614" s="261" customFormat="1"/>
    <row r="615" s="261" customFormat="1"/>
    <row r="616" s="261" customFormat="1"/>
    <row r="617" s="261" customFormat="1"/>
    <row r="618" s="261" customFormat="1"/>
    <row r="619" s="261" customFormat="1"/>
    <row r="620" s="261" customFormat="1"/>
    <row r="621" s="261" customFormat="1"/>
    <row r="622" s="261" customFormat="1"/>
    <row r="623" s="261" customFormat="1"/>
    <row r="624" s="261" customFormat="1"/>
    <row r="625" s="261" customFormat="1"/>
    <row r="626" s="261" customFormat="1"/>
    <row r="627" s="261" customFormat="1"/>
    <row r="628" s="261" customFormat="1"/>
    <row r="629" s="261" customFormat="1"/>
    <row r="630" s="261" customFormat="1"/>
    <row r="631" s="261" customFormat="1"/>
    <row r="632" s="261" customFormat="1"/>
    <row r="633" s="261" customFormat="1"/>
    <row r="634" s="261" customFormat="1"/>
    <row r="635" s="261" customFormat="1"/>
    <row r="636" s="261" customFormat="1"/>
    <row r="637" s="261" customFormat="1"/>
    <row r="638" s="261" customFormat="1"/>
    <row r="639" s="261" customFormat="1"/>
    <row r="640" s="261" customFormat="1"/>
    <row r="641" s="261" customFormat="1"/>
    <row r="642" s="261" customFormat="1"/>
    <row r="643" s="261" customFormat="1"/>
    <row r="644" s="261" customFormat="1"/>
    <row r="645" s="261" customFormat="1"/>
    <row r="646" s="261" customFormat="1"/>
    <row r="647" s="261" customFormat="1"/>
    <row r="648" s="261" customFormat="1"/>
    <row r="649" s="261" customFormat="1"/>
    <row r="650" s="261" customFormat="1"/>
    <row r="651" s="261" customFormat="1"/>
    <row r="652" s="261" customFormat="1"/>
    <row r="653" s="261" customFormat="1"/>
    <row r="654" s="261" customFormat="1"/>
    <row r="655" s="261" customFormat="1"/>
    <row r="656" s="261" customFormat="1"/>
    <row r="657" s="261" customFormat="1"/>
    <row r="658" s="261" customFormat="1"/>
    <row r="659" s="261" customFormat="1"/>
    <row r="660" s="261" customFormat="1"/>
    <row r="661" s="261" customFormat="1"/>
    <row r="662" s="261" customFormat="1"/>
    <row r="663" s="261" customFormat="1"/>
    <row r="664" s="261" customFormat="1"/>
    <row r="665" s="261" customFormat="1"/>
    <row r="666" s="261" customFormat="1"/>
    <row r="667" s="261" customFormat="1"/>
    <row r="668" s="261" customFormat="1"/>
    <row r="669" s="261" customFormat="1"/>
    <row r="670" s="261" customFormat="1"/>
    <row r="671" s="261" customFormat="1"/>
    <row r="672" s="261" customFormat="1"/>
    <row r="673" s="261" customFormat="1"/>
    <row r="674" s="261" customFormat="1"/>
    <row r="675" s="261" customFormat="1"/>
    <row r="676" s="261" customFormat="1"/>
    <row r="677" s="261" customFormat="1"/>
    <row r="678" s="261" customFormat="1"/>
    <row r="679" s="261" customFormat="1"/>
    <row r="680" s="261" customFormat="1"/>
    <row r="681" s="261" customFormat="1"/>
    <row r="682" s="261" customFormat="1"/>
    <row r="683" s="261" customFormat="1"/>
    <row r="684" s="261" customFormat="1"/>
    <row r="685" s="261" customFormat="1"/>
    <row r="686" s="261" customFormat="1"/>
    <row r="687" s="261" customFormat="1"/>
    <row r="688" s="261" customFormat="1"/>
    <row r="689" s="261" customFormat="1"/>
    <row r="690" s="261" customFormat="1"/>
    <row r="691" s="261" customFormat="1"/>
    <row r="692" s="261" customFormat="1"/>
    <row r="693" s="261" customFormat="1"/>
    <row r="694" s="261" customFormat="1"/>
    <row r="695" s="261" customFormat="1"/>
    <row r="696" s="261" customFormat="1"/>
    <row r="697" s="261" customFormat="1"/>
    <row r="698" s="261" customFormat="1"/>
    <row r="699" s="261" customFormat="1"/>
    <row r="700" s="261" customFormat="1"/>
    <row r="701" s="261" customFormat="1"/>
    <row r="702" s="261" customFormat="1"/>
    <row r="703" s="261" customFormat="1"/>
    <row r="704" s="261" customFormat="1"/>
    <row r="705" s="261" customFormat="1"/>
    <row r="706" s="261" customFormat="1"/>
    <row r="707" s="261" customFormat="1"/>
    <row r="708" s="261" customFormat="1"/>
    <row r="709" s="261" customFormat="1"/>
    <row r="710" s="261" customFormat="1"/>
    <row r="711" s="261" customFormat="1"/>
    <row r="712" s="261" customFormat="1"/>
    <row r="713" s="261" customFormat="1"/>
    <row r="714" s="261" customFormat="1"/>
    <row r="715" s="261" customFormat="1"/>
    <row r="716" s="261" customFormat="1"/>
    <row r="717" s="261" customFormat="1"/>
    <row r="718" s="261" customFormat="1"/>
    <row r="719" s="261" customFormat="1"/>
    <row r="720" s="261" customFormat="1"/>
    <row r="721" s="261" customFormat="1"/>
    <row r="722" s="261" customFormat="1"/>
    <row r="723" s="261" customFormat="1"/>
    <row r="724" s="261" customFormat="1"/>
    <row r="725" s="261" customFormat="1"/>
    <row r="726" s="261" customFormat="1"/>
    <row r="727" s="261" customFormat="1"/>
    <row r="728" s="261" customFormat="1"/>
    <row r="729" s="261" customFormat="1"/>
    <row r="730" s="261" customFormat="1"/>
    <row r="731" s="261" customFormat="1"/>
    <row r="732" s="261" customFormat="1"/>
    <row r="733" s="261" customFormat="1"/>
    <row r="734" s="261" customFormat="1"/>
    <row r="735" s="261" customFormat="1"/>
    <row r="736" s="261" customFormat="1"/>
    <row r="737" s="261" customFormat="1"/>
    <row r="738" s="261" customFormat="1"/>
    <row r="739" s="261" customFormat="1"/>
    <row r="740" s="261" customFormat="1"/>
    <row r="741" s="261" customFormat="1"/>
    <row r="742" s="261" customFormat="1"/>
    <row r="743" s="261" customFormat="1"/>
    <row r="744" s="261" customFormat="1"/>
    <row r="745" s="261" customFormat="1"/>
    <row r="746" s="261" customFormat="1"/>
    <row r="747" s="261" customFormat="1"/>
    <row r="748" s="261" customFormat="1"/>
    <row r="749" s="261" customFormat="1"/>
    <row r="750" s="261" customFormat="1"/>
    <row r="751" s="261" customFormat="1"/>
    <row r="752" s="261" customFormat="1"/>
    <row r="753" s="261" customFormat="1"/>
    <row r="754" s="261" customFormat="1"/>
    <row r="755" s="261" customFormat="1"/>
    <row r="756" s="261" customFormat="1"/>
    <row r="757" s="261" customFormat="1"/>
    <row r="758" s="261" customFormat="1"/>
    <row r="759" s="261" customFormat="1"/>
    <row r="760" s="261" customFormat="1"/>
    <row r="761" s="261" customFormat="1"/>
    <row r="762" s="261" customFormat="1"/>
    <row r="763" s="261" customFormat="1"/>
    <row r="764" s="261" customFormat="1"/>
    <row r="765" s="261" customFormat="1"/>
    <row r="766" s="261" customFormat="1"/>
    <row r="767" s="261" customFormat="1"/>
    <row r="768" s="261" customFormat="1"/>
    <row r="769" s="261" customFormat="1"/>
    <row r="770" s="261" customFormat="1"/>
    <row r="771" s="261" customFormat="1"/>
    <row r="772" s="261" customFormat="1"/>
    <row r="773" s="261" customFormat="1"/>
    <row r="774" s="261" customFormat="1"/>
    <row r="775" s="261" customFormat="1"/>
    <row r="776" s="261" customFormat="1"/>
    <row r="777" s="261" customFormat="1"/>
    <row r="778" s="261" customFormat="1"/>
    <row r="779" s="261" customFormat="1"/>
    <row r="780" s="261" customFormat="1"/>
    <row r="781" s="261" customFormat="1"/>
    <row r="782" s="261" customFormat="1"/>
    <row r="783" s="261" customFormat="1"/>
    <row r="784" s="261" customFormat="1"/>
    <row r="785" s="261" customFormat="1"/>
    <row r="786" s="261" customFormat="1"/>
    <row r="787" s="261" customFormat="1"/>
    <row r="788" s="261" customFormat="1"/>
    <row r="789" s="261" customFormat="1"/>
    <row r="790" s="261" customFormat="1"/>
    <row r="791" s="261" customFormat="1"/>
    <row r="792" s="261" customFormat="1"/>
    <row r="793" s="261" customFormat="1"/>
    <row r="794" s="261" customFormat="1"/>
    <row r="795" s="261" customFormat="1"/>
    <row r="796" s="261" customFormat="1"/>
    <row r="797" s="261" customFormat="1"/>
    <row r="798" s="261" customFormat="1"/>
    <row r="799" s="261" customFormat="1"/>
    <row r="800" s="261" customFormat="1"/>
    <row r="801" s="261" customFormat="1"/>
    <row r="802" s="261" customFormat="1"/>
    <row r="803" s="261" customFormat="1"/>
    <row r="804" s="261" customFormat="1"/>
    <row r="805" s="261" customFormat="1"/>
    <row r="806" s="261" customFormat="1"/>
    <row r="807" s="261" customFormat="1"/>
    <row r="808" s="261" customFormat="1"/>
    <row r="809" s="261" customFormat="1"/>
    <row r="810" s="261" customFormat="1"/>
    <row r="811" s="261" customFormat="1"/>
    <row r="812" s="261" customFormat="1"/>
    <row r="813" s="261" customFormat="1"/>
    <row r="814" s="261" customFormat="1"/>
    <row r="815" s="261" customFormat="1"/>
    <row r="816" s="261" customFormat="1"/>
    <row r="817" s="261" customFormat="1"/>
    <row r="818" s="261" customFormat="1"/>
    <row r="819" s="261" customFormat="1"/>
    <row r="820" s="261" customFormat="1"/>
    <row r="821" s="261" customFormat="1"/>
    <row r="822" s="261" customFormat="1"/>
    <row r="823" s="261" customFormat="1"/>
    <row r="824" s="261" customFormat="1"/>
    <row r="825" s="261" customFormat="1"/>
    <row r="826" s="261" customFormat="1"/>
    <row r="827" s="261" customFormat="1"/>
    <row r="828" s="261" customFormat="1"/>
    <row r="829" s="261" customFormat="1"/>
    <row r="830" s="261" customFormat="1"/>
    <row r="831" s="261" customFormat="1"/>
    <row r="832" s="261" customFormat="1"/>
    <row r="833" s="261" customFormat="1"/>
    <row r="834" s="261" customFormat="1"/>
    <row r="835" s="261" customFormat="1"/>
    <row r="836" s="261" customFormat="1"/>
    <row r="837" s="261" customFormat="1"/>
    <row r="838" s="261" customFormat="1"/>
    <row r="839" s="261" customFormat="1"/>
    <row r="840" s="261" customFormat="1"/>
    <row r="841" s="261" customFormat="1"/>
    <row r="842" s="261" customFormat="1"/>
    <row r="843" s="261" customFormat="1"/>
    <row r="844" s="261" customFormat="1"/>
    <row r="845" s="261" customFormat="1"/>
    <row r="846" s="261" customFormat="1"/>
    <row r="847" s="261" customFormat="1"/>
    <row r="848" s="261" customFormat="1"/>
    <row r="849" s="261" customFormat="1"/>
    <row r="850" s="261" customFormat="1"/>
    <row r="851" s="261" customFormat="1"/>
    <row r="852" s="261" customFormat="1"/>
    <row r="853" s="261" customFormat="1"/>
    <row r="854" s="261" customFormat="1"/>
    <row r="855" s="261" customFormat="1"/>
    <row r="856" s="261" customFormat="1"/>
    <row r="857" s="261" customFormat="1"/>
    <row r="858" s="261" customFormat="1"/>
    <row r="859" s="261" customFormat="1"/>
    <row r="860" s="261" customFormat="1"/>
    <row r="861" s="261" customFormat="1"/>
    <row r="862" s="261" customFormat="1"/>
    <row r="863" s="261" customFormat="1"/>
    <row r="864" s="261" customFormat="1"/>
    <row r="865" s="261" customFormat="1"/>
    <row r="866" s="261" customFormat="1"/>
    <row r="867" s="261" customFormat="1"/>
    <row r="868" s="261" customFormat="1"/>
    <row r="869" s="261" customFormat="1"/>
    <row r="870" s="261" customFormat="1"/>
    <row r="871" s="261" customFormat="1"/>
    <row r="872" s="261" customFormat="1"/>
    <row r="873" s="261" customFormat="1"/>
    <row r="874" s="261" customFormat="1"/>
    <row r="875" s="261" customFormat="1"/>
    <row r="876" s="261" customFormat="1"/>
    <row r="877" s="261" customFormat="1"/>
    <row r="878" s="261" customFormat="1"/>
    <row r="879" s="261" customFormat="1"/>
    <row r="880" s="261" customFormat="1"/>
    <row r="881" s="261" customFormat="1"/>
    <row r="882" s="261" customFormat="1"/>
    <row r="883" s="261" customFormat="1"/>
    <row r="884" s="261" customFormat="1"/>
    <row r="885" s="261" customFormat="1"/>
    <row r="886" s="261" customFormat="1"/>
    <row r="887" s="261" customFormat="1"/>
    <row r="888" s="261" customFormat="1"/>
    <row r="889" s="261" customFormat="1"/>
    <row r="890" s="261" customFormat="1"/>
    <row r="891" s="261" customFormat="1"/>
    <row r="892" s="261" customFormat="1"/>
    <row r="893" s="261" customFormat="1"/>
    <row r="894" s="261" customFormat="1"/>
    <row r="895" s="261" customFormat="1"/>
    <row r="896" s="261" customFormat="1"/>
    <row r="897" s="261" customFormat="1"/>
    <row r="898" s="261" customFormat="1"/>
    <row r="899" s="261" customFormat="1"/>
    <row r="900" s="261" customFormat="1"/>
    <row r="901" s="261" customFormat="1"/>
    <row r="902" s="261" customFormat="1"/>
    <row r="903" s="261" customFormat="1"/>
    <row r="904" s="261" customFormat="1"/>
    <row r="905" s="261" customFormat="1"/>
    <row r="906" s="261" customFormat="1"/>
    <row r="907" s="261" customFormat="1"/>
    <row r="908" s="261" customFormat="1"/>
    <row r="909" s="261" customFormat="1"/>
    <row r="910" s="261" customFormat="1"/>
    <row r="911" s="261" customFormat="1"/>
    <row r="912" s="261" customFormat="1"/>
    <row r="913" s="261" customFormat="1"/>
    <row r="914" s="261" customFormat="1"/>
    <row r="915" s="261" customFormat="1"/>
    <row r="916" s="261" customFormat="1"/>
    <row r="917" s="261" customFormat="1"/>
    <row r="918" s="261" customFormat="1"/>
    <row r="919" s="261" customFormat="1"/>
    <row r="920" s="261" customFormat="1"/>
    <row r="921" s="261" customFormat="1"/>
    <row r="922" s="261" customFormat="1"/>
    <row r="923" s="261" customFormat="1"/>
    <row r="924" s="261" customFormat="1"/>
    <row r="925" s="261" customFormat="1"/>
    <row r="926" s="261" customFormat="1"/>
    <row r="927" s="261" customFormat="1"/>
    <row r="928" s="261" customFormat="1"/>
    <row r="929" s="261" customFormat="1"/>
    <row r="930" s="261" customFormat="1"/>
    <row r="931" s="261" customFormat="1"/>
    <row r="932" s="261" customFormat="1"/>
    <row r="933" s="261" customFormat="1"/>
    <row r="934" s="261" customFormat="1"/>
    <row r="935" s="261" customFormat="1"/>
    <row r="936" s="261" customFormat="1"/>
    <row r="937" s="261" customFormat="1"/>
    <row r="938" s="261" customFormat="1"/>
    <row r="939" s="261" customFormat="1"/>
    <row r="940" s="261" customFormat="1"/>
    <row r="941" s="261" customFormat="1"/>
    <row r="942" s="261" customFormat="1"/>
    <row r="943" s="261" customFormat="1"/>
    <row r="944" s="261" customFormat="1"/>
    <row r="945" s="261" customFormat="1"/>
    <row r="946" s="261" customFormat="1"/>
    <row r="947" s="261" customFormat="1"/>
    <row r="948" s="261" customFormat="1"/>
    <row r="949" s="261" customFormat="1"/>
    <row r="950" s="261" customFormat="1"/>
    <row r="951" s="261" customFormat="1"/>
    <row r="952" s="261" customFormat="1"/>
    <row r="953" s="261" customFormat="1"/>
    <row r="954" s="261" customFormat="1"/>
    <row r="955" s="261" customFormat="1"/>
    <row r="956" s="261" customFormat="1"/>
    <row r="957" s="261" customFormat="1"/>
    <row r="958" s="261" customFormat="1"/>
    <row r="959" s="261" customFormat="1"/>
    <row r="960" s="261" customFormat="1"/>
    <row r="961" s="261" customFormat="1"/>
    <row r="962" s="261" customFormat="1"/>
    <row r="963" s="261" customFormat="1"/>
    <row r="964" s="261" customFormat="1"/>
    <row r="965" s="261" customFormat="1"/>
    <row r="966" s="261" customFormat="1"/>
    <row r="967" s="261" customFormat="1"/>
    <row r="968" s="261" customFormat="1"/>
    <row r="969" s="261" customFormat="1"/>
    <row r="970" s="261" customFormat="1"/>
    <row r="971" s="261" customFormat="1"/>
    <row r="972" s="261" customFormat="1"/>
    <row r="973" s="261" customFormat="1"/>
    <row r="974" s="261" customFormat="1"/>
    <row r="975" s="261" customFormat="1"/>
    <row r="976" s="261" customFormat="1"/>
    <row r="977" s="261" customFormat="1"/>
    <row r="978" s="261" customFormat="1"/>
    <row r="979" s="261" customFormat="1"/>
    <row r="980" s="261" customFormat="1"/>
    <row r="981" s="261" customFormat="1"/>
    <row r="982" s="261" customFormat="1"/>
    <row r="983" s="261" customFormat="1"/>
    <row r="984" s="261" customFormat="1"/>
    <row r="985" s="261" customFormat="1"/>
    <row r="986" s="261" customFormat="1"/>
    <row r="987" s="261" customFormat="1"/>
    <row r="988" s="261" customFormat="1"/>
    <row r="989" s="261" customFormat="1"/>
    <row r="990" s="261" customFormat="1"/>
    <row r="991" s="261" customFormat="1"/>
    <row r="992" s="261" customFormat="1"/>
    <row r="993" s="261" customFormat="1"/>
    <row r="994" s="261" customFormat="1"/>
    <row r="995" s="261" customFormat="1"/>
    <row r="996" s="261" customFormat="1"/>
    <row r="997" s="261" customFormat="1"/>
    <row r="998" s="261" customFormat="1"/>
    <row r="999" s="261" customFormat="1"/>
    <row r="1000" s="261" customFormat="1"/>
    <row r="1001" s="261" customFormat="1"/>
    <row r="1002" s="261" customFormat="1"/>
    <row r="1003" s="261" customFormat="1"/>
    <row r="1004" s="261" customFormat="1"/>
    <row r="1005" s="261" customFormat="1"/>
    <row r="1006" s="261" customFormat="1"/>
    <row r="1007" s="261" customFormat="1"/>
    <row r="1008" s="261" customFormat="1"/>
    <row r="1009" s="261" customFormat="1"/>
    <row r="1010" s="261" customFormat="1"/>
    <row r="1011" s="261" customFormat="1"/>
    <row r="1012" s="261" customFormat="1"/>
    <row r="1013" s="261" customFormat="1"/>
    <row r="1014" s="261" customFormat="1"/>
    <row r="1015" s="261" customFormat="1"/>
    <row r="1016" s="261" customFormat="1"/>
    <row r="1017" s="261" customFormat="1"/>
    <row r="1018" s="261" customFormat="1"/>
    <row r="1019" s="261" customFormat="1"/>
    <row r="1020" s="261" customFormat="1"/>
    <row r="1021" s="261" customFormat="1"/>
    <row r="1022" s="261" customFormat="1"/>
    <row r="1023" s="261" customFormat="1"/>
    <row r="1024" s="261" customFormat="1"/>
    <row r="1025" s="261" customFormat="1"/>
    <row r="1026" s="261" customFormat="1"/>
    <row r="1027" s="261" customFormat="1"/>
    <row r="1028" s="261" customFormat="1"/>
    <row r="1029" s="261" customFormat="1"/>
    <row r="1030" s="261" customFormat="1"/>
    <row r="1031" s="261" customFormat="1"/>
    <row r="1032" s="261" customFormat="1"/>
    <row r="1033" s="261" customFormat="1"/>
    <row r="1034" s="261" customFormat="1"/>
    <row r="1035" s="261" customFormat="1"/>
    <row r="1036" s="261" customFormat="1"/>
    <row r="1037" s="261" customFormat="1"/>
    <row r="1038" s="261" customFormat="1"/>
    <row r="1039" s="261" customFormat="1"/>
    <row r="1040" s="261" customFormat="1"/>
    <row r="1041" s="261" customFormat="1"/>
    <row r="1042" s="261" customFormat="1"/>
    <row r="1043" s="261" customFormat="1"/>
    <row r="1044" s="261" customFormat="1"/>
    <row r="1045" s="261" customFormat="1"/>
    <row r="1046" s="261" customFormat="1"/>
    <row r="1047" s="261" customFormat="1"/>
    <row r="1048" s="261" customFormat="1"/>
    <row r="1049" s="261" customFormat="1"/>
    <row r="1050" s="261" customFormat="1"/>
    <row r="1051" s="261" customFormat="1"/>
    <row r="1052" s="261" customFormat="1"/>
    <row r="1053" s="261" customFormat="1"/>
    <row r="1054" s="261" customFormat="1"/>
    <row r="1055" s="261" customFormat="1"/>
    <row r="1056" s="261" customFormat="1"/>
    <row r="1057" s="261" customFormat="1"/>
    <row r="1058" s="261" customFormat="1"/>
    <row r="1059" s="261" customFormat="1"/>
    <row r="1060" s="261" customFormat="1"/>
    <row r="1061" s="261" customFormat="1"/>
    <row r="1062" s="261" customFormat="1"/>
    <row r="1063" s="261" customFormat="1"/>
    <row r="1064" s="261" customFormat="1"/>
    <row r="1065" s="261" customFormat="1"/>
    <row r="1066" s="261" customFormat="1"/>
    <row r="1067" s="261" customFormat="1"/>
    <row r="1068" s="261" customFormat="1"/>
    <row r="1069" s="261" customFormat="1"/>
    <row r="1070" s="261" customFormat="1"/>
    <row r="1071" s="261" customFormat="1"/>
    <row r="1072" s="261" customFormat="1"/>
    <row r="1073" s="261" customFormat="1"/>
    <row r="1074" s="261" customFormat="1"/>
    <row r="1075" s="261" customFormat="1"/>
    <row r="1076" s="261" customFormat="1"/>
    <row r="1077" s="261" customFormat="1"/>
    <row r="1078" s="261" customFormat="1"/>
    <row r="1079" s="261" customFormat="1"/>
    <row r="1080" s="261" customFormat="1"/>
    <row r="1081" s="261" customFormat="1"/>
    <row r="1082" s="261" customFormat="1"/>
    <row r="1083" s="261" customFormat="1"/>
    <row r="1084" s="261" customFormat="1"/>
    <row r="1085" s="261" customFormat="1"/>
    <row r="1086" s="261" customFormat="1"/>
    <row r="1087" s="261" customFormat="1"/>
    <row r="1088" s="261" customFormat="1"/>
    <row r="1089" s="261" customFormat="1"/>
    <row r="1090" s="261" customFormat="1"/>
    <row r="1091" s="261" customFormat="1"/>
    <row r="1092" s="261" customFormat="1"/>
    <row r="1093" s="261" customFormat="1"/>
    <row r="1094" s="261" customFormat="1"/>
    <row r="1095" s="261" customFormat="1"/>
    <row r="1096" s="261" customFormat="1"/>
    <row r="1097" s="261" customFormat="1"/>
    <row r="1098" s="261" customFormat="1"/>
    <row r="1099" s="261" customFormat="1"/>
    <row r="1100" s="261" customFormat="1"/>
    <row r="1101" s="261" customFormat="1"/>
    <row r="1102" s="261" customFormat="1"/>
    <row r="1103" s="261" customFormat="1"/>
    <row r="1104" s="261" customFormat="1"/>
    <row r="1105" s="261" customFormat="1"/>
    <row r="1106" s="261" customFormat="1"/>
    <row r="1107" s="261" customFormat="1"/>
    <row r="1108" s="261" customFormat="1"/>
    <row r="1109" s="261" customFormat="1"/>
    <row r="1110" s="261" customFormat="1"/>
    <row r="1111" s="261" customFormat="1"/>
    <row r="1112" s="261" customFormat="1"/>
    <row r="1113" s="261" customFormat="1"/>
    <row r="1114" s="261" customFormat="1"/>
    <row r="1115" s="261" customFormat="1"/>
    <row r="1116" s="261" customFormat="1"/>
    <row r="1117" s="261" customFormat="1"/>
    <row r="1118" s="261" customFormat="1"/>
    <row r="1119" s="261" customFormat="1"/>
    <row r="1120" s="261" customFormat="1"/>
    <row r="1121" s="261" customFormat="1"/>
    <row r="1122" s="261" customFormat="1"/>
    <row r="1123" s="261" customFormat="1"/>
    <row r="1124" s="261" customFormat="1"/>
    <row r="1125" s="261" customFormat="1"/>
    <row r="1126" s="261" customFormat="1"/>
    <row r="1127" s="261" customFormat="1"/>
    <row r="1128" s="261" customFormat="1"/>
    <row r="1129" s="261" customFormat="1"/>
    <row r="1130" s="261" customFormat="1"/>
    <row r="1131" s="261" customFormat="1"/>
    <row r="1132" s="261" customFormat="1"/>
    <row r="1133" s="261" customFormat="1"/>
    <row r="1134" s="261" customFormat="1"/>
    <row r="1135" s="261" customFormat="1"/>
    <row r="1136" s="261" customFormat="1"/>
    <row r="1137" s="261" customFormat="1"/>
    <row r="1138" s="261" customFormat="1"/>
    <row r="1139" s="261" customFormat="1"/>
    <row r="1140" s="261" customFormat="1"/>
    <row r="1141" s="261" customFormat="1"/>
    <row r="1142" s="261" customFormat="1"/>
    <row r="1143" s="261" customFormat="1"/>
    <row r="1144" s="261" customFormat="1"/>
    <row r="1145" s="261" customFormat="1"/>
    <row r="1146" s="261" customFormat="1"/>
    <row r="1147" s="261" customFormat="1"/>
    <row r="1148" s="261" customFormat="1"/>
    <row r="1149" s="261" customFormat="1"/>
    <row r="1150" s="261" customFormat="1"/>
    <row r="1151" s="261" customFormat="1"/>
    <row r="1152" s="261" customFormat="1"/>
    <row r="1153" s="261" customFormat="1"/>
    <row r="1154" s="261" customFormat="1"/>
    <row r="1155" s="261" customFormat="1"/>
    <row r="1156" s="261" customFormat="1"/>
    <row r="1157" s="261" customFormat="1"/>
    <row r="1158" s="261" customFormat="1"/>
    <row r="1159" s="261" customFormat="1"/>
    <row r="1160" s="261" customFormat="1"/>
    <row r="1161" s="261" customFormat="1"/>
    <row r="1162" s="261" customFormat="1"/>
    <row r="1163" s="261" customFormat="1"/>
    <row r="1164" s="261" customFormat="1"/>
    <row r="1165" s="261" customFormat="1"/>
    <row r="1166" s="261" customFormat="1"/>
    <row r="1167" s="261" customFormat="1"/>
    <row r="1168" s="261" customFormat="1"/>
    <row r="1169" s="261" customFormat="1"/>
    <row r="1170" s="261" customFormat="1"/>
    <row r="1171" s="261" customFormat="1"/>
    <row r="1172" s="261" customFormat="1"/>
    <row r="1173" s="261" customFormat="1"/>
    <row r="1174" s="261" customFormat="1"/>
    <row r="1175" s="261" customFormat="1"/>
    <row r="1176" s="261" customFormat="1"/>
    <row r="1177" s="261" customFormat="1"/>
    <row r="1178" s="261" customFormat="1"/>
    <row r="1179" s="261" customFormat="1"/>
    <row r="1180" s="261" customFormat="1"/>
    <row r="1181" s="261" customFormat="1"/>
    <row r="1182" s="261" customFormat="1"/>
    <row r="1183" s="261" customFormat="1"/>
    <row r="1184" s="261" customFormat="1"/>
    <row r="1185" s="261" customFormat="1"/>
    <row r="1186" s="261" customFormat="1"/>
    <row r="1187" s="261" customFormat="1"/>
    <row r="1188" s="261" customFormat="1"/>
    <row r="1189" s="261" customFormat="1"/>
    <row r="1190" s="261" customFormat="1"/>
    <row r="1191" s="261" customFormat="1"/>
    <row r="1192" s="261" customFormat="1"/>
    <row r="1193" s="261" customFormat="1"/>
    <row r="1194" s="261" customFormat="1"/>
    <row r="1195" s="261" customFormat="1"/>
    <row r="1196" s="261" customFormat="1"/>
    <row r="1197" s="261" customFormat="1"/>
    <row r="1198" s="261" customFormat="1"/>
    <row r="1199" s="261" customFormat="1"/>
    <row r="1200" s="261" customFormat="1"/>
    <row r="1201" s="261" customFormat="1"/>
    <row r="1202" s="261" customFormat="1"/>
    <row r="1203" s="261" customFormat="1"/>
    <row r="1204" s="261" customFormat="1"/>
    <row r="1205" s="261" customFormat="1"/>
    <row r="1206" s="261" customFormat="1"/>
    <row r="1207" s="261" customFormat="1"/>
    <row r="1208" s="261" customFormat="1"/>
    <row r="1209" s="261" customFormat="1"/>
    <row r="1210" s="261" customFormat="1"/>
    <row r="1211" s="261" customFormat="1"/>
    <row r="1212" s="261" customFormat="1"/>
    <row r="1213" s="261" customFormat="1"/>
    <row r="1214" s="261" customFormat="1"/>
    <row r="1215" s="261" customFormat="1"/>
    <row r="1216" s="261" customFormat="1"/>
    <row r="1217" s="261" customFormat="1"/>
    <row r="1218" s="261" customFormat="1"/>
    <row r="1219" s="261" customFormat="1"/>
    <row r="1220" s="261" customFormat="1"/>
    <row r="1221" s="261" customFormat="1"/>
    <row r="1222" s="261" customFormat="1"/>
    <row r="1223" s="261" customFormat="1"/>
    <row r="1224" s="261" customFormat="1"/>
    <row r="1225" s="261" customFormat="1"/>
    <row r="1226" s="261" customFormat="1"/>
    <row r="1227" s="261" customFormat="1"/>
    <row r="1228" s="261" customFormat="1"/>
    <row r="1229" s="261" customFormat="1"/>
    <row r="1230" s="261" customFormat="1"/>
    <row r="1231" s="261" customFormat="1"/>
    <row r="1232" s="261" customFormat="1"/>
    <row r="1233" s="261" customFormat="1"/>
    <row r="1234" s="261" customFormat="1"/>
    <row r="1235" s="261" customFormat="1"/>
    <row r="1236" s="261" customFormat="1"/>
    <row r="1237" s="261" customFormat="1"/>
    <row r="1238" s="261" customFormat="1"/>
    <row r="1239" s="261" customFormat="1"/>
    <row r="1240" s="261" customFormat="1"/>
    <row r="1241" s="261" customFormat="1"/>
    <row r="1242" s="261" customFormat="1"/>
    <row r="1243" s="261" customFormat="1"/>
    <row r="1244" s="261" customFormat="1"/>
    <row r="1245" s="261" customFormat="1"/>
    <row r="1246" s="261" customFormat="1"/>
    <row r="1247" s="261" customFormat="1"/>
    <row r="1248" s="261" customFormat="1"/>
    <row r="1249" s="261" customFormat="1"/>
    <row r="1250" s="261" customFormat="1"/>
    <row r="1251" s="261" customFormat="1"/>
    <row r="1252" s="261" customFormat="1"/>
    <row r="1253" s="261" customFormat="1"/>
    <row r="1254" s="261" customFormat="1"/>
    <row r="1255" s="261" customFormat="1"/>
    <row r="1256" s="261" customFormat="1"/>
    <row r="1257" s="261" customFormat="1"/>
    <row r="1258" s="261" customFormat="1"/>
    <row r="1259" s="261" customFormat="1"/>
    <row r="1260" s="261" customFormat="1"/>
    <row r="1261" s="261" customFormat="1"/>
    <row r="1262" s="261" customFormat="1"/>
    <row r="1263" s="261" customFormat="1"/>
    <row r="1264" s="261" customFormat="1"/>
    <row r="1265" s="261" customFormat="1"/>
    <row r="1266" s="261" customFormat="1"/>
    <row r="1267" s="261" customFormat="1"/>
    <row r="1268" s="261" customFormat="1"/>
    <row r="1269" s="261" customFormat="1"/>
    <row r="1270" s="261" customFormat="1"/>
    <row r="1271" s="261" customFormat="1"/>
    <row r="1272" s="261" customFormat="1"/>
    <row r="1273" s="261" customFormat="1"/>
    <row r="1274" s="261" customFormat="1"/>
    <row r="1275" s="261" customFormat="1"/>
    <row r="1276" s="261" customFormat="1"/>
    <row r="1277" s="261" customFormat="1"/>
    <row r="1278" s="261" customFormat="1"/>
    <row r="1279" s="261" customFormat="1"/>
    <row r="1280" s="261" customFormat="1"/>
    <row r="1281" s="261" customFormat="1"/>
    <row r="1282" s="261" customFormat="1"/>
    <row r="1283" s="261" customFormat="1"/>
    <row r="1284" s="261" customFormat="1"/>
    <row r="1285" s="261" customFormat="1"/>
    <row r="1286" s="261" customFormat="1"/>
    <row r="1287" s="261" customFormat="1"/>
    <row r="1288" s="261" customFormat="1"/>
    <row r="1289" s="261" customFormat="1"/>
    <row r="1290" s="261" customFormat="1"/>
    <row r="1291" s="261" customFormat="1"/>
    <row r="1292" s="261" customFormat="1"/>
    <row r="1293" s="261" customFormat="1"/>
    <row r="1294" s="261" customFormat="1"/>
    <row r="1295" s="261" customFormat="1"/>
    <row r="1296" s="261" customFormat="1"/>
    <row r="1297" s="261" customFormat="1"/>
    <row r="1298" s="261" customFormat="1"/>
    <row r="1299" s="261" customFormat="1"/>
    <row r="1300" s="261" customFormat="1"/>
    <row r="1301" s="261" customFormat="1"/>
    <row r="1302" s="261" customFormat="1"/>
    <row r="1303" s="261" customFormat="1"/>
    <row r="1304" s="261" customFormat="1"/>
    <row r="1305" s="261" customFormat="1"/>
    <row r="1306" s="261" customFormat="1"/>
    <row r="1307" s="261" customFormat="1"/>
    <row r="1308" s="261" customFormat="1"/>
    <row r="1309" s="261" customFormat="1"/>
    <row r="1310" s="261" customFormat="1"/>
    <row r="1311" s="261" customFormat="1"/>
    <row r="1312" s="261" customFormat="1"/>
    <row r="1313" s="261" customFormat="1"/>
    <row r="1314" s="261" customFormat="1"/>
    <row r="1315" s="261" customFormat="1"/>
    <row r="1316" s="261" customFormat="1"/>
    <row r="1317" s="261" customFormat="1"/>
    <row r="1318" s="261" customFormat="1"/>
    <row r="1319" s="261" customFormat="1"/>
    <row r="1320" s="261" customFormat="1"/>
    <row r="1321" s="261" customFormat="1"/>
    <row r="1322" s="261" customFormat="1"/>
    <row r="1323" s="261" customFormat="1"/>
    <row r="1324" s="261" customFormat="1"/>
    <row r="1325" s="261" customFormat="1"/>
    <row r="1326" s="261" customFormat="1"/>
    <row r="1327" s="261" customFormat="1"/>
    <row r="1328" s="261" customFormat="1"/>
    <row r="1329" s="261" customFormat="1"/>
    <row r="1330" s="261" customFormat="1"/>
    <row r="1331" s="261" customFormat="1"/>
    <row r="1332" s="261" customFormat="1"/>
    <row r="1333" s="261" customFormat="1"/>
    <row r="1334" s="261" customFormat="1"/>
    <row r="1335" s="261" customFormat="1"/>
    <row r="1336" s="261" customFormat="1"/>
    <row r="1337" s="261" customFormat="1"/>
    <row r="1338" s="261" customFormat="1"/>
    <row r="1339" s="261" customFormat="1"/>
    <row r="1340" s="261" customFormat="1"/>
    <row r="1341" s="261" customFormat="1"/>
    <row r="1342" s="261" customFormat="1"/>
    <row r="1343" s="261" customFormat="1"/>
    <row r="1344" s="261" customFormat="1"/>
    <row r="1345" s="261" customFormat="1"/>
    <row r="1346" s="261" customFormat="1"/>
    <row r="1347" s="261" customFormat="1"/>
    <row r="1348" s="261" customFormat="1"/>
    <row r="1349" s="261" customFormat="1"/>
    <row r="1350" s="261" customFormat="1"/>
    <row r="1351" s="261" customFormat="1"/>
    <row r="1352" s="261" customFormat="1"/>
    <row r="1353" s="261" customFormat="1"/>
    <row r="1354" s="261" customFormat="1"/>
    <row r="1355" s="261" customFormat="1"/>
    <row r="1356" s="261" customFormat="1"/>
    <row r="1357" s="261" customFormat="1"/>
    <row r="1358" s="261" customFormat="1"/>
    <row r="1359" s="261" customFormat="1"/>
    <row r="1360" s="261" customFormat="1"/>
    <row r="1361" s="261" customFormat="1"/>
    <row r="1362" s="261" customFormat="1"/>
    <row r="1363" s="261" customFormat="1"/>
    <row r="1364" s="261" customFormat="1"/>
    <row r="1365" s="261" customFormat="1"/>
    <row r="1366" s="261" customFormat="1"/>
    <row r="1367" s="261" customFormat="1"/>
    <row r="1368" s="261" customFormat="1"/>
    <row r="1369" s="261" customFormat="1"/>
    <row r="1370" s="261" customFormat="1"/>
    <row r="1371" s="261" customFormat="1"/>
    <row r="1372" s="261" customFormat="1"/>
    <row r="1373" s="261" customFormat="1"/>
    <row r="1374" s="261" customFormat="1"/>
    <row r="1375" s="261" customFormat="1"/>
    <row r="1376" s="261" customFormat="1"/>
    <row r="1377" s="261" customFormat="1"/>
    <row r="1378" s="261" customFormat="1"/>
    <row r="1379" s="261" customFormat="1"/>
    <row r="1380" s="261" customFormat="1"/>
    <row r="1381" s="261" customFormat="1"/>
    <row r="1382" s="261" customFormat="1"/>
    <row r="1383" s="261" customFormat="1"/>
    <row r="1384" s="261" customFormat="1"/>
    <row r="1385" s="261" customFormat="1"/>
    <row r="1386" s="261" customFormat="1"/>
    <row r="1387" s="261" customFormat="1"/>
    <row r="1388" s="261" customFormat="1"/>
    <row r="1389" s="261" customFormat="1"/>
    <row r="1390" s="261" customFormat="1"/>
    <row r="1391" s="261" customFormat="1"/>
    <row r="1392" s="261" customFormat="1"/>
    <row r="1393" s="261" customFormat="1"/>
    <row r="1394" s="261" customFormat="1"/>
    <row r="1395" s="261" customFormat="1"/>
    <row r="1396" s="261" customFormat="1"/>
    <row r="1397" s="261" customFormat="1"/>
    <row r="1398" s="261" customFormat="1"/>
    <row r="1399" s="261" customFormat="1"/>
    <row r="1400" s="261" customFormat="1"/>
    <row r="1401" s="261" customFormat="1"/>
    <row r="1402" s="261" customFormat="1"/>
    <row r="1403" s="261" customFormat="1"/>
    <row r="1404" s="261" customFormat="1"/>
    <row r="1405" s="261" customFormat="1"/>
    <row r="1406" s="261" customFormat="1"/>
    <row r="1407" s="261" customFormat="1"/>
    <row r="1408" s="261" customFormat="1"/>
    <row r="1409" s="261" customFormat="1"/>
    <row r="1410" s="261" customFormat="1"/>
    <row r="1411" s="261" customFormat="1"/>
    <row r="1412" s="261" customFormat="1"/>
    <row r="1413" s="261" customFormat="1"/>
    <row r="1414" s="261" customFormat="1"/>
    <row r="1415" s="261" customFormat="1"/>
    <row r="1416" s="261" customFormat="1"/>
    <row r="1417" s="261" customFormat="1"/>
    <row r="1418" s="261" customFormat="1"/>
    <row r="1419" s="261" customFormat="1"/>
    <row r="1420" s="261" customFormat="1"/>
    <row r="1421" s="261" customFormat="1"/>
    <row r="1422" s="261" customFormat="1"/>
    <row r="1423" s="261" customFormat="1"/>
    <row r="1424" s="261" customFormat="1"/>
    <row r="1425" s="261" customFormat="1"/>
    <row r="1426" s="261" customFormat="1"/>
    <row r="1427" s="261" customFormat="1"/>
    <row r="1428" s="261" customFormat="1"/>
    <row r="1429" s="261" customFormat="1"/>
    <row r="1430" s="261" customFormat="1"/>
    <row r="1431" s="261" customFormat="1"/>
    <row r="1432" s="261" customFormat="1"/>
    <row r="1433" s="261" customFormat="1"/>
    <row r="1434" s="261" customFormat="1"/>
    <row r="1435" s="261" customFormat="1"/>
    <row r="1436" s="261" customFormat="1"/>
    <row r="1437" s="261" customFormat="1"/>
    <row r="1438" s="261" customFormat="1"/>
    <row r="1439" s="261" customFormat="1"/>
    <row r="1440" s="261" customFormat="1"/>
    <row r="1441" s="261" customFormat="1"/>
    <row r="1442" s="261" customFormat="1"/>
    <row r="1443" s="261" customFormat="1"/>
    <row r="1444" s="261" customFormat="1"/>
    <row r="1445" s="261" customFormat="1"/>
    <row r="1446" s="261" customFormat="1"/>
    <row r="1447" s="261" customFormat="1"/>
    <row r="1448" s="261" customFormat="1"/>
    <row r="1449" s="261" customFormat="1"/>
    <row r="1450" s="261" customFormat="1"/>
    <row r="1451" s="261" customFormat="1"/>
    <row r="1452" s="261" customFormat="1"/>
    <row r="1453" s="261" customFormat="1"/>
    <row r="1454" s="261" customFormat="1"/>
    <row r="1455" s="261" customFormat="1"/>
    <row r="1456" s="261" customFormat="1"/>
    <row r="1457" s="261" customFormat="1"/>
    <row r="1458" s="261" customFormat="1"/>
    <row r="1459" s="261" customFormat="1"/>
    <row r="1460" s="261" customFormat="1"/>
    <row r="1461" s="261" customFormat="1"/>
    <row r="1462" s="261" customFormat="1"/>
    <row r="1463" s="261" customFormat="1"/>
    <row r="1464" s="261" customFormat="1"/>
    <row r="1465" s="261" customFormat="1"/>
    <row r="1466" s="261" customFormat="1"/>
    <row r="1467" s="261" customFormat="1"/>
    <row r="1468" s="261" customFormat="1"/>
    <row r="1469" s="261" customFormat="1"/>
    <row r="1470" s="261" customFormat="1"/>
    <row r="1471" s="261" customFormat="1"/>
    <row r="1472" s="261" customFormat="1"/>
    <row r="1473" s="261" customFormat="1"/>
    <row r="1474" s="261" customFormat="1"/>
    <row r="1475" s="261" customFormat="1"/>
    <row r="1476" s="261" customFormat="1"/>
    <row r="1477" s="261" customFormat="1"/>
    <row r="1478" s="261" customFormat="1"/>
    <row r="1479" s="261" customFormat="1"/>
    <row r="1480" s="261" customFormat="1"/>
    <row r="1481" s="261" customFormat="1"/>
    <row r="1482" s="261" customFormat="1"/>
    <row r="1483" s="261" customFormat="1"/>
    <row r="1484" s="261" customFormat="1"/>
    <row r="1485" s="261" customFormat="1"/>
    <row r="1486" s="261" customFormat="1"/>
    <row r="1487" s="261" customFormat="1"/>
    <row r="1488" s="261" customFormat="1"/>
    <row r="1489" s="261" customFormat="1"/>
    <row r="1490" s="261" customFormat="1"/>
    <row r="1491" s="261" customFormat="1"/>
    <row r="1492" s="261" customFormat="1"/>
    <row r="1493" s="261" customFormat="1"/>
    <row r="1494" s="261" customFormat="1"/>
    <row r="1495" s="261" customFormat="1"/>
    <row r="1496" s="261" customFormat="1"/>
    <row r="1497" s="261" customFormat="1"/>
    <row r="1498" s="261" customFormat="1"/>
    <row r="1499" s="261" customFormat="1"/>
    <row r="1500" s="261" customFormat="1"/>
    <row r="1501" s="261" customFormat="1"/>
    <row r="1502" s="261" customFormat="1"/>
    <row r="1503" s="261" customFormat="1"/>
    <row r="1504" s="261" customFormat="1"/>
    <row r="1505" s="261" customFormat="1"/>
    <row r="1506" s="261" customFormat="1"/>
    <row r="1507" s="261" customFormat="1"/>
    <row r="1508" s="261" customFormat="1"/>
    <row r="1509" s="261" customFormat="1"/>
    <row r="1510" s="261" customFormat="1"/>
    <row r="1511" s="261" customFormat="1"/>
    <row r="1512" s="261" customFormat="1"/>
    <row r="1513" s="261" customFormat="1"/>
    <row r="1514" s="261" customFormat="1"/>
    <row r="1515" s="261" customFormat="1"/>
    <row r="1516" s="261" customFormat="1"/>
    <row r="1517" s="261" customFormat="1"/>
    <row r="1518" s="261" customFormat="1"/>
    <row r="1519" s="261" customFormat="1"/>
    <row r="1520" s="261" customFormat="1"/>
    <row r="1521" s="261" customFormat="1"/>
    <row r="1522" s="261" customFormat="1"/>
    <row r="1523" s="261" customFormat="1"/>
    <row r="1524" s="261" customFormat="1"/>
    <row r="1525" s="261" customFormat="1"/>
    <row r="1526" s="261" customFormat="1"/>
    <row r="1527" s="261" customFormat="1"/>
    <row r="1528" s="261" customFormat="1"/>
    <row r="1529" s="261" customFormat="1"/>
    <row r="1530" s="261" customFormat="1"/>
    <row r="1531" s="261" customFormat="1"/>
    <row r="1532" s="261" customFormat="1"/>
    <row r="1533" s="261" customFormat="1"/>
    <row r="1534" s="261" customFormat="1"/>
    <row r="1535" s="261" customFormat="1"/>
    <row r="1536" s="261" customFormat="1"/>
    <row r="1537" s="261" customFormat="1"/>
    <row r="1538" s="261" customFormat="1"/>
    <row r="1539" s="261" customFormat="1"/>
    <row r="1540" s="261" customFormat="1"/>
    <row r="1541" s="261" customFormat="1"/>
    <row r="1542" s="261" customFormat="1"/>
    <row r="1543" s="261" customFormat="1"/>
    <row r="1544" s="261" customFormat="1"/>
    <row r="1545" s="261" customFormat="1"/>
    <row r="1546" s="261" customFormat="1"/>
    <row r="1547" s="261" customFormat="1"/>
    <row r="1548" s="261" customFormat="1"/>
    <row r="1549" s="261" customFormat="1"/>
    <row r="1550" s="261" customFormat="1"/>
    <row r="1551" s="261" customFormat="1"/>
    <row r="1552" s="261" customFormat="1"/>
    <row r="1553" s="261" customFormat="1"/>
    <row r="1554" s="261" customFormat="1"/>
    <row r="1555" s="261" customFormat="1"/>
    <row r="1556" s="261" customFormat="1"/>
    <row r="1557" s="261" customFormat="1"/>
    <row r="1558" s="261" customFormat="1"/>
    <row r="1559" s="261" customFormat="1"/>
    <row r="1560" s="261" customFormat="1"/>
    <row r="1561" s="261" customFormat="1"/>
    <row r="1562" s="261" customFormat="1"/>
    <row r="1563" s="261" customFormat="1"/>
    <row r="1564" s="261" customFormat="1"/>
    <row r="1565" s="261" customFormat="1"/>
    <row r="1566" s="261" customFormat="1"/>
    <row r="1567" s="261" customFormat="1"/>
    <row r="1568" s="261" customFormat="1"/>
    <row r="1569" s="261" customFormat="1"/>
    <row r="1570" s="261" customFormat="1"/>
    <row r="1571" s="261" customFormat="1"/>
    <row r="1572" s="261" customFormat="1"/>
    <row r="1573" s="261" customFormat="1"/>
    <row r="1574" s="261" customFormat="1"/>
    <row r="1575" s="261" customFormat="1"/>
    <row r="1576" s="261" customFormat="1"/>
    <row r="1577" s="261" customFormat="1"/>
    <row r="1578" s="261" customFormat="1"/>
    <row r="1579" s="261" customFormat="1"/>
    <row r="1580" s="261" customFormat="1"/>
    <row r="1581" s="261" customFormat="1"/>
    <row r="1582" s="261" customFormat="1"/>
    <row r="1583" s="261" customFormat="1"/>
    <row r="1584" s="261" customFormat="1"/>
    <row r="1585" s="261" customFormat="1"/>
    <row r="1586" s="261" customFormat="1"/>
    <row r="1587" s="261" customFormat="1"/>
    <row r="1588" s="261" customFormat="1"/>
    <row r="1589" s="261" customFormat="1"/>
    <row r="1590" s="261" customFormat="1"/>
    <row r="1591" s="261" customFormat="1"/>
    <row r="1592" s="261" customFormat="1"/>
    <row r="1593" s="261" customFormat="1"/>
    <row r="1594" s="261" customFormat="1"/>
    <row r="1595" s="261" customFormat="1"/>
    <row r="1596" s="261" customFormat="1"/>
    <row r="1597" s="261" customFormat="1"/>
    <row r="1598" s="261" customFormat="1"/>
    <row r="1599" s="261" customFormat="1"/>
    <row r="1600" s="261" customFormat="1"/>
    <row r="1601" s="261" customFormat="1"/>
    <row r="1602" s="261" customFormat="1"/>
    <row r="1603" s="261" customFormat="1"/>
    <row r="1604" s="261" customFormat="1"/>
    <row r="1605" s="261" customFormat="1"/>
    <row r="1606" s="261" customFormat="1"/>
    <row r="1607" s="261" customFormat="1"/>
    <row r="1608" s="261" customFormat="1"/>
    <row r="1609" s="261" customFormat="1"/>
    <row r="1610" s="261" customFormat="1"/>
    <row r="1611" s="261" customFormat="1"/>
    <row r="1612" s="261" customFormat="1"/>
    <row r="1613" s="261" customFormat="1"/>
    <row r="1614" s="261" customFormat="1"/>
    <row r="1615" s="261" customFormat="1"/>
    <row r="1616" s="261" customFormat="1"/>
    <row r="1617" s="261" customFormat="1"/>
    <row r="1618" s="261" customFormat="1"/>
    <row r="1619" s="261" customFormat="1"/>
    <row r="1620" s="261" customFormat="1"/>
    <row r="1621" s="261" customFormat="1"/>
    <row r="1622" s="261" customFormat="1"/>
    <row r="1623" s="261" customFormat="1"/>
    <row r="1624" s="261" customFormat="1"/>
    <row r="1625" s="261" customFormat="1"/>
    <row r="1626" s="261" customFormat="1"/>
    <row r="1627" s="261" customFormat="1"/>
    <row r="1628" s="261" customFormat="1"/>
    <row r="1629" s="261" customFormat="1"/>
    <row r="1630" s="261" customFormat="1"/>
    <row r="1631" s="261" customFormat="1"/>
    <row r="1632" s="261" customFormat="1"/>
    <row r="1633" s="261" customFormat="1"/>
    <row r="1634" s="261" customFormat="1"/>
    <row r="1635" s="261" customFormat="1"/>
    <row r="1636" s="261" customFormat="1"/>
    <row r="1637" s="261" customFormat="1"/>
    <row r="1638" s="261" customFormat="1"/>
    <row r="1639" s="261" customFormat="1"/>
    <row r="1640" s="261" customFormat="1"/>
    <row r="1641" s="261" customFormat="1"/>
    <row r="1642" s="261" customFormat="1"/>
    <row r="1643" s="261" customFormat="1"/>
    <row r="1644" s="261" customFormat="1"/>
    <row r="1645" s="261" customFormat="1"/>
    <row r="1646" s="261" customFormat="1"/>
    <row r="1647" s="261" customFormat="1"/>
    <row r="1648" s="261" customFormat="1"/>
    <row r="1649" s="261" customFormat="1"/>
    <row r="1650" s="261" customFormat="1"/>
    <row r="1651" s="261" customFormat="1"/>
    <row r="1652" s="261" customFormat="1"/>
    <row r="1653" s="261" customFormat="1"/>
    <row r="1654" s="261" customFormat="1"/>
    <row r="1655" s="261" customFormat="1"/>
    <row r="1656" s="261" customFormat="1"/>
    <row r="1657" s="261" customFormat="1"/>
    <row r="1658" s="261" customFormat="1"/>
    <row r="1659" s="261" customFormat="1"/>
    <row r="1660" s="261" customFormat="1"/>
    <row r="1661" s="261" customFormat="1"/>
    <row r="1662" s="261" customFormat="1"/>
    <row r="1663" s="261" customFormat="1"/>
    <row r="1664" s="261" customFormat="1"/>
    <row r="1665" s="261" customFormat="1"/>
    <row r="1666" s="261" customFormat="1"/>
    <row r="1667" s="261" customFormat="1"/>
    <row r="1668" s="261" customFormat="1"/>
    <row r="1669" s="261" customFormat="1"/>
    <row r="1670" s="261" customFormat="1"/>
    <row r="1671" s="261" customFormat="1"/>
    <row r="1672" s="261" customFormat="1"/>
    <row r="1673" s="261" customFormat="1"/>
    <row r="1674" s="261" customFormat="1"/>
    <row r="1675" s="261" customFormat="1"/>
    <row r="1676" s="261" customFormat="1"/>
    <row r="1677" s="261" customFormat="1"/>
    <row r="1678" s="261" customFormat="1"/>
    <row r="1679" s="261" customFormat="1"/>
    <row r="1680" s="261" customFormat="1"/>
    <row r="1681" s="261" customFormat="1"/>
    <row r="1682" s="261" customFormat="1"/>
    <row r="1683" s="261" customFormat="1"/>
    <row r="1684" s="261" customFormat="1"/>
    <row r="1685" s="261" customFormat="1"/>
    <row r="1686" s="261" customFormat="1"/>
    <row r="1687" s="261" customFormat="1"/>
    <row r="1688" s="261" customFormat="1"/>
    <row r="1689" s="261" customFormat="1"/>
    <row r="1690" s="261" customFormat="1"/>
    <row r="1691" s="261" customFormat="1"/>
    <row r="1692" s="261" customFormat="1"/>
    <row r="1693" s="261" customFormat="1"/>
    <row r="1694" s="261" customFormat="1"/>
    <row r="1695" s="261" customFormat="1"/>
    <row r="1696" s="261" customFormat="1"/>
    <row r="1697" s="261" customFormat="1"/>
    <row r="1698" s="261" customFormat="1"/>
    <row r="1699" s="261" customFormat="1"/>
    <row r="1700" s="261" customFormat="1"/>
    <row r="1701" s="261" customFormat="1"/>
    <row r="1702" s="261" customFormat="1"/>
    <row r="1703" s="261" customFormat="1"/>
    <row r="1704" s="261" customFormat="1"/>
    <row r="1705" s="261" customFormat="1"/>
    <row r="1706" s="261" customFormat="1"/>
    <row r="1707" s="261" customFormat="1"/>
    <row r="1708" s="261" customFormat="1"/>
    <row r="1709" s="261" customFormat="1"/>
    <row r="1710" s="261" customFormat="1"/>
    <row r="1711" s="261" customFormat="1"/>
    <row r="1712" s="261" customFormat="1"/>
    <row r="1713" s="261" customFormat="1"/>
    <row r="1714" s="261" customFormat="1"/>
    <row r="1715" s="261" customFormat="1"/>
    <row r="1716" s="261" customFormat="1"/>
    <row r="1717" s="261" customFormat="1"/>
    <row r="1718" s="261" customFormat="1"/>
    <row r="1719" s="261" customFormat="1"/>
    <row r="1720" s="261" customFormat="1"/>
    <row r="1721" s="261" customFormat="1"/>
    <row r="1722" s="261" customFormat="1"/>
    <row r="1723" s="261" customFormat="1"/>
    <row r="1724" s="261" customFormat="1"/>
    <row r="1725" s="261" customFormat="1"/>
    <row r="1726" s="261" customFormat="1"/>
    <row r="1727" s="261" customFormat="1"/>
    <row r="1728" s="261" customFormat="1"/>
    <row r="1729" s="261" customFormat="1"/>
    <row r="1730" s="261" customFormat="1"/>
    <row r="1731" s="261" customFormat="1"/>
    <row r="1732" s="261" customFormat="1"/>
    <row r="1733" s="261" customFormat="1"/>
    <row r="1734" s="261" customFormat="1"/>
    <row r="1735" s="261" customFormat="1"/>
    <row r="1736" s="261" customFormat="1"/>
    <row r="1737" s="261" customFormat="1"/>
    <row r="1738" s="261" customFormat="1"/>
    <row r="1739" s="261" customFormat="1"/>
    <row r="1740" s="261" customFormat="1"/>
    <row r="1741" s="261" customFormat="1"/>
    <row r="1742" s="261" customFormat="1"/>
    <row r="1743" s="261" customFormat="1"/>
    <row r="1744" s="261" customFormat="1"/>
    <row r="1745" s="261" customFormat="1"/>
    <row r="1746" s="261" customFormat="1"/>
    <row r="1747" s="261" customFormat="1"/>
    <row r="1748" s="261" customFormat="1"/>
    <row r="1749" s="261" customFormat="1"/>
    <row r="1750" s="261" customFormat="1"/>
    <row r="1751" s="261" customFormat="1"/>
    <row r="1752" s="261" customFormat="1"/>
    <row r="1753" s="261" customFormat="1"/>
    <row r="1754" s="261" customFormat="1"/>
    <row r="1755" s="261" customFormat="1"/>
    <row r="1756" s="261" customFormat="1"/>
    <row r="1757" s="261" customFormat="1"/>
    <row r="1758" s="261" customFormat="1"/>
    <row r="1759" s="261" customFormat="1"/>
    <row r="1760" s="261" customFormat="1"/>
    <row r="1761" s="261" customFormat="1"/>
    <row r="1762" s="261" customFormat="1"/>
    <row r="1763" s="261" customFormat="1"/>
    <row r="1764" s="261" customFormat="1"/>
    <row r="1765" s="261" customFormat="1"/>
    <row r="1766" s="261" customFormat="1"/>
    <row r="1767" s="261" customFormat="1"/>
    <row r="1768" s="261" customFormat="1"/>
    <row r="1769" s="261" customFormat="1"/>
    <row r="1770" s="261" customFormat="1"/>
    <row r="1771" s="261" customFormat="1"/>
    <row r="1772" s="261" customFormat="1"/>
    <row r="1773" s="261" customFormat="1"/>
    <row r="1774" s="261" customFormat="1"/>
    <row r="1775" s="261" customFormat="1"/>
    <row r="1776" s="261" customFormat="1"/>
    <row r="1777" s="261" customFormat="1"/>
    <row r="1778" s="261" customFormat="1"/>
    <row r="1779" s="261" customFormat="1"/>
    <row r="1780" s="261" customFormat="1"/>
    <row r="1781" s="261" customFormat="1"/>
    <row r="1782" s="261" customFormat="1"/>
    <row r="1783" s="261" customFormat="1"/>
    <row r="1784" s="261" customFormat="1"/>
    <row r="1785" s="261" customFormat="1"/>
    <row r="1786" s="261" customFormat="1"/>
    <row r="1787" s="261" customFormat="1"/>
    <row r="1788" s="261" customFormat="1"/>
    <row r="1789" s="261" customFormat="1"/>
    <row r="1790" s="261" customFormat="1"/>
    <row r="1791" s="261" customFormat="1"/>
    <row r="1792" s="261" customFormat="1"/>
    <row r="1793" s="261" customFormat="1"/>
    <row r="1794" s="261" customFormat="1"/>
    <row r="1795" s="261" customFormat="1"/>
    <row r="1796" s="261" customFormat="1"/>
    <row r="1797" s="261" customFormat="1"/>
    <row r="1798" s="261" customFormat="1"/>
    <row r="1799" s="261" customFormat="1"/>
    <row r="1800" s="261" customFormat="1"/>
    <row r="1801" s="261" customFormat="1"/>
    <row r="1802" s="261" customFormat="1"/>
    <row r="1803" s="261" customFormat="1"/>
    <row r="1804" s="261" customFormat="1"/>
    <row r="1805" s="261" customFormat="1"/>
    <row r="1806" s="261" customFormat="1"/>
    <row r="1807" s="261" customFormat="1"/>
    <row r="1808" s="261" customFormat="1"/>
    <row r="1809" s="261" customFormat="1"/>
    <row r="1810" s="261" customFormat="1"/>
    <row r="1811" s="261" customFormat="1"/>
    <row r="1812" s="261" customFormat="1"/>
    <row r="1813" s="261" customFormat="1"/>
    <row r="1814" s="261" customFormat="1"/>
    <row r="1815" s="261" customFormat="1"/>
    <row r="1816" s="261" customFormat="1"/>
    <row r="1817" s="261" customFormat="1"/>
    <row r="1818" s="261" customFormat="1"/>
    <row r="1819" s="261" customFormat="1"/>
    <row r="1820" s="261" customFormat="1"/>
    <row r="1821" s="261" customFormat="1"/>
    <row r="1822" s="261" customFormat="1"/>
    <row r="1823" s="261" customFormat="1"/>
    <row r="1824" s="261" customFormat="1"/>
    <row r="1825" s="261" customFormat="1"/>
    <row r="1826" s="261" customFormat="1"/>
    <row r="1827" s="261" customFormat="1"/>
    <row r="1828" s="261" customFormat="1"/>
    <row r="1829" s="261" customFormat="1"/>
    <row r="1830" s="261" customFormat="1"/>
    <row r="1831" s="261" customFormat="1"/>
    <row r="1832" s="261" customFormat="1"/>
    <row r="1833" s="261" customFormat="1"/>
    <row r="1834" s="261" customFormat="1"/>
    <row r="1835" s="261" customFormat="1"/>
    <row r="1836" s="261" customFormat="1"/>
    <row r="1837" s="261" customFormat="1"/>
    <row r="1838" s="261" customFormat="1"/>
    <row r="1839" s="261" customFormat="1"/>
    <row r="1840" s="261" customFormat="1"/>
    <row r="1841" s="261" customFormat="1"/>
    <row r="1842" s="261" customFormat="1"/>
    <row r="1843" s="261" customFormat="1"/>
    <row r="1844" s="261" customFormat="1"/>
    <row r="1845" s="261" customFormat="1"/>
    <row r="1846" s="261" customFormat="1"/>
    <row r="1847" s="261" customFormat="1"/>
    <row r="1848" s="261" customFormat="1"/>
    <row r="1849" s="261" customFormat="1"/>
    <row r="1850" s="261" customFormat="1"/>
    <row r="1851" s="261" customFormat="1"/>
    <row r="1852" s="261" customFormat="1"/>
    <row r="1853" s="261" customFormat="1"/>
    <row r="1854" s="261" customFormat="1"/>
    <row r="1855" s="261" customFormat="1"/>
    <row r="1856" s="261" customFormat="1"/>
    <row r="1857" s="261" customFormat="1"/>
    <row r="1858" s="261" customFormat="1"/>
    <row r="1859" s="261" customFormat="1"/>
    <row r="1860" s="261" customFormat="1"/>
    <row r="1861" s="261" customFormat="1"/>
    <row r="1862" s="261" customFormat="1"/>
    <row r="1863" s="261" customFormat="1"/>
    <row r="1864" s="261" customFormat="1"/>
    <row r="1865" s="261" customFormat="1"/>
    <row r="1866" s="261" customFormat="1"/>
    <row r="1867" s="261" customFormat="1"/>
    <row r="1868" s="261" customFormat="1"/>
    <row r="1869" s="261" customFormat="1"/>
    <row r="1870" s="261" customFormat="1"/>
    <row r="1871" s="261" customFormat="1"/>
    <row r="1872" s="261" customFormat="1"/>
    <row r="1873" s="261" customFormat="1"/>
    <row r="1874" s="261" customFormat="1"/>
    <row r="1875" s="261" customFormat="1"/>
    <row r="1876" s="261" customFormat="1"/>
    <row r="1877" s="261" customFormat="1"/>
    <row r="1878" s="261" customFormat="1"/>
    <row r="1879" s="261" customFormat="1"/>
    <row r="1880" s="261" customFormat="1"/>
    <row r="1881" s="261" customFormat="1"/>
    <row r="1882" s="261" customFormat="1"/>
    <row r="1883" s="261" customFormat="1"/>
    <row r="1884" s="261" customFormat="1"/>
    <row r="1885" s="261" customFormat="1"/>
    <row r="1886" s="261" customFormat="1"/>
    <row r="1887" s="261" customFormat="1"/>
    <row r="1888" s="261" customFormat="1"/>
    <row r="1889" s="261" customFormat="1"/>
    <row r="1890" s="261" customFormat="1"/>
    <row r="1891" s="261" customFormat="1"/>
    <row r="1892" s="261" customFormat="1"/>
    <row r="1893" s="261" customFormat="1"/>
    <row r="1894" s="261" customFormat="1"/>
    <row r="1895" s="261" customFormat="1"/>
    <row r="1896" s="261" customFormat="1"/>
    <row r="1897" s="261" customFormat="1"/>
    <row r="1898" s="261" customFormat="1"/>
    <row r="1899" s="261" customFormat="1"/>
    <row r="1900" s="261" customFormat="1"/>
    <row r="1901" s="261" customFormat="1"/>
    <row r="1902" s="261" customFormat="1"/>
    <row r="1903" s="261" customFormat="1"/>
    <row r="1904" s="261" customFormat="1"/>
    <row r="1905" s="261" customFormat="1"/>
    <row r="1906" s="261" customFormat="1"/>
    <row r="1907" s="261" customFormat="1"/>
    <row r="1908" s="261" customFormat="1"/>
    <row r="1909" s="261" customFormat="1"/>
    <row r="1910" s="261" customFormat="1"/>
    <row r="1911" s="261" customFormat="1"/>
    <row r="1912" s="261" customFormat="1"/>
    <row r="1913" s="261" customFormat="1"/>
    <row r="1914" s="261" customFormat="1"/>
    <row r="1915" s="261" customFormat="1"/>
    <row r="1916" s="261" customFormat="1"/>
    <row r="1917" s="261" customFormat="1"/>
    <row r="1918" s="261" customFormat="1"/>
    <row r="1919" s="261" customFormat="1"/>
    <row r="1920" s="261" customFormat="1"/>
    <row r="1921" s="261" customFormat="1"/>
    <row r="1922" s="261" customFormat="1"/>
    <row r="1923" s="261" customFormat="1"/>
    <row r="1924" s="261" customFormat="1"/>
    <row r="1925" s="261" customFormat="1"/>
    <row r="1926" s="261" customFormat="1"/>
    <row r="1927" s="261" customFormat="1"/>
    <row r="1928" s="261" customFormat="1"/>
    <row r="1929" s="261" customFormat="1"/>
    <row r="1930" s="261" customFormat="1"/>
    <row r="1931" s="261" customFormat="1"/>
    <row r="1932" s="261" customFormat="1"/>
    <row r="1933" s="261" customFormat="1"/>
    <row r="1934" s="261" customFormat="1"/>
    <row r="1935" s="261" customFormat="1"/>
    <row r="1936" s="261" customFormat="1"/>
    <row r="1937" s="261" customFormat="1"/>
    <row r="1938" s="261" customFormat="1"/>
    <row r="1939" s="261" customFormat="1"/>
    <row r="1940" s="261" customFormat="1"/>
    <row r="1941" s="261" customFormat="1"/>
    <row r="1942" s="261" customFormat="1"/>
    <row r="1943" s="261" customFormat="1"/>
    <row r="1944" s="261" customFormat="1"/>
    <row r="1945" s="261" customFormat="1"/>
    <row r="1946" s="261" customFormat="1"/>
    <row r="1947" s="261" customFormat="1"/>
    <row r="1948" s="261" customFormat="1"/>
    <row r="1949" s="261" customFormat="1"/>
    <row r="1950" s="261" customFormat="1"/>
    <row r="1951" s="261" customFormat="1"/>
    <row r="1952" s="261" customFormat="1"/>
    <row r="1953" s="261" customFormat="1"/>
    <row r="1954" s="261" customFormat="1"/>
    <row r="1955" s="261" customFormat="1"/>
    <row r="1956" s="261" customFormat="1"/>
    <row r="1957" s="261" customFormat="1"/>
    <row r="1958" s="261" customFormat="1"/>
    <row r="1959" s="261" customFormat="1"/>
    <row r="1960" s="261" customFormat="1"/>
    <row r="1961" s="261" customFormat="1"/>
    <row r="1962" s="261" customFormat="1"/>
    <row r="1963" s="261" customFormat="1"/>
    <row r="1964" s="261" customFormat="1"/>
    <row r="1965" s="261" customFormat="1"/>
    <row r="1966" s="261" customFormat="1"/>
    <row r="1967" s="261" customFormat="1"/>
    <row r="1968" s="261" customFormat="1"/>
    <row r="1969" s="261" customFormat="1"/>
    <row r="1970" s="261" customFormat="1"/>
    <row r="1971" s="261" customFormat="1"/>
    <row r="1972" s="261" customFormat="1"/>
    <row r="1973" s="261" customFormat="1"/>
    <row r="1974" s="261" customFormat="1"/>
    <row r="1975" s="261" customFormat="1"/>
    <row r="1976" s="261" customFormat="1"/>
    <row r="1977" s="261" customFormat="1"/>
    <row r="1978" s="261" customFormat="1"/>
    <row r="1979" s="261" customFormat="1"/>
    <row r="1980" s="261" customFormat="1"/>
    <row r="1981" s="261" customFormat="1"/>
    <row r="1982" s="261" customFormat="1"/>
    <row r="1983" s="261" customFormat="1"/>
    <row r="1984" s="261" customFormat="1"/>
    <row r="1985" s="261" customFormat="1"/>
    <row r="1986" s="261" customFormat="1"/>
    <row r="1987" s="261" customFormat="1"/>
    <row r="1988" s="261" customFormat="1"/>
    <row r="1989" s="261" customFormat="1"/>
    <row r="1990" s="261" customFormat="1"/>
    <row r="1991" s="261" customFormat="1"/>
    <row r="1992" s="261" customFormat="1"/>
    <row r="1993" s="261" customFormat="1"/>
    <row r="1994" s="261" customFormat="1"/>
    <row r="1995" s="261" customFormat="1"/>
    <row r="1996" s="261" customFormat="1"/>
    <row r="1997" s="261" customFormat="1"/>
    <row r="1998" s="261" customFormat="1"/>
    <row r="1999" s="261" customFormat="1"/>
    <row r="2000" s="261" customFormat="1"/>
    <row r="2001" s="261" customFormat="1"/>
    <row r="2002" s="261" customFormat="1"/>
    <row r="2003" s="261" customFormat="1"/>
    <row r="2004" s="261" customFormat="1"/>
    <row r="2005" s="261" customFormat="1"/>
    <row r="2006" s="261" customFormat="1"/>
    <row r="2007" s="261" customFormat="1"/>
    <row r="2008" s="261" customFormat="1"/>
    <row r="2009" s="261" customFormat="1"/>
    <row r="2010" s="261" customFormat="1"/>
    <row r="2011" s="261" customFormat="1"/>
    <row r="2012" s="261" customFormat="1"/>
    <row r="2013" s="261" customFormat="1"/>
    <row r="2014" s="261" customFormat="1"/>
    <row r="2015" s="261" customFormat="1"/>
    <row r="2016" s="261" customFormat="1"/>
    <row r="2017" s="261" customFormat="1"/>
    <row r="2018" s="261" customFormat="1"/>
    <row r="2019" s="261" customFormat="1"/>
    <row r="2020" s="261" customFormat="1"/>
    <row r="2021" s="261" customFormat="1"/>
    <row r="2022" s="261" customFormat="1"/>
    <row r="2023" s="261" customFormat="1"/>
    <row r="2024" s="261" customFormat="1"/>
    <row r="2025" s="261" customFormat="1"/>
    <row r="2026" s="261" customFormat="1"/>
    <row r="2027" s="261" customFormat="1"/>
    <row r="2028" s="261" customFormat="1"/>
    <row r="2029" s="261" customFormat="1"/>
    <row r="2030" s="261" customFormat="1"/>
    <row r="2031" s="261" customFormat="1"/>
    <row r="2032" s="261" customFormat="1"/>
    <row r="2033" s="261" customFormat="1"/>
    <row r="2034" s="261" customFormat="1"/>
    <row r="2035" s="261" customFormat="1"/>
    <row r="2036" s="261" customFormat="1"/>
    <row r="2037" s="261" customFormat="1"/>
    <row r="2038" s="261" customFormat="1"/>
    <row r="2039" s="261" customFormat="1"/>
    <row r="2040" s="261" customFormat="1"/>
    <row r="2041" s="261" customFormat="1"/>
    <row r="2042" s="261" customFormat="1"/>
    <row r="2043" s="261" customFormat="1"/>
    <row r="2044" s="261" customFormat="1"/>
    <row r="2045" s="261" customFormat="1"/>
    <row r="2046" s="261" customFormat="1"/>
    <row r="2047" s="261" customFormat="1"/>
    <row r="2048" s="261" customFormat="1"/>
    <row r="2049" s="261" customFormat="1"/>
    <row r="2050" s="261" customFormat="1"/>
    <row r="2051" s="261" customFormat="1"/>
    <row r="2052" s="261" customFormat="1"/>
    <row r="2053" s="261" customFormat="1"/>
    <row r="2054" s="261" customFormat="1"/>
    <row r="2055" s="261" customFormat="1"/>
    <row r="2056" s="261" customFormat="1"/>
    <row r="2057" s="261" customFormat="1"/>
    <row r="2058" s="261" customFormat="1"/>
    <row r="2059" s="261" customFormat="1"/>
    <row r="2060" s="261" customFormat="1"/>
    <row r="2061" s="261" customFormat="1"/>
    <row r="2062" s="261" customFormat="1"/>
    <row r="2063" s="261" customFormat="1"/>
    <row r="2064" s="261" customFormat="1"/>
    <row r="2065" s="261" customFormat="1"/>
    <row r="2066" s="261" customFormat="1"/>
    <row r="2067" s="261" customFormat="1"/>
    <row r="2068" s="261" customFormat="1"/>
    <row r="2069" s="261" customFormat="1"/>
    <row r="2070" s="261" customFormat="1"/>
    <row r="2071" s="261" customFormat="1"/>
    <row r="2072" s="261" customFormat="1"/>
    <row r="2073" s="261" customFormat="1"/>
    <row r="2074" s="261" customFormat="1"/>
    <row r="2075" s="261" customFormat="1"/>
    <row r="2076" s="261" customFormat="1"/>
    <row r="2077" s="261" customFormat="1"/>
    <row r="2078" s="261" customFormat="1"/>
    <row r="2079" s="261" customFormat="1"/>
    <row r="2080" s="261" customFormat="1"/>
    <row r="2081" s="261" customFormat="1"/>
    <row r="2082" s="261" customFormat="1"/>
    <row r="2083" s="261" customFormat="1"/>
    <row r="2084" s="261" customFormat="1"/>
    <row r="2085" s="261" customFormat="1"/>
    <row r="2086" s="261" customFormat="1"/>
    <row r="2087" s="261" customFormat="1"/>
    <row r="2088" s="261" customFormat="1"/>
    <row r="2089" s="261" customFormat="1"/>
    <row r="2090" s="261" customFormat="1"/>
    <row r="2091" s="261" customFormat="1"/>
    <row r="2092" s="261" customFormat="1"/>
    <row r="2093" s="261" customFormat="1"/>
    <row r="2094" s="261" customFormat="1"/>
    <row r="2095" s="261" customFormat="1"/>
    <row r="2096" s="261" customFormat="1"/>
    <row r="2097" s="261" customFormat="1"/>
    <row r="2098" s="261" customFormat="1"/>
    <row r="2099" s="261" customFormat="1"/>
    <row r="2100" s="261" customFormat="1"/>
    <row r="2101" s="261" customFormat="1"/>
    <row r="2102" s="261" customFormat="1"/>
    <row r="2103" s="261" customFormat="1"/>
    <row r="2104" s="261" customFormat="1"/>
    <row r="2105" s="261" customFormat="1"/>
    <row r="2106" s="261" customFormat="1"/>
    <row r="2107" s="261" customFormat="1"/>
    <row r="2108" s="261" customFormat="1"/>
    <row r="2109" s="261" customFormat="1"/>
    <row r="2110" s="261" customFormat="1"/>
    <row r="2111" s="261" customFormat="1"/>
    <row r="2112" s="261" customFormat="1"/>
    <row r="2113" s="261" customFormat="1"/>
    <row r="2114" s="261" customFormat="1"/>
    <row r="2115" s="261" customFormat="1"/>
    <row r="2116" s="261" customFormat="1"/>
    <row r="2117" s="261" customFormat="1"/>
    <row r="2118" s="261" customFormat="1"/>
    <row r="2119" s="261" customFormat="1"/>
    <row r="2120" s="261" customFormat="1"/>
    <row r="2121" s="261" customFormat="1"/>
    <row r="2122" s="261" customFormat="1"/>
    <row r="2123" s="261" customFormat="1"/>
    <row r="2124" s="261" customFormat="1"/>
    <row r="2125" s="261" customFormat="1"/>
    <row r="2126" s="261" customFormat="1"/>
    <row r="2127" s="261" customFormat="1"/>
    <row r="2128" s="261" customFormat="1"/>
    <row r="2129" s="261" customFormat="1"/>
    <row r="2130" s="261" customFormat="1"/>
    <row r="2131" s="261" customFormat="1"/>
    <row r="2132" s="261" customFormat="1"/>
    <row r="2133" s="261" customFormat="1"/>
    <row r="2134" s="261" customFormat="1"/>
    <row r="2135" s="261" customFormat="1"/>
    <row r="2136" s="261" customFormat="1"/>
    <row r="2137" s="261" customFormat="1"/>
    <row r="2138" s="261" customFormat="1"/>
    <row r="2139" s="261" customFormat="1"/>
    <row r="2140" s="261" customFormat="1"/>
    <row r="2141" s="261" customFormat="1"/>
    <row r="2142" s="261" customFormat="1"/>
    <row r="2143" s="261" customFormat="1"/>
    <row r="2144" s="261" customFormat="1"/>
    <row r="2145" s="261" customFormat="1"/>
    <row r="2146" s="261" customFormat="1"/>
    <row r="2147" s="261" customFormat="1"/>
    <row r="2148" s="261" customFormat="1"/>
    <row r="2149" s="261" customFormat="1"/>
    <row r="2150" s="261" customFormat="1"/>
    <row r="2151" s="261" customFormat="1"/>
    <row r="2152" s="261" customFormat="1"/>
    <row r="2153" s="261" customFormat="1"/>
    <row r="2154" s="261" customFormat="1"/>
    <row r="2155" s="261" customFormat="1"/>
    <row r="2156" s="261" customFormat="1"/>
    <row r="2157" s="261" customFormat="1"/>
    <row r="2158" s="261" customFormat="1"/>
    <row r="2159" s="261" customFormat="1"/>
    <row r="2160" s="261" customFormat="1"/>
    <row r="2161" s="261" customFormat="1"/>
    <row r="2162" s="261" customFormat="1"/>
    <row r="2163" s="261" customFormat="1"/>
    <row r="2164" s="261" customFormat="1"/>
    <row r="2165" s="261" customFormat="1"/>
    <row r="2166" s="261" customFormat="1"/>
    <row r="2167" s="261" customFormat="1"/>
    <row r="2168" s="261" customFormat="1"/>
    <row r="2169" s="261" customFormat="1"/>
    <row r="2170" s="261" customFormat="1"/>
    <row r="2171" s="261" customFormat="1"/>
    <row r="2172" s="261" customFormat="1"/>
    <row r="2173" s="261" customFormat="1"/>
    <row r="2174" s="261" customFormat="1"/>
    <row r="2175" s="261" customFormat="1"/>
    <row r="2176" s="261" customFormat="1"/>
    <row r="2177" s="261" customFormat="1"/>
    <row r="2178" s="261" customFormat="1"/>
    <row r="2179" s="261" customFormat="1"/>
    <row r="2180" s="261" customFormat="1"/>
    <row r="2181" s="261" customFormat="1"/>
    <row r="2182" s="261" customFormat="1"/>
    <row r="2183" s="261" customFormat="1"/>
    <row r="2184" s="261" customFormat="1"/>
    <row r="2185" s="261" customFormat="1"/>
  </sheetData>
  <sheetProtection sheet="1" formatCells="0" formatColumns="0" formatRows="0" selectLockedCells="1"/>
  <mergeCells count="47">
    <mergeCell ref="A31:C31"/>
    <mergeCell ref="D31:F31"/>
    <mergeCell ref="A41:C41"/>
    <mergeCell ref="D41:F41"/>
    <mergeCell ref="D40:F40"/>
    <mergeCell ref="A40:C40"/>
    <mergeCell ref="A38:C38"/>
    <mergeCell ref="D38:F38"/>
    <mergeCell ref="A36:C36"/>
    <mergeCell ref="D36:F36"/>
    <mergeCell ref="A37:C37"/>
    <mergeCell ref="D37:E37"/>
    <mergeCell ref="A39:C39"/>
    <mergeCell ref="D39:F39"/>
    <mergeCell ref="A32:C32"/>
    <mergeCell ref="D32:F32"/>
    <mergeCell ref="A34:C34"/>
    <mergeCell ref="D34:F34"/>
    <mergeCell ref="A35:C35"/>
    <mergeCell ref="D35:F35"/>
    <mergeCell ref="D33:F33"/>
    <mergeCell ref="A33:C33"/>
    <mergeCell ref="A27:C27"/>
    <mergeCell ref="D27:F27"/>
    <mergeCell ref="A28:C28"/>
    <mergeCell ref="D28:F28"/>
    <mergeCell ref="A30:F30"/>
    <mergeCell ref="A29:F29"/>
    <mergeCell ref="A22:D22"/>
    <mergeCell ref="A14:D14"/>
    <mergeCell ref="A24:F24"/>
    <mergeCell ref="A25:F25"/>
    <mergeCell ref="A26:C26"/>
    <mergeCell ref="D26:F26"/>
    <mergeCell ref="A8:F8"/>
    <mergeCell ref="A9:F9"/>
    <mergeCell ref="A10:F10"/>
    <mergeCell ref="A11:F11"/>
    <mergeCell ref="A13:D13"/>
    <mergeCell ref="A1:D1"/>
    <mergeCell ref="A7:F7"/>
    <mergeCell ref="A3:F3"/>
    <mergeCell ref="A4:F4"/>
    <mergeCell ref="A5:C5"/>
    <mergeCell ref="D5:F5"/>
    <mergeCell ref="A6:C6"/>
    <mergeCell ref="D6:F6"/>
  </mergeCells>
  <phoneticPr fontId="23" type="noConversion"/>
  <dataValidations xWindow="756" yWindow="482" count="9">
    <dataValidation allowBlank="1" showInputMessage="1" showErrorMessage="1" prompt="Modifier les contenus bleus et mettre ensuite en noir : _x000a_Enregistrements qualité : indiquez ceux que vous mettrez à disposition d'un auditeur. Il peut s'agir des onglets imprimés et signés de ce fichier d'autodiagnostic" sqref="D27:F27" xr:uid="{00000000-0002-0000-0300-000000000000}"/>
    <dataValidation allowBlank="1" showInputMessage="1" showErrorMessage="1" prompt="Autre document d'appui : Mettre ici, et en noir, tout autre document d'appui éventuel pour cette déclaration" sqref="D28:F28" xr:uid="{00000000-0002-0000-0300-000001000000}"/>
    <dataValidation allowBlank="1" showInputMessage="1" showErrorMessage="1" prompt="Indiquer les NOM et Prénom de la personne indépendante" sqref="A32:C32" xr:uid="{00000000-0002-0000-0300-000002000000}"/>
    <dataValidation allowBlank="1" showInputMessage="1" showErrorMessage="1" prompt="Organisme de la personne indépendante" sqref="A34:C34" xr:uid="{00000000-0002-0000-0300-000003000000}"/>
    <dataValidation allowBlank="1" showInputMessage="1" showErrorMessage="1" prompt="Adresse complète de l'organisme de la personne indépendante" sqref="A35:C35" xr:uid="{00000000-0002-0000-0300-000004000000}"/>
    <dataValidation allowBlank="1" showInputMessage="1" showErrorMessage="1" prompt="Code postal - Ville - Pays de l'organisme de la personne indépendante" sqref="A36:C37" xr:uid="{00000000-0002-0000-0300-000005000000}"/>
    <dataValidation allowBlank="1" showInputMessage="1" showErrorMessage="1" prompt="Mettre la date de signature par la personne compétente" sqref="A39" xr:uid="{00000000-0002-0000-0300-000006000000}"/>
    <dataValidation allowBlank="1" showInputMessage="1" showErrorMessage="1" prompt="Adresse complète de l'Exploitant des dispositifs médicaux" sqref="D35:F35" xr:uid="{00000000-0002-0000-0300-000007000000}"/>
    <dataValidation allowBlank="1" showInputMessage="1" showErrorMessage="1" prompt="Code postal - Ville - Pays de l'Exploitant" sqref="D36:F36" xr:uid="{00000000-0002-0000-0300-000008000000}"/>
  </dataValidations>
  <hyperlinks>
    <hyperlink ref="A1" r:id="rId1" display="https://travaux.master.utc.fr/formations-master/ingenierie-de-la-sante/ids077/" xr:uid="{00000000-0004-0000-0300-000000000000}"/>
  </hyperlinks>
  <printOptions horizontalCentered="1"/>
  <pageMargins left="0.31314960629921262" right="0.31314960629921262" top="0.35000000000000003" bottom="0.55000000000000004" header="0.10999999999999999" footer="0.31"/>
  <pageSetup paperSize="9" orientation="portrait" r:id="rId2"/>
  <headerFooter>
    <oddFooter>&amp;L&amp;"Arial Narrow,Normal"&amp;6&amp;K000000Fichier : &amp;F &amp;C&amp;"Arial Narrow,Normal"&amp;6&amp;K000000Onglet : &amp;A&amp;R&amp;"Arial Narrow,Normal"&amp;6&amp;K000000Date d’impression : &amp;D - Page n° &amp;P/&amp;N</oddFooter>
  </headerFooter>
  <extLst>
    <ext xmlns:x14="http://schemas.microsoft.com/office/spreadsheetml/2009/9/main" uri="{CCE6A557-97BC-4b89-ADB6-D9C93CAAB3DF}">
      <x14:dataValidations xmlns:xm="http://schemas.microsoft.com/office/excel/2006/main" xWindow="756" yWindow="482" count="1">
        <x14:dataValidation type="list" allowBlank="1" showInputMessage="1" showErrorMessage="1" xr:uid="{00000000-0002-0000-0300-000009000000}">
          <x14:formula1>
            <xm:f>Utilitaires!$A$46:$A$51</xm:f>
          </x14:formula1>
          <xm:sqref>E22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"/>
  <sheetViews>
    <sheetView zoomScaleNormal="110" workbookViewId="0">
      <selection activeCell="B37" sqref="B37"/>
    </sheetView>
  </sheetViews>
  <sheetFormatPr baseColWidth="10" defaultRowHeight="15"/>
  <cols>
    <col min="1" max="1" width="17.5546875" customWidth="1"/>
    <col min="2" max="2" width="37.109375" customWidth="1"/>
    <col min="3" max="3" width="14.6640625" style="16" customWidth="1"/>
    <col min="4" max="4" width="12.5546875" customWidth="1"/>
    <col min="5" max="5" width="38.44140625" style="16" customWidth="1"/>
    <col min="6" max="6" width="10.6640625" style="16"/>
  </cols>
  <sheetData>
    <row r="1" spans="1:6">
      <c r="A1" s="1" t="s">
        <v>50</v>
      </c>
      <c r="B1" s="2"/>
      <c r="C1" s="15"/>
      <c r="D1" s="20" t="s">
        <v>273</v>
      </c>
      <c r="E1"/>
      <c r="F1"/>
    </row>
    <row r="2" spans="1:6" ht="26.1" customHeight="1">
      <c r="A2" s="14" t="str">
        <f>'Mode d''emploi'!C21</f>
        <v>Choix de VÉRACITÉ</v>
      </c>
      <c r="B2" s="269" t="s">
        <v>24</v>
      </c>
      <c r="C2" s="3" t="s">
        <v>60</v>
      </c>
      <c r="D2" s="19">
        <f>IFERROR(COUNTIFS(Evaluation!$C$14:$C$121,$A2),0)</f>
        <v>73</v>
      </c>
      <c r="E2"/>
      <c r="F2"/>
    </row>
    <row r="3" spans="1:6" ht="26.1" customHeight="1">
      <c r="A3" s="13" t="str">
        <f>'Mode d''emploi'!C22</f>
        <v>Faux </v>
      </c>
      <c r="B3" s="270" t="str">
        <f>'Mode d''emploi'!A22</f>
        <v>Niveau 1 : Le critère n'est pas respecté.</v>
      </c>
      <c r="C3" s="3">
        <f>'Mode d''emploi'!D22</f>
        <v>1.0000000000000001E-5</v>
      </c>
      <c r="D3" s="19">
        <f>IFERROR(COUNTIFS(Evaluation!$C$14:$C$121,$A3),0)</f>
        <v>0</v>
      </c>
      <c r="E3"/>
      <c r="F3"/>
    </row>
    <row r="4" spans="1:6" ht="26.1" customHeight="1">
      <c r="A4" s="13" t="s">
        <v>30</v>
      </c>
      <c r="B4" s="271" t="str">
        <f>'Mode d''emploi'!A26</f>
        <v>Le critère ne peut pas être appliqué de manière justifiée</v>
      </c>
      <c r="C4" s="57" t="str">
        <f>'Mode d''emploi'!D26</f>
        <v>NA</v>
      </c>
      <c r="D4" s="19">
        <f>IFERROR(COUNTIFS(Evaluation!$C$14:$C$121,$A4),0)</f>
        <v>0</v>
      </c>
      <c r="E4"/>
      <c r="F4"/>
    </row>
    <row r="5" spans="1:6" ht="26.1" customHeight="1">
      <c r="A5" s="13" t="str">
        <f>'Mode d''emploi'!C23</f>
        <v>Plutôt Faux</v>
      </c>
      <c r="B5" s="269" t="str">
        <f>'Mode d''emploi'!A23</f>
        <v>Niveau 2 : Le critère est aléatoirement appliqué.</v>
      </c>
      <c r="C5" s="3">
        <f>'Mode d''emploi'!D23</f>
        <v>0.4</v>
      </c>
      <c r="D5" s="19">
        <f>IFERROR(COUNTIFS(Evaluation!$C$14:$C$121,$A5),0)</f>
        <v>0</v>
      </c>
      <c r="E5"/>
      <c r="F5"/>
    </row>
    <row r="6" spans="1:6" ht="26.1" customHeight="1">
      <c r="A6" s="13" t="str">
        <f>'Mode d''emploi'!C24</f>
        <v>Plutôt vrai</v>
      </c>
      <c r="B6" s="270" t="str">
        <f>'Mode d''emploi'!A24</f>
        <v>Niveau 3 : Le critère est respecté et  formalisé.</v>
      </c>
      <c r="C6" s="3">
        <f>'Mode d''emploi'!D24</f>
        <v>0.70000000000000007</v>
      </c>
      <c r="D6" s="19">
        <f>IFERROR(COUNTIFS(Evaluation!$C$14:$C$121,$A6),0)</f>
        <v>0</v>
      </c>
      <c r="E6"/>
      <c r="F6"/>
    </row>
    <row r="7" spans="1:6" ht="26.1" customHeight="1">
      <c r="A7" s="13" t="str">
        <f>'Mode d''emploi'!C25</f>
        <v xml:space="preserve">Vrai </v>
      </c>
      <c r="B7" s="269" t="str">
        <f>'Mode d''emploi'!A25</f>
        <v>Niveau 4 : Le critère est respecté, appliqué et prouvé par un document si nécessaire.</v>
      </c>
      <c r="C7" s="3">
        <f>'Mode d''emploi'!D25</f>
        <v>1</v>
      </c>
      <c r="D7" s="19">
        <f>IFERROR(COUNTIFS(Evaluation!$C$14:$C$121,$A7),0)</f>
        <v>0</v>
      </c>
      <c r="E7"/>
      <c r="F7"/>
    </row>
    <row r="8" spans="1:6" ht="26.1" customHeight="1">
      <c r="A8" s="4"/>
      <c r="B8" s="5"/>
      <c r="C8" s="272" t="s">
        <v>52</v>
      </c>
      <c r="D8" s="97">
        <f>SUM(D5:D7,D3:D4)</f>
        <v>0</v>
      </c>
      <c r="E8"/>
      <c r="F8"/>
    </row>
    <row r="9" spans="1:6">
      <c r="D9" s="50"/>
      <c r="E9" s="49"/>
    </row>
    <row r="10" spans="1:6" ht="44.1" customHeight="1">
      <c r="A10" s="1" t="s">
        <v>77</v>
      </c>
      <c r="B10" s="2"/>
      <c r="C10" s="21" t="s">
        <v>63</v>
      </c>
      <c r="D10" s="21" t="s">
        <v>274</v>
      </c>
      <c r="E10"/>
      <c r="F10"/>
    </row>
    <row r="11" spans="1:6" ht="27.95" customHeight="1">
      <c r="A11" s="13" t="str">
        <f>'Mode d''emploi'!G25</f>
        <v>Conforme</v>
      </c>
      <c r="B11" s="73" t="str">
        <f>'Mode d''emploi'!H25</f>
        <v>Conformité de niveau 4 : Félicitations, communiquez vos résultats.</v>
      </c>
      <c r="C11" s="267">
        <f>COUNTIFS(Evaluation!$G$14:$G$19,$A11)+COUNTIFS(Evaluation!$G$21:$G$24,$A11)+COUNTIFS(Evaluation!$G$26:$G$37,$A11)+COUNTIFS(Evaluation!$G$39:$G$54,$A11)+COUNTIFS(Evaluation!$G$56:$G$79,$A11)+COUNTIFS(Evaluation!$G$81:$G$104,$A11)+COUNTIFS(Evaluation!$G$106:$G$121,$A11)</f>
        <v>0</v>
      </c>
      <c r="D11" s="273">
        <f>COUNTIFS(Evaluation!$G$13,$A11)+COUNTIFS(Evaluation!$G$20,$A11)+COUNTIFS(Evaluation!$G$25,$A11)+COUNTIFS(Evaluation!$G$38,$A11)+COUNTIFS(Evaluation!$G$55,$A11)+COUNTIFS(Evaluation!$G$80,$A11)+COUNTIFS(Evaluation!$G$105,$A11)</f>
        <v>0</v>
      </c>
      <c r="E11"/>
      <c r="F11"/>
    </row>
    <row r="12" spans="1:6" ht="27.95" customHeight="1">
      <c r="A12" s="13" t="str">
        <f>'Mode d''emploi'!G24</f>
        <v>Convaincant</v>
      </c>
      <c r="B12" s="73" t="str">
        <f>'Mode d''emploi'!H24</f>
        <v>Conformité de niveau 3 : Des améliorations peuvent encore être apportées par une meilleure traçabilité.</v>
      </c>
      <c r="C12" s="267">
        <f>COUNTIFS(Evaluation!$G$14:$G$19,$A12)+COUNTIFS(Evaluation!$G$21:$G$24,$A12)+COUNTIFS(Evaluation!$G$26:$G$37,$A12)+COUNTIFS(Evaluation!$G$39:$G$54,$A12)+COUNTIFS(Evaluation!$G$56:$G$79,$A12)+COUNTIFS(Evaluation!$G$81:$G$104,$A12)+COUNTIFS(Evaluation!$G$106:$G$121,$A12)</f>
        <v>0</v>
      </c>
      <c r="D12" s="273">
        <f>COUNTIFS(Evaluation!$G$13,$A12)+COUNTIFS(Evaluation!$G$20,$A12)+COUNTIFS(Evaluation!$G$25,$A12)+COUNTIFS(Evaluation!$G$38,$A12)+COUNTIFS(Evaluation!$G$55,$A12)+COUNTIFS(Evaluation!$G$80,$A12)+COUNTIFS(Evaluation!$G$105,$A12)</f>
        <v>0</v>
      </c>
      <c r="E12"/>
      <c r="F12"/>
    </row>
    <row r="13" spans="1:6">
      <c r="A13" s="12" t="s">
        <v>27</v>
      </c>
      <c r="B13" s="83" t="s">
        <v>61</v>
      </c>
      <c r="C13" s="267">
        <f>COUNTIFS(Evaluation!$G$14:$G$19,$A13)+COUNTIFS(Evaluation!$G$21:$G$24,$A13)+COUNTIFS(Evaluation!$G$26:$G$37,$A13)+COUNTIFS(Evaluation!$G$39:$G$54,$A13)+COUNTIFS(Evaluation!$G$56:$G$79,$A13)+COUNTIFS(Evaluation!$G$81:$G$104,$A13)+COUNTIFS(Evaluation!$G$106:$G$121,$A13)</f>
        <v>29</v>
      </c>
      <c r="D13" s="273">
        <f>COUNTIFS(Evaluation!$G$13,$A13)+COUNTIFS(Evaluation!$G$20,$A13)+COUNTIFS(Evaluation!$G$25,$A13)+COUNTIFS(Evaluation!$G$38,$A13)+COUNTIFS(Evaluation!$G$55,$A13)+COUNTIFS(Evaluation!$G$80,$A13)+COUNTIFS(Evaluation!$G$105,$A13)</f>
        <v>7</v>
      </c>
      <c r="E13"/>
      <c r="F13"/>
    </row>
    <row r="14" spans="1:6" ht="27.95" customHeight="1">
      <c r="A14" s="13" t="str">
        <f>'Mode d''emploi'!G23</f>
        <v>Informel</v>
      </c>
      <c r="B14" s="73" t="str">
        <f>'Mode d''emploi'!H23</f>
        <v>Conformité de niveau 2 : Pérenisez et améliorez la maîtrise de vos activités.</v>
      </c>
      <c r="C14" s="267">
        <f>COUNTIFS(Evaluation!$G$14:$G$19,$A14)+COUNTIFS(Evaluation!$G$21:$G$24,$A14)+COUNTIFS(Evaluation!$G$26:$G$37,$A14)+COUNTIFS(Evaluation!$G$39:$G$54,$A14)+COUNTIFS(Evaluation!$G$56:$G$79,$A14)+COUNTIFS(Evaluation!$G$81:$G$104,$A14)+COUNTIFS(Evaluation!$G$106:$G$121,$A14)</f>
        <v>0</v>
      </c>
      <c r="D14" s="273">
        <f>COUNTIFS(Evaluation!$G$13,$A14)+COUNTIFS(Evaluation!$G$20,$A14)+COUNTIFS(Evaluation!$G$25,$A14)+COUNTIFS(Evaluation!$G$38,$A14)+COUNTIFS(Evaluation!$G$55,$A14)+COUNTIFS(Evaluation!$G$80,$A14)+COUNTIFS(Evaluation!$G$105,$A14)</f>
        <v>0</v>
      </c>
      <c r="E14"/>
      <c r="F14"/>
    </row>
    <row r="15" spans="1:6" ht="27.95" customHeight="1">
      <c r="A15" s="220" t="str">
        <f>'Mode d''emploi'!G22</f>
        <v>Insuffisant</v>
      </c>
      <c r="B15" s="221" t="str">
        <f>'Mode d''emploi'!H22</f>
        <v>Conformité de niveau 1 :  Revoyez le fonctionnement de vos activités.</v>
      </c>
      <c r="C15" s="267">
        <f>COUNTIFS(Evaluation!$G$14:$G$19,$A15)+COUNTIFS(Evaluation!$G$21:$G$24,$A15)+COUNTIFS(Evaluation!$G$26:$G$37,$A15)+COUNTIFS(Evaluation!$G$39:$G$54,$A15)+COUNTIFS(Evaluation!$G$56:$G$79,$A15)+COUNTIFS(Evaluation!$G$81:$G$104,$A15)+COUNTIFS(Evaluation!$G$106:$G$121,$A15)</f>
        <v>0</v>
      </c>
      <c r="D15" s="273">
        <f>COUNTIFS(Evaluation!$G$13,$A15)+COUNTIFS(Evaluation!$G$20,$A15)+COUNTIFS(Evaluation!$G$25,$A15)+COUNTIFS(Evaluation!$G$38,$A15)+COUNTIFS(Evaluation!$G$55,$A15)+COUNTIFS(Evaluation!$G$80,$A15)+COUNTIFS(Evaluation!$G$105,$A15)</f>
        <v>0</v>
      </c>
      <c r="E15"/>
      <c r="F15"/>
    </row>
    <row r="16" spans="1:6">
      <c r="A16" s="222" t="str">
        <f>B22</f>
        <v>Non applicable</v>
      </c>
      <c r="B16" s="223" t="s">
        <v>58</v>
      </c>
      <c r="C16" s="267">
        <f>COUNTIFS(Evaluation!$G$14:$G$19,$A16)+COUNTIFS(Evaluation!$G$21:$G$24,$A16)+COUNTIFS(Evaluation!$G$26:$G$37,$A16)+COUNTIFS(Evaluation!$G$39:$G$54,$A16)+COUNTIFS(Evaluation!$G$56:$G$79,$A16)+COUNTIFS(Evaluation!$G$81:$G$104,$A16)+COUNTIFS(Evaluation!$G$106:$G$121,$A16)</f>
        <v>0</v>
      </c>
      <c r="D16" s="273">
        <f>COUNTIFS(Evaluation!$G$13,$A16)+COUNTIFS(Evaluation!$G$20,$A16)+COUNTIFS(Evaluation!$G$25,$A16)+COUNTIFS(Evaluation!$G$38,$A16)+COUNTIFS(Evaluation!$G$55,$A16)+COUNTIFS(Evaluation!$G$80,$A16)+COUNTIFS(Evaluation!$G$105,$A16)</f>
        <v>0</v>
      </c>
      <c r="E16"/>
      <c r="F16"/>
    </row>
    <row r="17" spans="1:6" ht="17.100000000000001" customHeight="1">
      <c r="B17" s="224" t="s">
        <v>236</v>
      </c>
      <c r="C17" s="268">
        <f>SUM(C11:C12,C14:C16)</f>
        <v>0</v>
      </c>
      <c r="D17" s="268">
        <f>SUM(D11:D12,D14:D16)</f>
        <v>0</v>
      </c>
      <c r="E17"/>
      <c r="F17"/>
    </row>
    <row r="18" spans="1:6" s="54" customFormat="1" ht="17.100000000000001" customHeight="1">
      <c r="C18" s="11"/>
      <c r="D18" s="10"/>
      <c r="E18" s="11"/>
      <c r="F18" s="16"/>
    </row>
    <row r="19" spans="1:6">
      <c r="A19" s="37" t="s">
        <v>56</v>
      </c>
      <c r="B19" s="38"/>
      <c r="C19" s="39"/>
      <c r="D19" s="576" t="s">
        <v>78</v>
      </c>
      <c r="E19" s="576"/>
    </row>
    <row r="20" spans="1:6" s="54" customFormat="1">
      <c r="A20" s="77" t="s">
        <v>57</v>
      </c>
      <c r="B20" s="78" t="s">
        <v>54</v>
      </c>
      <c r="C20" s="70" t="s">
        <v>53</v>
      </c>
      <c r="D20" s="114" t="s">
        <v>70</v>
      </c>
      <c r="E20" s="115" t="s">
        <v>79</v>
      </c>
      <c r="F20" s="16"/>
    </row>
    <row r="21" spans="1:6" ht="33.75">
      <c r="A21" s="82" t="str">
        <f>$C$2</f>
        <v xml:space="preserve">  …</v>
      </c>
      <c r="B21" s="81" t="str">
        <f>A13</f>
        <v>en attente</v>
      </c>
      <c r="C21" s="104" t="s">
        <v>59</v>
      </c>
      <c r="D21" s="106"/>
      <c r="E21" s="108"/>
    </row>
    <row r="22" spans="1:6" s="72" customFormat="1">
      <c r="A22" s="79" t="str">
        <f>$C$4</f>
        <v>NA</v>
      </c>
      <c r="B22" s="80" t="str">
        <f>$A$4</f>
        <v>Non applicable</v>
      </c>
      <c r="C22" s="105" t="str">
        <f>IF(AND(A22&gt;='Mode d''emploi'!$D$22,A22&lt;'Mode d''emploi'!$D$23),'Mode d''emploi'!$C$22,IF(AND(A22&gt;='Mode d''emploi'!$D$23,A22&lt;'Mode d''emploi'!$D$24),'Mode d''emploi'!$C$23,IF(AND(A22&gt;='Mode d''emploi'!$D$24,A22&lt;'Mode d''emploi'!$D$25),'Mode d''emploi'!$C$24,IF(AND(A22&gt;='Mode d''emploi'!$D$25,A22&lt;'Mode d''emploi'!$D$26),'Mode d''emploi'!$C$25,IF(A22='Mode d''emploi'!$D$26,'Mode d''emploi'!$C$26,"Erreur !...")))))</f>
        <v>Non applicable</v>
      </c>
      <c r="D22" s="113" t="s">
        <v>66</v>
      </c>
      <c r="E22" s="110" t="s">
        <v>71</v>
      </c>
      <c r="F22" s="71"/>
    </row>
    <row r="23" spans="1:6">
      <c r="A23" s="76">
        <f>'Mode d''emploi'!$D$22</f>
        <v>1.0000000000000001E-5</v>
      </c>
      <c r="B23" s="75" t="str">
        <f>IF(AND(A23&gt;='Mode d''emploi'!$E$22,A23&lt;='Mode d''emploi'!$F$22),'Mode d''emploi'!$G$22,IF(AND(A23&gt;='Mode d''emploi'!$E$23,A23&lt;='Mode d''emploi'!$F$23),'Mode d''emploi'!$G$23,IF(AND(A23&gt;='Mode d''emploi'!$E$24,A23&lt;='Mode d''emploi'!$F$24),'Mode d''emploi'!$G$24,IF(AND(A23&gt;='Mode d''emploi'!$E$25,A23&lt;='Mode d''emploi'!$F$25),'Mode d''emploi'!$G$25,"Erreur !..."))))</f>
        <v>Insuffisant</v>
      </c>
      <c r="C23" s="74" t="str">
        <f>IF(AND(A23&gt;='Mode d''emploi'!$D$22,A23&lt;'Mode d''emploi'!$D$23),'Mode d''emploi'!$C$22,IF(AND(A23&gt;='Mode d''emploi'!$D$23,A23&lt;'Mode d''emploi'!$D$24),'Mode d''emploi'!$C$23,IF(AND(A23&gt;='Mode d''emploi'!$D$24,A23&lt;'Mode d''emploi'!$D$25),'Mode d''emploi'!$C$24,IF(AND(A23&gt;='Mode d''emploi'!$D$25,A23&lt;'Mode d''emploi'!$D$26),'Mode d''emploi'!$C$25,IF(A23='Mode d''emploi'!$D$26,'Mode d''emploi'!$C$26,"Erreur !...")))))</f>
        <v>Faux </v>
      </c>
      <c r="D23" s="107" t="s">
        <v>66</v>
      </c>
      <c r="E23" s="109" t="s">
        <v>71</v>
      </c>
    </row>
    <row r="24" spans="1:6">
      <c r="A24" s="33">
        <v>0.1</v>
      </c>
      <c r="B24" s="75" t="str">
        <f>IF(AND(A24&gt;='Mode d''emploi'!$E$22,A24&lt;='Mode d''emploi'!$F$22),'Mode d''emploi'!$G$22,IF(AND(A24&gt;='Mode d''emploi'!$E$23,A24&lt;='Mode d''emploi'!$F$23),'Mode d''emploi'!$G$23,IF(AND(A24&gt;='Mode d''emploi'!$E$24,A24&lt;='Mode d''emploi'!$F$24),'Mode d''emploi'!$G$24,IF(AND(A24&gt;='Mode d''emploi'!$E$25,A24&lt;='Mode d''emploi'!$F$25),'Mode d''emploi'!$G$25,"Erreur !..."))))</f>
        <v>Insuffisant</v>
      </c>
      <c r="C24" s="74" t="str">
        <f>IF(AND(A24&gt;='Mode d''emploi'!$D$22,A24&lt;'Mode d''emploi'!$D$23),'Mode d''emploi'!$C$22,IF(AND(A24&gt;='Mode d''emploi'!$D$23,A24&lt;'Mode d''emploi'!$D$24),'Mode d''emploi'!$C$23,IF(AND(A24&gt;='Mode d''emploi'!$D$24,A24&lt;'Mode d''emploi'!$D$25),'Mode d''emploi'!$C$24,IF(AND(A24&gt;='Mode d''emploi'!$D$25,A24&lt;'Mode d''emploi'!$D$26),'Mode d''emploi'!$C$25,IF(A24='Mode d''emploi'!$D$26,'Mode d''emploi'!$C$26,"Erreur !...")))))</f>
        <v>Faux </v>
      </c>
      <c r="D24" s="113" t="s">
        <v>66</v>
      </c>
      <c r="E24" s="110" t="s">
        <v>71</v>
      </c>
    </row>
    <row r="25" spans="1:6">
      <c r="A25" s="33">
        <v>0.2</v>
      </c>
      <c r="B25" s="75" t="str">
        <f>IF(AND(A25&gt;='Mode d''emploi'!$E$22,A25&lt;='Mode d''emploi'!$F$22),'Mode d''emploi'!$G$22,IF(AND(A25&gt;='Mode d''emploi'!$E$23,A25&lt;='Mode d''emploi'!$F$23),'Mode d''emploi'!$G$23,IF(AND(A25&gt;='Mode d''emploi'!$E$24,A25&lt;='Mode d''emploi'!$F$24),'Mode d''emploi'!$G$24,IF(AND(A25&gt;='Mode d''emploi'!$E$25,A25&lt;='Mode d''emploi'!$F$25),'Mode d''emploi'!$G$25,"Erreur !..."))))</f>
        <v>Insuffisant</v>
      </c>
      <c r="C25" s="74" t="str">
        <f>IF(AND(A25&gt;='Mode d''emploi'!$D$22,A25&lt;'Mode d''emploi'!$D$23),'Mode d''emploi'!$C$22,IF(AND(A25&gt;='Mode d''emploi'!$D$23,A25&lt;'Mode d''emploi'!$D$24),'Mode d''emploi'!$C$23,IF(AND(A25&gt;='Mode d''emploi'!$D$24,A25&lt;'Mode d''emploi'!$D$25),'Mode d''emploi'!$C$24,IF(AND(A25&gt;='Mode d''emploi'!$D$25,A25&lt;'Mode d''emploi'!$D$26),'Mode d''emploi'!$C$25,IF(A25='Mode d''emploi'!$D$26,'Mode d''emploi'!$C$26,"Erreur !...")))))</f>
        <v>Faux </v>
      </c>
      <c r="D25" s="113" t="s">
        <v>67</v>
      </c>
      <c r="E25" s="112" t="s">
        <v>72</v>
      </c>
    </row>
    <row r="26" spans="1:6">
      <c r="A26" s="33">
        <v>0.3</v>
      </c>
      <c r="B26" s="75" t="str">
        <f>IF(AND(A26&gt;='Mode d''emploi'!$E$22,A26&lt;='Mode d''emploi'!$F$22),'Mode d''emploi'!$G$22,IF(AND(A26&gt;='Mode d''emploi'!$E$23,A26&lt;='Mode d''emploi'!$F$23),'Mode d''emploi'!$G$23,IF(AND(A26&gt;='Mode d''emploi'!$E$24,A26&lt;='Mode d''emploi'!$F$24),'Mode d''emploi'!$G$24,IF(AND(A26&gt;='Mode d''emploi'!$E$25,A26&lt;='Mode d''emploi'!$F$25),'Mode d''emploi'!$G$25,"Erreur !..."))))</f>
        <v>Informel</v>
      </c>
      <c r="C26" s="74" t="str">
        <f>IF(AND(A26&gt;='Mode d''emploi'!$D$22,A26&lt;'Mode d''emploi'!$D$23),'Mode d''emploi'!$C$22,IF(AND(A26&gt;='Mode d''emploi'!$D$23,A26&lt;'Mode d''emploi'!$D$24),'Mode d''emploi'!$C$23,IF(AND(A26&gt;='Mode d''emploi'!$D$24,A26&lt;'Mode d''emploi'!$D$25),'Mode d''emploi'!$C$24,IF(AND(A26&gt;='Mode d''emploi'!$D$25,A26&lt;'Mode d''emploi'!$D$26),'Mode d''emploi'!$C$25,IF(A26='Mode d''emploi'!$D$26,'Mode d''emploi'!$C$26,"Erreur !...")))))</f>
        <v>Faux </v>
      </c>
      <c r="D26" s="113" t="s">
        <v>67</v>
      </c>
      <c r="E26" s="112" t="s">
        <v>72</v>
      </c>
    </row>
    <row r="27" spans="1:6">
      <c r="A27" s="33">
        <v>0.4</v>
      </c>
      <c r="B27" s="75" t="str">
        <f>IF(AND(A27&gt;='Mode d''emploi'!$E$22,A27&lt;='Mode d''emploi'!$F$22),'Mode d''emploi'!$G$22,IF(AND(A27&gt;='Mode d''emploi'!$E$23,A27&lt;='Mode d''emploi'!$F$23),'Mode d''emploi'!$G$23,IF(AND(A27&gt;='Mode d''emploi'!$E$24,A27&lt;='Mode d''emploi'!$F$24),'Mode d''emploi'!$G$24,IF(AND(A27&gt;='Mode d''emploi'!$E$25,A27&lt;='Mode d''emploi'!$F$25),'Mode d''emploi'!$G$25,"Erreur !..."))))</f>
        <v>Informel</v>
      </c>
      <c r="C27" s="74" t="str">
        <f>IF(AND(A27&gt;='Mode d''emploi'!$D$22,A27&lt;'Mode d''emploi'!$D$23),'Mode d''emploi'!$C$22,IF(AND(A27&gt;='Mode d''emploi'!$D$23,A27&lt;'Mode d''emploi'!$D$24),'Mode d''emploi'!$C$23,IF(AND(A27&gt;='Mode d''emploi'!$D$24,A27&lt;'Mode d''emploi'!$D$25),'Mode d''emploi'!$C$24,IF(AND(A27&gt;='Mode d''emploi'!$D$25,A27&lt;'Mode d''emploi'!$D$26),'Mode d''emploi'!$C$25,IF(A27='Mode d''emploi'!$D$26,'Mode d''emploi'!$C$26,"Erreur !...")))))</f>
        <v>Plutôt Faux</v>
      </c>
      <c r="D27" s="113" t="s">
        <v>68</v>
      </c>
      <c r="E27" s="112" t="s">
        <v>75</v>
      </c>
    </row>
    <row r="28" spans="1:6">
      <c r="A28" s="33">
        <v>0.5</v>
      </c>
      <c r="B28" s="75" t="str">
        <f>IF(AND(A28&gt;='Mode d''emploi'!$E$22,A28&lt;='Mode d''emploi'!$F$22),'Mode d''emploi'!$G$22,IF(AND(A28&gt;='Mode d''emploi'!$E$23,A28&lt;='Mode d''emploi'!$F$23),'Mode d''emploi'!$G$23,IF(AND(A28&gt;='Mode d''emploi'!$E$24,A28&lt;='Mode d''emploi'!$F$24),'Mode d''emploi'!$G$24,IF(AND(A28&gt;='Mode d''emploi'!$E$25,A28&lt;='Mode d''emploi'!$F$25),'Mode d''emploi'!$G$25,"Erreur !..."))))</f>
        <v>Informel</v>
      </c>
      <c r="C28" s="74" t="str">
        <f>IF(AND(A28&gt;='Mode d''emploi'!$D$22,A28&lt;'Mode d''emploi'!$D$23),'Mode d''emploi'!$C$22,IF(AND(A28&gt;='Mode d''emploi'!$D$23,A28&lt;'Mode d''emploi'!$D$24),'Mode d''emploi'!$C$23,IF(AND(A28&gt;='Mode d''emploi'!$D$24,A28&lt;'Mode d''emploi'!$D$25),'Mode d''emploi'!$C$24,IF(AND(A28&gt;='Mode d''emploi'!$D$25,A28&lt;'Mode d''emploi'!$D$26),'Mode d''emploi'!$C$25,IF(A28='Mode d''emploi'!$D$26,'Mode d''emploi'!$C$26,"Erreur !...")))))</f>
        <v>Plutôt Faux</v>
      </c>
      <c r="D28" s="113" t="s">
        <v>68</v>
      </c>
      <c r="E28" s="112" t="s">
        <v>75</v>
      </c>
    </row>
    <row r="29" spans="1:6">
      <c r="A29" s="33">
        <v>0.6</v>
      </c>
      <c r="B29" s="75" t="str">
        <f>IF(AND(A29&gt;='Mode d''emploi'!$E$22,A29&lt;='Mode d''emploi'!$F$22),'Mode d''emploi'!$G$22,IF(AND(A29&gt;='Mode d''emploi'!$E$23,A29&lt;='Mode d''emploi'!$F$23),'Mode d''emploi'!$G$23,IF(AND(A29&gt;='Mode d''emploi'!$E$24,A29&lt;='Mode d''emploi'!$F$24),'Mode d''emploi'!$G$24,IF(AND(A29&gt;='Mode d''emploi'!$E$25,A29&lt;='Mode d''emploi'!$F$25),'Mode d''emploi'!$G$25,"Erreur !..."))))</f>
        <v>Convaincant</v>
      </c>
      <c r="C29" s="74" t="str">
        <f>IF(AND(A29&gt;='Mode d''emploi'!$D$22,A29&lt;'Mode d''emploi'!$D$23),'Mode d''emploi'!$C$22,IF(AND(A29&gt;='Mode d''emploi'!$D$23,A29&lt;'Mode d''emploi'!$D$24),'Mode d''emploi'!$C$23,IF(AND(A29&gt;='Mode d''emploi'!$D$24,A29&lt;'Mode d''emploi'!$D$25),'Mode d''emploi'!$C$24,IF(AND(A29&gt;='Mode d''emploi'!$D$25,A29&lt;'Mode d''emploi'!$D$26),'Mode d''emploi'!$C$25,IF(A29='Mode d''emploi'!$D$26,'Mode d''emploi'!$C$26,"Erreur !...")))))</f>
        <v>Plutôt Faux</v>
      </c>
      <c r="D29" s="113" t="s">
        <v>68</v>
      </c>
      <c r="E29" s="111" t="s">
        <v>75</v>
      </c>
    </row>
    <row r="30" spans="1:6">
      <c r="A30" s="33">
        <v>0.7</v>
      </c>
      <c r="B30" s="75" t="str">
        <f>IF(AND(A30&gt;='Mode d''emploi'!$E$22,A30&lt;='Mode d''emploi'!$F$22),'Mode d''emploi'!$G$22,IF(AND(A30&gt;='Mode d''emploi'!$E$23,A30&lt;='Mode d''emploi'!$F$23),'Mode d''emploi'!$G$23,IF(AND(A30&gt;='Mode d''emploi'!$E$24,A30&lt;='Mode d''emploi'!$F$24),'Mode d''emploi'!$G$24,IF(AND(A30&gt;='Mode d''emploi'!$E$25,A30&lt;='Mode d''emploi'!$F$25),'Mode d''emploi'!$G$25,"Erreur !..."))))</f>
        <v>Convaincant</v>
      </c>
      <c r="C30" s="74" t="str">
        <f>IF(AND(A30&gt;='Mode d''emploi'!$D$22,A30&lt;'Mode d''emploi'!$D$23),'Mode d''emploi'!$C$22,IF(AND(A30&gt;='Mode d''emploi'!$D$23,A30&lt;'Mode d''emploi'!$D$24),'Mode d''emploi'!$C$23,IF(AND(A30&gt;='Mode d''emploi'!$D$24,A30&lt;'Mode d''emploi'!$D$25),'Mode d''emploi'!$C$24,IF(AND(A30&gt;='Mode d''emploi'!$D$25,A30&lt;'Mode d''emploi'!$D$26),'Mode d''emploi'!$C$25,IF(A30='Mode d''emploi'!$D$26,'Mode d''emploi'!$C$26,"Erreur !...")))))</f>
        <v>Plutôt vrai</v>
      </c>
      <c r="D30" s="107" t="s">
        <v>69</v>
      </c>
      <c r="E30" s="112" t="s">
        <v>73</v>
      </c>
    </row>
    <row r="31" spans="1:6">
      <c r="A31" s="33">
        <v>0.8</v>
      </c>
      <c r="B31" s="75" t="str">
        <f>IF(AND(A31&gt;='Mode d''emploi'!$E$22,A31&lt;='Mode d''emploi'!$F$22),'Mode d''emploi'!$G$22,IF(AND(A31&gt;='Mode d''emploi'!$E$23,A31&lt;='Mode d''emploi'!$F$23),'Mode d''emploi'!$G$23,IF(AND(A31&gt;='Mode d''emploi'!$E$24,A31&lt;='Mode d''emploi'!$F$24),'Mode d''emploi'!$G$24,IF(AND(A31&gt;='Mode d''emploi'!$E$25,A31&lt;='Mode d''emploi'!$F$25),'Mode d''emploi'!$G$25,"Erreur !..."))))</f>
        <v>Convaincant</v>
      </c>
      <c r="C31" s="74" t="str">
        <f>IF(AND(A31&gt;='Mode d''emploi'!$D$22,A31&lt;'Mode d''emploi'!$D$23),'Mode d''emploi'!$C$22,IF(AND(A31&gt;='Mode d''emploi'!$D$23,A31&lt;'Mode d''emploi'!$D$24),'Mode d''emploi'!$C$23,IF(AND(A31&gt;='Mode d''emploi'!$D$24,A31&lt;'Mode d''emploi'!$D$25),'Mode d''emploi'!$C$24,IF(AND(A31&gt;='Mode d''emploi'!$D$25,A31&lt;'Mode d''emploi'!$D$26),'Mode d''emploi'!$C$25,IF(A31='Mode d''emploi'!$D$26,'Mode d''emploi'!$C$26,"Erreur !...")))))</f>
        <v>Plutôt vrai</v>
      </c>
      <c r="D31" s="113" t="s">
        <v>69</v>
      </c>
      <c r="E31" s="112" t="s">
        <v>73</v>
      </c>
    </row>
    <row r="32" spans="1:6">
      <c r="A32" s="33">
        <v>0.9</v>
      </c>
      <c r="B32" s="75" t="str">
        <f>IF(AND(A32&gt;='Mode d''emploi'!$E$22,A32&lt;='Mode d''emploi'!$F$22),'Mode d''emploi'!$G$22,IF(AND(A32&gt;='Mode d''emploi'!$E$23,A32&lt;='Mode d''emploi'!$F$23),'Mode d''emploi'!$G$23,IF(AND(A32&gt;='Mode d''emploi'!$E$24,A32&lt;='Mode d''emploi'!$F$24),'Mode d''emploi'!$G$24,IF(AND(A32&gt;='Mode d''emploi'!$E$25,A32&lt;='Mode d''emploi'!$F$25),'Mode d''emploi'!$G$25,"Erreur !..."))))</f>
        <v>Conforme</v>
      </c>
      <c r="C32" s="74" t="str">
        <f>IF(AND(A32&gt;='Mode d''emploi'!$D$22,A32&lt;'Mode d''emploi'!$D$23),'Mode d''emploi'!$C$22,IF(AND(A32&gt;='Mode d''emploi'!$D$23,A32&lt;'Mode d''emploi'!$D$24),'Mode d''emploi'!$C$23,IF(AND(A32&gt;='Mode d''emploi'!$D$24,A32&lt;'Mode d''emploi'!$D$25),'Mode d''emploi'!$C$24,IF(AND(A32&gt;='Mode d''emploi'!$D$25,A32&lt;'Mode d''emploi'!$D$26),'Mode d''emploi'!$C$25,IF(A32='Mode d''emploi'!$D$26,'Mode d''emploi'!$C$26,"Erreur !...")))))</f>
        <v>Plutôt vrai</v>
      </c>
      <c r="D32" s="113" t="s">
        <v>69</v>
      </c>
      <c r="E32" s="112" t="s">
        <v>73</v>
      </c>
    </row>
    <row r="33" spans="1:6">
      <c r="A33" s="33">
        <v>1</v>
      </c>
      <c r="B33" s="75" t="str">
        <f>IF(AND(A33&gt;='Mode d''emploi'!$E$22,A33&lt;='Mode d''emploi'!$F$22),'Mode d''emploi'!$G$22,IF(AND(A33&gt;='Mode d''emploi'!$E$23,A33&lt;='Mode d''emploi'!$F$23),'Mode d''emploi'!$G$23,IF(AND(A33&gt;='Mode d''emploi'!$E$24,A33&lt;='Mode d''emploi'!$F$24),'Mode d''emploi'!$G$24,IF(AND(A33&gt;='Mode d''emploi'!$E$25,A33&lt;='Mode d''emploi'!$F$25),'Mode d''emploi'!$G$25,"Erreur !..."))))</f>
        <v>Conforme</v>
      </c>
      <c r="C33" s="74" t="str">
        <f>IF(AND(A33&gt;='Mode d''emploi'!$D$22,A33&lt;'Mode d''emploi'!$D$23),'Mode d''emploi'!$C$22,IF(AND(A33&gt;='Mode d''emploi'!$D$23,A33&lt;'Mode d''emploi'!$D$24),'Mode d''emploi'!$C$23,IF(AND(A33&gt;='Mode d''emploi'!$D$24,A33&lt;'Mode d''emploi'!$D$25),'Mode d''emploi'!$C$24,IF(AND(A33&gt;='Mode d''emploi'!$D$25,A33&lt;'Mode d''emploi'!$D$26),'Mode d''emploi'!$C$25,IF(A33='Mode d''emploi'!$D$26,'Mode d''emploi'!$C$26,"Erreur !...")))))</f>
        <v xml:space="preserve">Vrai </v>
      </c>
      <c r="D33" s="107" t="s">
        <v>76</v>
      </c>
      <c r="E33" s="111" t="s">
        <v>74</v>
      </c>
    </row>
    <row r="34" spans="1:6">
      <c r="D34" s="6"/>
    </row>
    <row r="35" spans="1:6" s="17" customFormat="1">
      <c r="A35" s="36" t="s">
        <v>25</v>
      </c>
      <c r="B35" s="101"/>
      <c r="C35" s="102" t="s">
        <v>65</v>
      </c>
      <c r="D35" s="103"/>
      <c r="E35" s="18"/>
      <c r="F35" s="18"/>
    </row>
    <row r="36" spans="1:6" s="17" customFormat="1">
      <c r="A36" s="34">
        <f>'Déclaration ISO 17050'!E22</f>
        <v>0.7</v>
      </c>
      <c r="B36" s="98"/>
      <c r="C36" s="22" t="s">
        <v>187</v>
      </c>
      <c r="D36" s="100"/>
      <c r="E36" s="18"/>
      <c r="F36" s="18"/>
    </row>
    <row r="37" spans="1:6" s="17" customFormat="1">
      <c r="A37" s="35">
        <f>$A$36</f>
        <v>0.7</v>
      </c>
      <c r="B37" s="99" t="str">
        <f>'Résultats Globaux'!B20</f>
        <v xml:space="preserve">Contexte d'un organisme </v>
      </c>
      <c r="C37" s="19">
        <v>1</v>
      </c>
      <c r="D37" s="19"/>
      <c r="E37" s="18"/>
      <c r="F37" s="18"/>
    </row>
    <row r="38" spans="1:6" s="17" customFormat="1">
      <c r="A38" s="35">
        <f>$A$36</f>
        <v>0.7</v>
      </c>
      <c r="B38" s="99" t="str">
        <f>'Résultats Globaux'!B21</f>
        <v xml:space="preserve">Identité d'un organisme </v>
      </c>
      <c r="C38" s="19">
        <v>1</v>
      </c>
      <c r="D38" s="19"/>
      <c r="E38" s="18"/>
      <c r="F38" s="18"/>
    </row>
    <row r="39" spans="1:6" s="17" customFormat="1">
      <c r="A39" s="35">
        <f t="shared" ref="A39:A43" si="0">$A$36</f>
        <v>0.7</v>
      </c>
      <c r="B39" s="99" t="str">
        <f>'Résultats Globaux'!B22</f>
        <v xml:space="preserve">Leadership </v>
      </c>
      <c r="C39" s="19">
        <v>1</v>
      </c>
      <c r="D39" s="19"/>
      <c r="E39" s="18"/>
      <c r="F39" s="18"/>
    </row>
    <row r="40" spans="1:6" s="17" customFormat="1">
      <c r="A40" s="35">
        <f t="shared" si="0"/>
        <v>0.7</v>
      </c>
      <c r="B40" s="99" t="str">
        <f>'Résultats Globaux'!B23</f>
        <v xml:space="preserve">Management des processus </v>
      </c>
      <c r="C40" s="19">
        <v>1</v>
      </c>
      <c r="D40" s="19"/>
      <c r="E40" s="18"/>
      <c r="F40" s="18"/>
    </row>
    <row r="41" spans="1:6" s="17" customFormat="1">
      <c r="A41" s="35">
        <f t="shared" si="0"/>
        <v>0.7</v>
      </c>
      <c r="B41" s="99" t="str">
        <f>'Résultats Globaux'!B24</f>
        <v>Management des ressources</v>
      </c>
      <c r="C41" s="19">
        <v>1</v>
      </c>
      <c r="D41" s="19"/>
      <c r="E41" s="18"/>
      <c r="F41" s="18"/>
    </row>
    <row r="42" spans="1:6" s="17" customFormat="1">
      <c r="A42" s="35">
        <f t="shared" si="0"/>
        <v>0.7</v>
      </c>
      <c r="B42" s="99" t="str">
        <f>'Résultats Globaux'!B25</f>
        <v xml:space="preserve">Analyse et évaluation des performances d’un organisme </v>
      </c>
      <c r="C42" s="19">
        <v>1</v>
      </c>
      <c r="D42" s="19"/>
      <c r="E42" s="18"/>
      <c r="F42" s="18"/>
    </row>
    <row r="43" spans="1:6" s="17" customFormat="1">
      <c r="A43" s="35">
        <f t="shared" si="0"/>
        <v>0.7</v>
      </c>
      <c r="B43" s="99" t="str">
        <f>'Résultats Globaux'!B26</f>
        <v xml:space="preserve">Amélioration apprentissage et innovations </v>
      </c>
      <c r="C43" s="19">
        <v>1</v>
      </c>
      <c r="D43" s="19"/>
      <c r="E43" s="18"/>
      <c r="F43" s="18"/>
    </row>
    <row r="46" spans="1:6">
      <c r="A46" s="217">
        <v>0.5</v>
      </c>
    </row>
    <row r="47" spans="1:6">
      <c r="A47" s="217">
        <v>0.6</v>
      </c>
    </row>
    <row r="48" spans="1:6">
      <c r="A48" s="217">
        <v>0.7</v>
      </c>
    </row>
    <row r="49" spans="1:1">
      <c r="A49" s="217">
        <v>0.8</v>
      </c>
    </row>
    <row r="50" spans="1:1">
      <c r="A50" s="217">
        <v>0.9</v>
      </c>
    </row>
    <row r="51" spans="1:1">
      <c r="A51" s="217">
        <v>1</v>
      </c>
    </row>
  </sheetData>
  <sheetProtection selectLockedCells="1" selectUnlockedCells="1"/>
  <sortState xmlns:xlrd2="http://schemas.microsoft.com/office/spreadsheetml/2017/richdata2" ref="A4:F6">
    <sortCondition ref="A3"/>
  </sortState>
  <mergeCells count="1">
    <mergeCell ref="D19:E19"/>
  </mergeCells>
  <phoneticPr fontId="2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8</vt:i4>
      </vt:variant>
    </vt:vector>
  </HeadingPairs>
  <TitlesOfParts>
    <vt:vector size="13" baseType="lpstr">
      <vt:lpstr>Mode d'emploi</vt:lpstr>
      <vt:lpstr>Evaluation</vt:lpstr>
      <vt:lpstr>Résultats Globaux</vt:lpstr>
      <vt:lpstr>Déclaration ISO 17050</vt:lpstr>
      <vt:lpstr>Utilitaires</vt:lpstr>
      <vt:lpstr>Choix_de__VÉRACITÉ</vt:lpstr>
      <vt:lpstr>Evaluation!Impression_des_titres</vt:lpstr>
      <vt:lpstr>'Résultats Globaux'!Impression_des_titres</vt:lpstr>
      <vt:lpstr>liste</vt:lpstr>
      <vt:lpstr>'Déclaration ISO 17050'!Zone_d_impression</vt:lpstr>
      <vt:lpstr>Evaluation!Zone_d_impression</vt:lpstr>
      <vt:lpstr>'Mode d''emploi'!Zone_d_impression</vt:lpstr>
      <vt:lpstr>'Résultats Globaux'!Zone_d_impression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Dell Vostro</cp:lastModifiedBy>
  <cp:lastPrinted>2021-01-12T16:05:37Z</cp:lastPrinted>
  <dcterms:created xsi:type="dcterms:W3CDTF">2017-02-08T20:21:22Z</dcterms:created>
  <dcterms:modified xsi:type="dcterms:W3CDTF">2021-01-12T16:09:39Z</dcterms:modified>
</cp:coreProperties>
</file>