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11840" yWindow="0" windowWidth="16960" windowHeight="16420" tabRatio="811"/>
  </bookViews>
  <sheets>
    <sheet name="Mode d'emploi" sheetId="8" r:id="rId1"/>
    <sheet name="Evaluation" sheetId="3" r:id="rId2"/>
    <sheet name="Résultats Globaux" sheetId="2" r:id="rId3"/>
    <sheet name="Résultats par Article" sheetId="1" r:id="rId4"/>
    <sheet name="Déclaration ISO 17050" sheetId="6" r:id="rId5"/>
    <sheet name="Cartographie des processus" sheetId="12" r:id="rId6"/>
    <sheet name="Retroplanning" sheetId="11" r:id="rId7"/>
    <sheet name="Utilitaires" sheetId="7" state="hidden" r:id="rId8"/>
  </sheets>
  <externalReferences>
    <externalReference r:id="rId9"/>
  </externalReferences>
  <definedNames>
    <definedName name="_xlnm._FilterDatabase" localSheetId="4" hidden="1">'Déclaration ISO 17050'!$A$8:$F$16</definedName>
    <definedName name="Choix_de__VÉRACITÉ">Utilitaires!$A$3:$A$7</definedName>
    <definedName name="_xlnm.Print_Titles" localSheetId="5">'Cartographie des processus'!$1:$8</definedName>
    <definedName name="_xlnm.Print_Titles" localSheetId="1">Evaluation!$11:$11</definedName>
    <definedName name="_xlnm.Print_Titles" localSheetId="2">'Résultats Globaux'!$1:$10</definedName>
    <definedName name="_xlnm.Print_Titles" localSheetId="3">'Résultats par Article'!$1:$9</definedName>
    <definedName name="_xlnm.Print_Titles" localSheetId="6">Retroplanning!$12:$13</definedName>
    <definedName name="liste" localSheetId="5">[1]Utilitaires!$A$2:$A$7</definedName>
    <definedName name="liste">Utilitaires!$A$2:$A$7</definedName>
    <definedName name="_xlnm.Print_Area" localSheetId="5">'Cartographie des processus'!$A$1:$J$32</definedName>
    <definedName name="_xlnm.Print_Area" localSheetId="4">'Déclaration ISO 17050'!$A$1:$F$35</definedName>
    <definedName name="_xlnm.Print_Area" localSheetId="1">Evaluation!$A$1:$G$95</definedName>
    <definedName name="_xlnm.Print_Area" localSheetId="0">'Mode d''emploi'!$A$1:$I$25</definedName>
    <definedName name="_xlnm.Print_Area" localSheetId="2">'Résultats Globaux'!$A$1:$I$44</definedName>
    <definedName name="_xlnm.Print_Area" localSheetId="3">'Résultats par Article'!$A$1:$I$27</definedName>
    <definedName name="_xlnm.Print_Area" localSheetId="6">Retroplanning!$A$1:$I$66</definedName>
  </definedName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A6" i="2" l="1"/>
  <c r="A6" i="11"/>
  <c r="D6" i="6"/>
  <c r="A2" i="7"/>
  <c r="A3" i="7"/>
  <c r="A5" i="7"/>
  <c r="A6" i="7"/>
  <c r="B3" i="7"/>
  <c r="C3" i="7"/>
  <c r="B4" i="7"/>
  <c r="C4" i="7"/>
  <c r="B5" i="7"/>
  <c r="F21" i="8"/>
  <c r="D21" i="8"/>
  <c r="C5" i="7"/>
  <c r="B6" i="7"/>
  <c r="F22" i="8"/>
  <c r="D22" i="8"/>
  <c r="C6" i="7"/>
  <c r="A7" i="7"/>
  <c r="B7" i="7"/>
  <c r="C7" i="7"/>
  <c r="D56" i="3"/>
  <c r="D57" i="3"/>
  <c r="D55" i="3"/>
  <c r="D59" i="3"/>
  <c r="D60" i="3"/>
  <c r="D58" i="3"/>
  <c r="D62" i="3"/>
  <c r="D63" i="3"/>
  <c r="D64" i="3"/>
  <c r="D65" i="3"/>
  <c r="D66" i="3"/>
  <c r="D67" i="3"/>
  <c r="D68" i="3"/>
  <c r="D69" i="3"/>
  <c r="D61" i="3"/>
  <c r="D71" i="3"/>
  <c r="D72" i="3"/>
  <c r="D73" i="3"/>
  <c r="D74" i="3"/>
  <c r="D75" i="3"/>
  <c r="D76" i="3"/>
  <c r="D77" i="3"/>
  <c r="D78" i="3"/>
  <c r="D70" i="3"/>
  <c r="D80" i="3"/>
  <c r="D81" i="3"/>
  <c r="D82" i="3"/>
  <c r="D83" i="3"/>
  <c r="D84" i="3"/>
  <c r="D85" i="3"/>
  <c r="D86" i="3"/>
  <c r="D87" i="3"/>
  <c r="D79" i="3"/>
  <c r="D89" i="3"/>
  <c r="D90" i="3"/>
  <c r="D91" i="3"/>
  <c r="D88" i="3"/>
  <c r="D93" i="3"/>
  <c r="D94" i="3"/>
  <c r="D95" i="3"/>
  <c r="D92" i="3"/>
  <c r="D54" i="3"/>
  <c r="G37" i="2"/>
  <c r="E16" i="6"/>
  <c r="F20" i="8"/>
  <c r="B29" i="7"/>
  <c r="A23" i="7"/>
  <c r="A21" i="7"/>
  <c r="A22" i="7"/>
  <c r="B21" i="7"/>
  <c r="G54" i="3"/>
  <c r="F37" i="2"/>
  <c r="F16" i="6"/>
  <c r="D15" i="3"/>
  <c r="D16" i="3"/>
  <c r="D17" i="3"/>
  <c r="D18" i="3"/>
  <c r="D19" i="3"/>
  <c r="D20" i="3"/>
  <c r="D21" i="3"/>
  <c r="D14" i="3"/>
  <c r="D23" i="3"/>
  <c r="D24" i="3"/>
  <c r="D25" i="3"/>
  <c r="D26" i="3"/>
  <c r="D27" i="3"/>
  <c r="D28" i="3"/>
  <c r="D29" i="3"/>
  <c r="D30" i="3"/>
  <c r="D31" i="3"/>
  <c r="D32" i="3"/>
  <c r="D33" i="3"/>
  <c r="D34" i="3"/>
  <c r="D22" i="3"/>
  <c r="D36" i="3"/>
  <c r="D37" i="3"/>
  <c r="D38" i="3"/>
  <c r="D39" i="3"/>
  <c r="D40" i="3"/>
  <c r="D35" i="3"/>
  <c r="D42" i="3"/>
  <c r="D43" i="3"/>
  <c r="D44" i="3"/>
  <c r="D41" i="3"/>
  <c r="D47" i="3"/>
  <c r="D48" i="3"/>
  <c r="D49" i="3"/>
  <c r="D46" i="3"/>
  <c r="D51" i="3"/>
  <c r="D52" i="3"/>
  <c r="D53" i="3"/>
  <c r="D50" i="3"/>
  <c r="D13" i="3"/>
  <c r="G30" i="2"/>
  <c r="E15" i="6"/>
  <c r="G13" i="3"/>
  <c r="F30" i="2"/>
  <c r="F15" i="6"/>
  <c r="D12" i="3"/>
  <c r="G29" i="2"/>
  <c r="E14" i="6"/>
  <c r="G12" i="3"/>
  <c r="F29" i="2"/>
  <c r="F14" i="6"/>
  <c r="G8" i="2"/>
  <c r="G8" i="1"/>
  <c r="F8" i="2"/>
  <c r="F8" i="1"/>
  <c r="E8" i="2"/>
  <c r="E8" i="1"/>
  <c r="F13" i="6"/>
  <c r="A3" i="2"/>
  <c r="B28" i="7"/>
  <c r="E18" i="3"/>
  <c r="E16" i="3"/>
  <c r="E17" i="3"/>
  <c r="E19" i="3"/>
  <c r="E20" i="3"/>
  <c r="E21" i="3"/>
  <c r="A16" i="3"/>
  <c r="A17" i="3"/>
  <c r="A18" i="3"/>
  <c r="A19" i="3"/>
  <c r="A20" i="3"/>
  <c r="A21" i="3"/>
  <c r="A23" i="3"/>
  <c r="A24" i="3"/>
  <c r="A25" i="3"/>
  <c r="A26" i="3"/>
  <c r="A27" i="3"/>
  <c r="A28" i="3"/>
  <c r="A29" i="3"/>
  <c r="A30" i="3"/>
  <c r="A31" i="3"/>
  <c r="A32" i="3"/>
  <c r="A33" i="3"/>
  <c r="A34" i="3"/>
  <c r="A36" i="3"/>
  <c r="A37" i="3"/>
  <c r="A38" i="3"/>
  <c r="A39" i="3"/>
  <c r="A40" i="3"/>
  <c r="A42" i="3"/>
  <c r="A43" i="3"/>
  <c r="A44" i="3"/>
  <c r="A47" i="3"/>
  <c r="A48" i="3"/>
  <c r="A49" i="3"/>
  <c r="A51" i="3"/>
  <c r="A52" i="3"/>
  <c r="A53" i="3"/>
  <c r="A56" i="3"/>
  <c r="A57" i="3"/>
  <c r="A59" i="3"/>
  <c r="A60" i="3"/>
  <c r="A62" i="3"/>
  <c r="A63" i="3"/>
  <c r="A64" i="3"/>
  <c r="A65" i="3"/>
  <c r="A66" i="3"/>
  <c r="A67" i="3"/>
  <c r="A68" i="3"/>
  <c r="A69" i="3"/>
  <c r="A71" i="3"/>
  <c r="A72" i="3"/>
  <c r="A73" i="3"/>
  <c r="A74" i="3"/>
  <c r="A75" i="3"/>
  <c r="A76" i="3"/>
  <c r="A77" i="3"/>
  <c r="A78" i="3"/>
  <c r="A80" i="3"/>
  <c r="A81" i="3"/>
  <c r="A82" i="3"/>
  <c r="A83" i="3"/>
  <c r="A84" i="3"/>
  <c r="A85" i="3"/>
  <c r="A86" i="3"/>
  <c r="A87" i="3"/>
  <c r="A89" i="3"/>
  <c r="A90" i="3"/>
  <c r="A91" i="3"/>
  <c r="A93" i="3"/>
  <c r="A94" i="3"/>
  <c r="A95" i="3"/>
  <c r="E94" i="3"/>
  <c r="E87" i="3"/>
  <c r="E86" i="3"/>
  <c r="E85" i="3"/>
  <c r="E84" i="3"/>
  <c r="E83" i="3"/>
  <c r="E78" i="3"/>
  <c r="E77" i="3"/>
  <c r="E76" i="3"/>
  <c r="E75" i="3"/>
  <c r="E74" i="3"/>
  <c r="E73" i="3"/>
  <c r="E69" i="3"/>
  <c r="E68" i="3"/>
  <c r="E67" i="3"/>
  <c r="E66" i="3"/>
  <c r="E65" i="3"/>
  <c r="E64" i="3"/>
  <c r="E60" i="3"/>
  <c r="E52" i="3"/>
  <c r="E40" i="3"/>
  <c r="E39" i="3"/>
  <c r="E38" i="3"/>
  <c r="E37" i="3"/>
  <c r="E34" i="3"/>
  <c r="E33" i="3"/>
  <c r="E32" i="3"/>
  <c r="E31" i="3"/>
  <c r="E30" i="3"/>
  <c r="E29" i="3"/>
  <c r="E28" i="3"/>
  <c r="E27" i="3"/>
  <c r="E26" i="3"/>
  <c r="E25" i="3"/>
  <c r="E24" i="3"/>
  <c r="B23" i="7"/>
  <c r="B30" i="7"/>
  <c r="A11" i="7"/>
  <c r="A12" i="7"/>
  <c r="A14" i="7"/>
  <c r="A15" i="7"/>
  <c r="B15" i="7"/>
  <c r="B14" i="7"/>
  <c r="B12" i="7"/>
  <c r="E13" i="3"/>
  <c r="B26" i="7"/>
  <c r="G14" i="3"/>
  <c r="B22" i="7"/>
  <c r="A16" i="7"/>
  <c r="E14" i="3"/>
  <c r="E15" i="3"/>
  <c r="B27" i="7"/>
  <c r="G22" i="3"/>
  <c r="E22" i="3"/>
  <c r="E23" i="3"/>
  <c r="G35" i="3"/>
  <c r="E35" i="3"/>
  <c r="E36" i="3"/>
  <c r="G41" i="3"/>
  <c r="E41" i="3"/>
  <c r="E42" i="3"/>
  <c r="E43" i="3"/>
  <c r="E44" i="3"/>
  <c r="G46" i="3"/>
  <c r="E46" i="3"/>
  <c r="E47" i="3"/>
  <c r="E48" i="3"/>
  <c r="E49" i="3"/>
  <c r="G50" i="3"/>
  <c r="E50" i="3"/>
  <c r="E51" i="3"/>
  <c r="E53" i="3"/>
  <c r="F6" i="1"/>
  <c r="C9" i="1"/>
  <c r="B9" i="1"/>
  <c r="F6" i="2"/>
  <c r="F31" i="6"/>
  <c r="D31" i="6"/>
  <c r="D9" i="2"/>
  <c r="C8" i="11"/>
  <c r="A9" i="2"/>
  <c r="A8" i="11"/>
  <c r="A7" i="2"/>
  <c r="A7" i="11"/>
  <c r="C9" i="2"/>
  <c r="B8" i="11"/>
  <c r="C7" i="2"/>
  <c r="B7" i="11"/>
  <c r="C6" i="2"/>
  <c r="B6" i="11"/>
  <c r="H7" i="12"/>
  <c r="F7" i="12"/>
  <c r="B7" i="1"/>
  <c r="B6" i="1"/>
  <c r="A6" i="6"/>
  <c r="D26" i="6"/>
  <c r="D28" i="6"/>
  <c r="A9" i="6"/>
  <c r="F9" i="1"/>
  <c r="F7" i="1"/>
  <c r="F9" i="2"/>
  <c r="F7" i="2"/>
  <c r="C4" i="3"/>
  <c r="D2" i="7"/>
  <c r="E2" i="7"/>
  <c r="F2" i="7"/>
  <c r="E7" i="12"/>
  <c r="A7" i="12"/>
  <c r="A6" i="12"/>
  <c r="E9" i="2"/>
  <c r="E7" i="2"/>
  <c r="B7" i="12"/>
  <c r="B6" i="12"/>
  <c r="A5" i="12"/>
  <c r="A2" i="12"/>
  <c r="F1" i="12"/>
  <c r="A2" i="11"/>
  <c r="G1" i="11"/>
  <c r="A63" i="11"/>
  <c r="A59" i="11"/>
  <c r="A55" i="11"/>
  <c r="A51" i="11"/>
  <c r="A47" i="11"/>
  <c r="A43" i="11"/>
  <c r="A39" i="11"/>
  <c r="A35" i="11"/>
  <c r="A31" i="11"/>
  <c r="A30" i="11"/>
  <c r="A26" i="11"/>
  <c r="A22" i="11"/>
  <c r="A18" i="11"/>
  <c r="A14" i="11"/>
  <c r="D4" i="7"/>
  <c r="E4" i="7"/>
  <c r="F4" i="7"/>
  <c r="A13" i="2"/>
  <c r="B33" i="7"/>
  <c r="B25" i="7"/>
  <c r="B32" i="7"/>
  <c r="E1" i="6"/>
  <c r="G1" i="1"/>
  <c r="A2" i="1"/>
  <c r="E5" i="7"/>
  <c r="D6" i="7"/>
  <c r="E6" i="7"/>
  <c r="F6" i="7"/>
  <c r="A21" i="1"/>
  <c r="A37" i="2"/>
  <c r="G10" i="7"/>
  <c r="A30" i="2"/>
  <c r="D1" i="7"/>
  <c r="G1" i="2"/>
  <c r="E1" i="3"/>
  <c r="F20" i="1"/>
  <c r="B31" i="7"/>
  <c r="D5" i="7"/>
  <c r="F5" i="7"/>
  <c r="D7" i="7"/>
  <c r="E7" i="7"/>
  <c r="F7" i="7"/>
  <c r="D3" i="7"/>
  <c r="E3" i="7"/>
  <c r="F3" i="7"/>
  <c r="B44" i="2"/>
  <c r="B51" i="7"/>
  <c r="B43" i="2"/>
  <c r="B50" i="7"/>
  <c r="B42" i="2"/>
  <c r="B49" i="7"/>
  <c r="B41" i="2"/>
  <c r="B48" i="7"/>
  <c r="B40" i="2"/>
  <c r="B47" i="7"/>
  <c r="B36" i="2"/>
  <c r="B43" i="7"/>
  <c r="B35" i="2"/>
  <c r="B42" i="7"/>
  <c r="B34" i="2"/>
  <c r="B41" i="7"/>
  <c r="A36" i="7"/>
  <c r="A43" i="7"/>
  <c r="B33" i="2"/>
  <c r="B40" i="7"/>
  <c r="E57" i="3"/>
  <c r="E56" i="3"/>
  <c r="B11" i="7"/>
  <c r="C44" i="2"/>
  <c r="C43" i="2"/>
  <c r="C42" i="2"/>
  <c r="C41" i="2"/>
  <c r="C36" i="2"/>
  <c r="C35" i="2"/>
  <c r="E7" i="1"/>
  <c r="E6" i="1"/>
  <c r="E5" i="1"/>
  <c r="A5" i="1"/>
  <c r="A6" i="1"/>
  <c r="B39" i="2"/>
  <c r="B46" i="7"/>
  <c r="B38" i="2"/>
  <c r="B45" i="7"/>
  <c r="B32" i="2"/>
  <c r="B39" i="7"/>
  <c r="B31" i="2"/>
  <c r="B38" i="7"/>
  <c r="D33" i="6"/>
  <c r="B37" i="2"/>
  <c r="B44" i="7"/>
  <c r="B30" i="2"/>
  <c r="B37" i="7"/>
  <c r="C34" i="2"/>
  <c r="C33" i="2"/>
  <c r="C32" i="2"/>
  <c r="C40" i="2"/>
  <c r="C39" i="2"/>
  <c r="C38" i="2"/>
  <c r="C31" i="2"/>
  <c r="A3" i="3"/>
  <c r="B20" i="1"/>
  <c r="A20" i="1"/>
  <c r="B11" i="1"/>
  <c r="A11" i="1"/>
  <c r="A2" i="2"/>
  <c r="A4" i="3"/>
  <c r="A2" i="3"/>
  <c r="E82" i="3"/>
  <c r="E90" i="3"/>
  <c r="E95" i="3"/>
  <c r="E62" i="3"/>
  <c r="E71" i="3"/>
  <c r="E80" i="3"/>
  <c r="E63" i="3"/>
  <c r="E72" i="3"/>
  <c r="E91" i="3"/>
  <c r="A50" i="7"/>
  <c r="A49" i="7"/>
  <c r="A48" i="7"/>
  <c r="A38" i="7"/>
  <c r="A42" i="7"/>
  <c r="E59" i="3"/>
  <c r="A39" i="7"/>
  <c r="A41" i="7"/>
  <c r="A45" i="7"/>
  <c r="A47" i="7"/>
  <c r="E1" i="7"/>
  <c r="A16" i="6"/>
  <c r="A9" i="1"/>
  <c r="B16" i="6"/>
  <c r="C26" i="7"/>
  <c r="C25" i="7"/>
  <c r="C24" i="7"/>
  <c r="C23" i="7"/>
  <c r="E89" i="3"/>
  <c r="B24" i="7"/>
  <c r="A51" i="7"/>
  <c r="E81" i="3"/>
  <c r="E93" i="3"/>
  <c r="E8" i="7"/>
  <c r="C31" i="7"/>
  <c r="C22" i="7"/>
  <c r="C28" i="7"/>
  <c r="C27" i="7"/>
  <c r="C33" i="7"/>
  <c r="C30" i="7"/>
  <c r="C29" i="7"/>
  <c r="C32" i="7"/>
  <c r="A15" i="6"/>
  <c r="B15" i="6"/>
  <c r="A7" i="1"/>
  <c r="F10" i="7"/>
  <c r="E9" i="1"/>
  <c r="A46" i="7"/>
  <c r="A40" i="7"/>
  <c r="G41" i="2"/>
  <c r="F33" i="2"/>
  <c r="G88" i="3"/>
  <c r="G39" i="2"/>
  <c r="G40" i="2"/>
  <c r="G35" i="2"/>
  <c r="G34" i="2"/>
  <c r="G32" i="2"/>
  <c r="G42" i="2"/>
  <c r="G36" i="2"/>
  <c r="G92" i="3"/>
  <c r="G44" i="2"/>
  <c r="G55" i="3"/>
  <c r="G38" i="2"/>
  <c r="G33" i="2"/>
  <c r="G31" i="2"/>
  <c r="D12" i="1"/>
  <c r="A16" i="2"/>
  <c r="D21" i="1"/>
  <c r="G10" i="3"/>
  <c r="I28" i="2"/>
  <c r="D8" i="7"/>
  <c r="F8" i="7"/>
  <c r="A12" i="2"/>
  <c r="A12" i="1"/>
  <c r="G70" i="3"/>
  <c r="F34" i="2"/>
  <c r="I34" i="2"/>
  <c r="G43" i="2"/>
  <c r="I33" i="2"/>
  <c r="G61" i="3"/>
  <c r="E61" i="3"/>
  <c r="G58" i="3"/>
  <c r="E58" i="3"/>
  <c r="G79" i="3"/>
  <c r="E55" i="3"/>
  <c r="F38" i="2"/>
  <c r="I38" i="2"/>
  <c r="F35" i="2"/>
  <c r="I35" i="2"/>
  <c r="F39" i="2"/>
  <c r="I39" i="2"/>
  <c r="F36" i="2"/>
  <c r="I36" i="2"/>
  <c r="F43" i="2"/>
  <c r="E88" i="3"/>
  <c r="E92" i="3"/>
  <c r="F44" i="2"/>
  <c r="I44" i="2"/>
  <c r="E70" i="3"/>
  <c r="F41" i="2"/>
  <c r="I41" i="2"/>
  <c r="A10" i="3"/>
  <c r="A28" i="2"/>
  <c r="G12" i="7"/>
  <c r="I43" i="2"/>
  <c r="F32" i="2"/>
  <c r="I32" i="2"/>
  <c r="F40" i="2"/>
  <c r="I40" i="2"/>
  <c r="F13" i="7"/>
  <c r="A18" i="1"/>
  <c r="G16" i="7"/>
  <c r="G13" i="7"/>
  <c r="A27" i="1"/>
  <c r="G11" i="7"/>
  <c r="F42" i="2"/>
  <c r="E79" i="3"/>
  <c r="I42" i="2"/>
  <c r="G14" i="7"/>
  <c r="G15" i="7"/>
  <c r="E54" i="3"/>
  <c r="I37" i="2"/>
  <c r="C13" i="7"/>
  <c r="E16" i="2"/>
  <c r="A20" i="2"/>
  <c r="F16" i="7"/>
  <c r="C11" i="7"/>
  <c r="F15" i="7"/>
  <c r="F11" i="7"/>
  <c r="C16" i="7"/>
  <c r="F12" i="7"/>
  <c r="F14" i="7"/>
  <c r="C15" i="7"/>
  <c r="C14" i="7"/>
  <c r="F31" i="2"/>
  <c r="C12" i="7"/>
  <c r="G11" i="1"/>
  <c r="E14" i="7"/>
  <c r="G20" i="1"/>
  <c r="G17" i="7"/>
  <c r="E11" i="7"/>
  <c r="C10" i="3"/>
  <c r="E12" i="7"/>
  <c r="E28" i="2"/>
  <c r="I20" i="1"/>
  <c r="E16" i="7"/>
  <c r="E13" i="7"/>
  <c r="E13" i="2"/>
  <c r="E15" i="7"/>
  <c r="C17" i="7"/>
  <c r="A19" i="2"/>
  <c r="D12" i="7"/>
  <c r="I31" i="2"/>
  <c r="I30" i="2"/>
  <c r="F17" i="7"/>
  <c r="E17" i="7"/>
  <c r="I11" i="1"/>
  <c r="E12" i="2"/>
  <c r="D15" i="7"/>
  <c r="D11" i="7"/>
  <c r="E12" i="3"/>
  <c r="D14" i="7"/>
  <c r="I29" i="2"/>
</calcChain>
</file>

<file path=xl/sharedStrings.xml><?xml version="1.0" encoding="utf-8"?>
<sst xmlns="http://schemas.openxmlformats.org/spreadsheetml/2006/main" count="878" uniqueCount="321">
  <si>
    <t>Impression sur pages A4 100% en format horizontal</t>
  </si>
  <si>
    <t>COMMENTAIRES sur les RÉSULTATS obtenus</t>
  </si>
  <si>
    <t>Plan n°1 :</t>
  </si>
  <si>
    <t>Plan n°2 :</t>
  </si>
  <si>
    <t>Plan n°3 :</t>
  </si>
  <si>
    <t>Evaluations</t>
  </si>
  <si>
    <t>Taux %</t>
  </si>
  <si>
    <t>Niveaux de CONFORMITÉ</t>
  </si>
  <si>
    <t>Réf.</t>
    <phoneticPr fontId="0" type="noConversion"/>
  </si>
  <si>
    <t>Evaluations</t>
    <phoneticPr fontId="0" type="noConversion"/>
  </si>
  <si>
    <t>%</t>
  </si>
  <si>
    <t>Libellés des évaluations</t>
  </si>
  <si>
    <t>Modes de preuve et commentaires</t>
  </si>
  <si>
    <t>Tous les Articles de la norme</t>
  </si>
  <si>
    <t>Plutôt Faux</t>
  </si>
  <si>
    <t>Art. 5</t>
  </si>
  <si>
    <t>Mode d'emploi</t>
  </si>
  <si>
    <t>Insuffisant</t>
  </si>
  <si>
    <t>Conforme</t>
  </si>
  <si>
    <t xml:space="preserve"> Fiche de déclaration de conformité par une première partie - norme ISO 17050</t>
    <phoneticPr fontId="0" type="noConversion"/>
  </si>
  <si>
    <t>Enregistrement qualité : impression sur 1 page A4 100% en vertical</t>
  </si>
  <si>
    <t>Date limite de validité de la déclaration :</t>
  </si>
  <si>
    <r>
      <t xml:space="preserve">Nous avons appliqué </t>
    </r>
    <r>
      <rPr>
        <b/>
        <sz val="9"/>
        <rFont val="Arial"/>
        <family val="2"/>
      </rPr>
      <t xml:space="preserve">la meilleure rigueur d'élaboration et d'analyse </t>
    </r>
    <r>
      <rPr>
        <sz val="9"/>
        <rFont val="Arial"/>
        <family val="2"/>
      </rPr>
      <t>(évaluation par plusieurs personnes compétentes) et nous avons respecté</t>
    </r>
    <r>
      <rPr>
        <b/>
        <sz val="9"/>
        <rFont val="Arial"/>
        <family val="2"/>
      </rPr>
      <t xml:space="preserve"> les règles d'éthique professionnelle</t>
    </r>
    <r>
      <rPr>
        <sz val="9"/>
        <rFont val="Arial"/>
        <family val="2"/>
      </rPr>
      <t xml:space="preserve"> (absence de conflits d'intérêt, respect des opinions, liberté des choix) pour parvenir aux résultats ci-dessous.</t>
    </r>
  </si>
  <si>
    <t>Taux moyen</t>
  </si>
  <si>
    <t>Documents génériques</t>
  </si>
  <si>
    <t>Documents spécifiques</t>
  </si>
  <si>
    <r>
      <rPr>
        <b/>
        <sz val="9"/>
        <rFont val="Arial"/>
        <family val="2"/>
      </rPr>
      <t xml:space="preserve">Outil d'autodiagnostic </t>
    </r>
    <r>
      <rPr>
        <b/>
        <sz val="7.5"/>
        <rFont val="Arial"/>
        <family val="2"/>
      </rPr>
      <t xml:space="preserve">: </t>
    </r>
    <r>
      <rPr>
        <sz val="7"/>
        <rFont val="Arial Narrow"/>
        <family val="2"/>
      </rPr>
      <t>Fichier Excel® automatisé mis au point à l'Université de Technologie de Compiègne, France (www.utc.fr) - voir sa dénomination au bas de la feuille</t>
    </r>
  </si>
  <si>
    <t>Signataires</t>
  </si>
  <si>
    <t xml:space="preserve">Coordonnées professionnelles : </t>
  </si>
  <si>
    <t>Date de la déclaration (jj/mm/aaaa) :</t>
  </si>
  <si>
    <t>Date de l'autodiagnostic (jj/mm/aaaa) :</t>
  </si>
  <si>
    <t>Signature :</t>
  </si>
  <si>
    <t>Libellé du critère quand il sera choisi</t>
  </si>
  <si>
    <t>Tracage de la limite de CONFORMITÉ</t>
  </si>
  <si>
    <t>Enregistrement qualité :  A4 100% vertical</t>
    <phoneticPr fontId="0" type="noConversion"/>
  </si>
  <si>
    <t>en attente</t>
  </si>
  <si>
    <t>Faux </t>
  </si>
  <si>
    <t>Nb total de critères d'exigences</t>
  </si>
  <si>
    <t>Tracer la moyenne : total ou 0</t>
  </si>
  <si>
    <r>
      <rPr>
        <b/>
        <sz val="8"/>
        <color rgb="FF0000FF"/>
        <rFont val="Arial"/>
        <family val="2"/>
      </rPr>
      <t xml:space="preserve">Attention : </t>
    </r>
    <r>
      <rPr>
        <sz val="8"/>
        <color rgb="FF0000FF"/>
        <rFont val="Arial"/>
        <family val="2"/>
      </rPr>
      <t>Seules les cases blanches écrites en bleu peuvent être modifiées par l’utilisateur. Cela concerne toutes les parties de l’outil</t>
    </r>
  </si>
  <si>
    <t>Non applicable</t>
  </si>
  <si>
    <t>NA</t>
  </si>
  <si>
    <r>
      <rPr>
        <b/>
        <sz val="7"/>
        <color theme="1"/>
        <rFont val="Arial"/>
        <family val="2"/>
      </rPr>
      <t xml:space="preserve">Niveau 1 </t>
    </r>
    <r>
      <rPr>
        <sz val="7"/>
        <color theme="1"/>
        <rFont val="Arial"/>
        <family val="2"/>
      </rPr>
      <t>: Le critère n'est pas respecté.</t>
    </r>
  </si>
  <si>
    <r>
      <rPr>
        <b/>
        <sz val="7"/>
        <color theme="1"/>
        <rFont val="Arial"/>
        <family val="2"/>
      </rPr>
      <t xml:space="preserve">Niveau 2 </t>
    </r>
    <r>
      <rPr>
        <sz val="7"/>
        <color theme="1"/>
        <rFont val="Arial"/>
        <family val="2"/>
      </rPr>
      <t>: Le critère est aléatoirement appliqué</t>
    </r>
    <r>
      <rPr>
        <b/>
        <sz val="7"/>
        <color theme="1"/>
        <rFont val="Arial"/>
        <family val="2"/>
      </rPr>
      <t>.</t>
    </r>
  </si>
  <si>
    <t xml:space="preserve"> Coordonnées :</t>
  </si>
  <si>
    <t>Commentaires (collectifs si possible)  :</t>
  </si>
  <si>
    <t>Tableau des résultats</t>
  </si>
  <si>
    <t>Niveau moyen sur les articles de la norme</t>
  </si>
  <si>
    <t>Informations sur le diagnostic</t>
  </si>
  <si>
    <t>Informations sur l'organisme</t>
  </si>
  <si>
    <t>Organisme :</t>
  </si>
  <si>
    <t>Nb d'Articles</t>
  </si>
  <si>
    <t>&lt; = Non évalués =&gt;</t>
  </si>
  <si>
    <t>&lt;= Total évalués =&gt;</t>
  </si>
  <si>
    <t>Echelles d'évaluation utilisées</t>
  </si>
  <si>
    <t xml:space="preserve">Signature de l'animateur du diagnostic :
</t>
  </si>
  <si>
    <r>
      <rPr>
        <b/>
        <sz val="7"/>
        <color theme="1"/>
        <rFont val="Arial"/>
        <family val="2"/>
      </rPr>
      <t>Niveau 3</t>
    </r>
    <r>
      <rPr>
        <sz val="7"/>
        <color theme="1"/>
        <rFont val="Arial"/>
        <family val="2"/>
      </rPr>
      <t xml:space="preserve"> : Le critère est respecté et  formalisé.</t>
    </r>
  </si>
  <si>
    <t>5.1</t>
  </si>
  <si>
    <t>5.2</t>
  </si>
  <si>
    <t>5.3</t>
  </si>
  <si>
    <t>5.4</t>
  </si>
  <si>
    <t>5.5</t>
  </si>
  <si>
    <t>5.6</t>
  </si>
  <si>
    <t>5.7</t>
  </si>
  <si>
    <t>Plutôt vrai</t>
  </si>
  <si>
    <r>
      <t>Date</t>
    </r>
    <r>
      <rPr>
        <sz val="8"/>
        <rFont val="Arial"/>
        <family val="2"/>
      </rPr>
      <t xml:space="preserve"> du diagnostic (jj/mm/aaaa): </t>
    </r>
  </si>
  <si>
    <r>
      <rPr>
        <b/>
        <sz val="8"/>
        <rFont val="Arial"/>
        <family val="2"/>
      </rPr>
      <t>Animateur</t>
    </r>
    <r>
      <rPr>
        <sz val="8"/>
        <rFont val="Arial"/>
        <family val="2"/>
      </rPr>
      <t xml:space="preserve"> du diagnostic : </t>
    </r>
  </si>
  <si>
    <r>
      <rPr>
        <b/>
        <sz val="8"/>
        <rFont val="Arial"/>
        <family val="2"/>
      </rPr>
      <t>Contact</t>
    </r>
    <r>
      <rPr>
        <sz val="8"/>
        <rFont val="Arial"/>
        <family val="2"/>
      </rPr>
      <t xml:space="preserve"> (Tél et Email) :</t>
    </r>
  </si>
  <si>
    <r>
      <rPr>
        <b/>
        <sz val="8"/>
        <rFont val="Arial"/>
        <family val="2"/>
      </rPr>
      <t>L'équipe</t>
    </r>
    <r>
      <rPr>
        <sz val="8"/>
        <rFont val="Arial"/>
        <family val="2"/>
      </rPr>
      <t xml:space="preserve"> de diagnostic :</t>
    </r>
  </si>
  <si>
    <r>
      <rPr>
        <b/>
        <sz val="7"/>
        <rFont val="Arial"/>
        <family val="2"/>
      </rPr>
      <t>Conformité de niveau 1</t>
    </r>
    <r>
      <rPr>
        <sz val="7"/>
        <rFont val="Arial"/>
        <family val="2"/>
      </rPr>
      <t xml:space="preserve"> :  Revoyez le fonctionnement de vos activités.</t>
    </r>
  </si>
  <si>
    <t>Informel</t>
  </si>
  <si>
    <r>
      <rPr>
        <b/>
        <sz val="7"/>
        <rFont val="Arial"/>
        <family val="2"/>
      </rPr>
      <t>Conformité de niveau 4</t>
    </r>
    <r>
      <rPr>
        <sz val="7"/>
        <rFont val="Arial"/>
        <family val="2"/>
      </rPr>
      <t xml:space="preserve"> : Félicitations, communiquez vos résultats.</t>
    </r>
  </si>
  <si>
    <t>DÉCISIONS : Plans d'action PRIORITAIRES</t>
  </si>
  <si>
    <t>TABLEAU de SYNTHÈSE des RÉSULTATS  de l'évaluation sur la norme</t>
  </si>
  <si>
    <t>GRAPHE "RADAR" du BILAN GLOBAL - COMMENTAIRES et PLANS D'AMÉLIORATION</t>
  </si>
  <si>
    <t>TABLEAUX DE BORD sur les niveaux de VÉRACITÉ et de CONFORMITÉ selon la norme</t>
  </si>
  <si>
    <r>
      <t xml:space="preserve">Utilisé pour  {EVALUATION} : </t>
    </r>
    <r>
      <rPr>
        <b/>
        <sz val="8"/>
        <color rgb="FFFF0000"/>
        <rFont val="Arial"/>
        <family val="2"/>
      </rPr>
      <t>classé par orde alphabétique</t>
    </r>
    <r>
      <rPr>
        <sz val="8"/>
        <rFont val="Arial"/>
        <family val="2"/>
      </rPr>
      <t xml:space="preserve"> pour calcul via liste "validation"</t>
    </r>
  </si>
  <si>
    <r>
      <rPr>
        <b/>
        <sz val="7"/>
        <rFont val="Arial"/>
        <family val="2"/>
      </rPr>
      <t>Conformité de niveau 3</t>
    </r>
    <r>
      <rPr>
        <sz val="7"/>
        <rFont val="Arial"/>
        <family val="2"/>
      </rPr>
      <t xml:space="preserve"> : Des améliorations peuvent encore être apportées par une meilleure traçabilité.</t>
    </r>
  </si>
  <si>
    <r>
      <rPr>
        <b/>
        <sz val="7"/>
        <rFont val="Arial"/>
        <family val="2"/>
      </rPr>
      <t>Conformité de niveau 2</t>
    </r>
    <r>
      <rPr>
        <sz val="7"/>
        <rFont val="Arial"/>
        <family val="2"/>
      </rPr>
      <t xml:space="preserve"> : Pérenisez et améliorez la maîtrise de vos activités.</t>
    </r>
  </si>
  <si>
    <t xml:space="preserve">Vrai </t>
  </si>
  <si>
    <r>
      <t xml:space="preserve">Total </t>
    </r>
    <r>
      <rPr>
        <b/>
        <sz val="8"/>
        <rFont val="Arial"/>
        <family val="2"/>
      </rPr>
      <t>évalués</t>
    </r>
    <r>
      <rPr>
        <sz val="8"/>
        <rFont val="Arial"/>
        <family val="2"/>
      </rPr>
      <t xml:space="preserve"> :</t>
    </r>
  </si>
  <si>
    <t>Libéllés de "VÉRACITÉ"</t>
  </si>
  <si>
    <t>Libéllés correspondants en "CONFORMITÉ"</t>
  </si>
  <si>
    <r>
      <t xml:space="preserve">Utilisé pour  {EVALUATION} : </t>
    </r>
    <r>
      <rPr>
        <b/>
        <sz val="8"/>
        <color rgb="FFFF0000"/>
        <rFont val="Arial"/>
        <family val="2"/>
      </rPr>
      <t xml:space="preserve">calcul automatique </t>
    </r>
    <r>
      <rPr>
        <sz val="8"/>
        <rFont val="Arial"/>
        <family val="2"/>
      </rPr>
      <t>selon les choix faits dans {Mode d'emploi}</t>
    </r>
  </si>
  <si>
    <t>Taux par déciles de %</t>
  </si>
  <si>
    <t>Attention : il faut prouver le côté "Non applicable" des exigences…</t>
  </si>
  <si>
    <t>&lt;= laissez les "blancs" nécéssaires au calcul dans {Evaluation}</t>
  </si>
  <si>
    <t xml:space="preserve">  …</t>
  </si>
  <si>
    <t>Il reste des critères à évaluer…</t>
  </si>
  <si>
    <t>Le critère ne peut pas être appliqué de manière justifiée</t>
  </si>
  <si>
    <t>Nb TOTAL de Sous-Articles</t>
  </si>
  <si>
    <t>Conformité moyenne :</t>
  </si>
  <si>
    <r>
      <t xml:space="preserve">Personne </t>
    </r>
    <r>
      <rPr>
        <b/>
        <i/>
        <sz val="7"/>
        <rFont val="Arial"/>
        <family val="2"/>
      </rPr>
      <t>indépendante</t>
    </r>
    <r>
      <rPr>
        <i/>
        <sz val="7"/>
        <rFont val="Arial"/>
        <family val="2"/>
      </rPr>
      <t xml:space="preserve"> à l'organisme : </t>
    </r>
  </si>
  <si>
    <r>
      <t xml:space="preserve">Personne </t>
    </r>
    <r>
      <rPr>
        <b/>
        <i/>
        <sz val="7"/>
        <rFont val="Arial"/>
        <family val="2"/>
      </rPr>
      <t>responsable</t>
    </r>
    <r>
      <rPr>
        <i/>
        <sz val="7"/>
        <rFont val="Arial"/>
        <family val="2"/>
      </rPr>
      <t xml:space="preserve"> de l'organisme : </t>
    </r>
  </si>
  <si>
    <t>Niveau de Conformité</t>
  </si>
  <si>
    <t>Couleur Art 4</t>
  </si>
  <si>
    <t>Couleur Art 5</t>
  </si>
  <si>
    <t>Radar {Résultats Globaux}</t>
  </si>
  <si>
    <t xml:space="preserve"> </t>
  </si>
  <si>
    <t>Absent</t>
  </si>
  <si>
    <t>Très incomplet</t>
  </si>
  <si>
    <t>Incomplet</t>
  </si>
  <si>
    <t>Presque Complet</t>
  </si>
  <si>
    <t>Documents</t>
  </si>
  <si>
    <t>Commencer la rédaction</t>
  </si>
  <si>
    <t>Améliorer la rédaction : revoyez le contenu du document</t>
  </si>
  <si>
    <t>Finaliser la rédaction : des améliorations peuvent être apportées</t>
  </si>
  <si>
    <t>Pereniser le document : maintenir à jour le document</t>
  </si>
  <si>
    <t>Consolider la rédaction : des éléments sont manquants</t>
  </si>
  <si>
    <t>Complet et diffusé</t>
  </si>
  <si>
    <r>
      <t>Utilisé pour  {EVALUATION} : classé</t>
    </r>
    <r>
      <rPr>
        <b/>
        <sz val="8"/>
        <color rgb="FFFF0000"/>
        <rFont val="Arial"/>
        <family val="2"/>
      </rPr>
      <t xml:space="preserve"> par orde alphabétique </t>
    </r>
    <r>
      <rPr>
        <sz val="8"/>
        <rFont val="Arial"/>
        <family val="2"/>
      </rPr>
      <t>de la colonne A pour les calculs</t>
    </r>
  </si>
  <si>
    <t>Utilisé pour {MATRISE DOCUMENTATION}</t>
  </si>
  <si>
    <t>Libellés correspondants en "COMFORMITÉ"</t>
  </si>
  <si>
    <t>Convaincant</t>
  </si>
  <si>
    <t xml:space="preserve">
ETAT D'AVANCEMENT
</t>
  </si>
  <si>
    <t>M1 Planification</t>
  </si>
  <si>
    <t>A planifier</t>
  </si>
  <si>
    <t>En cours</t>
  </si>
  <si>
    <t>Annulé</t>
  </si>
  <si>
    <t>Responsable qualité</t>
  </si>
  <si>
    <t>Clos</t>
  </si>
  <si>
    <t>Coordonnées de l'animateur :</t>
  </si>
  <si>
    <t>Equipe du retroplanning :</t>
  </si>
  <si>
    <t>…</t>
  </si>
  <si>
    <r>
      <t xml:space="preserve">Liste des choix pour les </t>
    </r>
    <r>
      <rPr>
        <b/>
        <sz val="8"/>
        <color theme="1"/>
        <rFont val="ArialMT"/>
      </rPr>
      <t>"Processus"</t>
    </r>
    <r>
      <rPr>
        <sz val="8"/>
        <color theme="1"/>
        <rFont val="ArialMT"/>
        <family val="2"/>
      </rPr>
      <t xml:space="preserve">
(selon la cartographie ci-dessus)</t>
    </r>
  </si>
  <si>
    <r>
      <t xml:space="preserve">Liste des choix pour </t>
    </r>
    <r>
      <rPr>
        <b/>
        <sz val="8"/>
        <color theme="1"/>
        <rFont val="ArialMT"/>
      </rPr>
      <t>"Qui"</t>
    </r>
    <r>
      <rPr>
        <sz val="8"/>
        <color theme="1"/>
        <rFont val="ArialMT"/>
        <family val="2"/>
      </rPr>
      <t xml:space="preserve">
(responsable de l'action)</t>
    </r>
  </si>
  <si>
    <r>
      <t>Liste des choix pour
 "</t>
    </r>
    <r>
      <rPr>
        <b/>
        <sz val="8"/>
        <color theme="1"/>
        <rFont val="ArialMT"/>
      </rPr>
      <t>Etat d'avancement</t>
    </r>
    <r>
      <rPr>
        <sz val="8"/>
        <color theme="1"/>
        <rFont val="ArialMT"/>
        <family val="2"/>
      </rPr>
      <t>"</t>
    </r>
  </si>
  <si>
    <t>Choisir "Qui"</t>
  </si>
  <si>
    <r>
      <t xml:space="preserve">Paramétrage des choix pour élaborer le "Rétroplanning" </t>
    </r>
    <r>
      <rPr>
        <b/>
        <sz val="10"/>
        <color rgb="FFFF0000"/>
        <rFont val="Arial"/>
        <family val="2"/>
      </rPr>
      <t>(à ne modifier qu'en TOUTE connaissance de cause)</t>
    </r>
  </si>
  <si>
    <t>Choisir "Etat"</t>
  </si>
  <si>
    <r>
      <t xml:space="preserve">QUOI
</t>
    </r>
    <r>
      <rPr>
        <sz val="7"/>
        <rFont val="Arial"/>
        <family val="2"/>
      </rPr>
      <t>(Description de l'action)</t>
    </r>
  </si>
  <si>
    <r>
      <t xml:space="preserve">QUI
</t>
    </r>
    <r>
      <rPr>
        <sz val="7"/>
        <rFont val="Arial"/>
        <family val="2"/>
      </rPr>
      <t>(Responsable  
de l'action)</t>
    </r>
  </si>
  <si>
    <r>
      <t xml:space="preserve">DATE 
</t>
    </r>
    <r>
      <rPr>
        <sz val="7"/>
        <rFont val="Arial"/>
        <family val="2"/>
      </rPr>
      <t>prévue
de réalisation</t>
    </r>
  </si>
  <si>
    <r>
      <t xml:space="preserve">DATE  
</t>
    </r>
    <r>
      <rPr>
        <sz val="7"/>
        <rFont val="Arial"/>
        <family val="2"/>
      </rPr>
      <t>de réalisation</t>
    </r>
  </si>
  <si>
    <r>
      <t xml:space="preserve">PROCESSUS 
</t>
    </r>
    <r>
      <rPr>
        <i/>
        <sz val="7"/>
        <rFont val="Arial"/>
        <family val="2"/>
      </rPr>
      <t>voir {Cartographie des processus}</t>
    </r>
  </si>
  <si>
    <t>Choisir "Processus"</t>
  </si>
  <si>
    <t>NB : ci-dessous, vous pouvez enlever cette "Cartographie des Processus" et insérer la vôtre (copier-coller) - Modifiez ensuite la liste des "Choix"</t>
  </si>
  <si>
    <t>Date :  </t>
  </si>
  <si>
    <t>email</t>
  </si>
  <si>
    <t>tél</t>
  </si>
  <si>
    <t>Cadre organisationnel</t>
  </si>
  <si>
    <t>Généralités</t>
  </si>
  <si>
    <t>L'organisation intègre le management du risque dans toutes les activités de l'organisme.</t>
  </si>
  <si>
    <t>Le management du risque est intégré dans la gouvernance de l’organisation, y compris dans la prise de décisions.</t>
  </si>
  <si>
    <t>Le management du risque est soutenu et impliqué par les parties prenantes (sous-traitant, fournisseurs,distributeurs, clients, ect).</t>
  </si>
  <si>
    <t>Le management du risque est soutenu et impliqué par la direction.</t>
  </si>
  <si>
    <t xml:space="preserve"> L’intégration,  la  conception,  la  mise  en  œuvre,  l’évaluation et l’amélioration du management du risque sont prises en compte dans l'organisation.</t>
  </si>
  <si>
    <t>Une évaluation des pratiques et des processus existants concernant le management du risque sont mises en place.</t>
  </si>
  <si>
    <t>L'organisation est adaptée aux besoins de l’organisme.</t>
  </si>
  <si>
    <t>Leadership et engagement</t>
  </si>
  <si>
    <t>La direction et les organes de surveillance s’assurent que le management du risque est intégré dans toutes les activités de l’organisme.</t>
  </si>
  <si>
    <t>La direction et les organes de surveillance adaptent et mettent en place toute l'organisation.</t>
  </si>
  <si>
    <t>Une déclaration ou une politique énonçant l'existance d'une approche en matière de management du risque est diffusée.</t>
  </si>
  <si>
    <t>Le management du risque est aligné à la stratégie, aux objectifs et à la culture de l'organisme.</t>
  </si>
  <si>
    <t>L’organisme reconnaît et prend en charge toutes les obligations ainsi que ses engagements volontaires.</t>
  </si>
  <si>
    <t>L’organisme établit le niveau et le type de risque.</t>
  </si>
  <si>
    <t>L’organisme communique sur la valeur d’un management du risque pour l’organisme et ses parties prenantes.</t>
  </si>
  <si>
    <t>L’organisme promeut un suivi systématique des risques.</t>
  </si>
  <si>
    <t>L’organisme s’assure  que l'organisation du management du risque reste approprié  à son contexte.</t>
  </si>
  <si>
    <t>Les  organes  de  surveillance  sont  responsables  de  la  supervision  du  management  du  risque.</t>
  </si>
  <si>
    <t>Les  organes de surveillance s’assurent que les systèmes de gestion des risques sont mis en œuvre et sont efficaces.</t>
  </si>
  <si>
    <t>Les  organes  de  surveillance s’assurent que les informations relatives aux risques et à leur management sont communiquées de façon appropriée.</t>
  </si>
  <si>
    <t>Intégration</t>
  </si>
  <si>
    <t>L’intégration du management du risque s’appuie sur la compréhension des structures et du contexte de l’organisme.</t>
  </si>
  <si>
    <t xml:space="preserve">Le risque est géré dans chaque partie de la structure de l’organisme. </t>
  </si>
  <si>
    <t>Chaque acteur a une responsabilité en matière de management du risque.</t>
  </si>
  <si>
    <t>La  gouvernance attribue les responsabilités en terme de management du risque au sein de son organisme.</t>
  </si>
  <si>
    <t>Le processus d’intégration du management du risque est dynamique et itératif.</t>
  </si>
  <si>
    <t>Conception</t>
  </si>
  <si>
    <t>La direction  et  les  organes  de  surveillance assurent  l’affectation  des  ressources nécessaires au management du risque.</t>
  </si>
  <si>
    <t>L’organisme prend en compte les capacités et les contraintes des ressources existantes.</t>
  </si>
  <si>
    <t xml:space="preserve">L’organisme à établit une méthode de communication et de consultation pour soutenir le cadre organisationnel et faciliter l’application du management du risque. </t>
  </si>
  <si>
    <t xml:space="preserve">Evaluation </t>
  </si>
  <si>
    <t xml:space="preserve">L’efficacité du cadre organisationnel du management du risque est évaluée. </t>
  </si>
  <si>
    <t>La mesure périodique des performances (finalité, plans de mise en œuvre, indicateurs, comportement attendu) du cadre organisationnel est réalisée.</t>
  </si>
  <si>
    <t>La pertinence du cadre organisationnel dans l’atteinte des objectifs est vérifiée.</t>
  </si>
  <si>
    <t xml:space="preserve">Amélioration </t>
  </si>
  <si>
    <t>Le cadre organisationnel est adapté en fonction des changements externes et internes.</t>
  </si>
  <si>
    <t>L'organisation améliore en continu son management du risque.</t>
  </si>
  <si>
    <t xml:space="preserve">La manière d'intégrer le processus de management du risque est améliorée en continu.  </t>
  </si>
  <si>
    <t>Mise en oeuvre (non applicable)</t>
  </si>
  <si>
    <t>Processus</t>
  </si>
  <si>
    <t>Art. 6</t>
  </si>
  <si>
    <t>6.1</t>
  </si>
  <si>
    <t>Le processus de management du risque fait parti intégrante du management et de la prise de décisions.</t>
  </si>
  <si>
    <t>6.2</t>
  </si>
  <si>
    <t xml:space="preserve">Le périmètre d’application du processus du management du risque est bien défini. </t>
  </si>
  <si>
    <t xml:space="preserve"> Périmètre d'application, contexte et critères</t>
  </si>
  <si>
    <t>Communication et consultation</t>
  </si>
  <si>
    <t xml:space="preserve">La communication et la consultation sont intégrés à toutes les étapes du processus du management du risque.
</t>
  </si>
  <si>
    <t xml:space="preserve">La communication et la consultation sont effectués avec les parties prenantes internes et externes.
</t>
  </si>
  <si>
    <t>6.3</t>
  </si>
  <si>
    <t xml:space="preserve">Le contexte interne et externe est bien étudié. </t>
  </si>
  <si>
    <t>Les critères de risque permettant d’évaluer l’importance du risque et d’étayer les processus décisionnels sont définis.</t>
  </si>
  <si>
    <t>Les critères de risque sont alignés à l'organisation du management du risque.</t>
  </si>
  <si>
    <t xml:space="preserve">Les critères de risque sont adaptés à la finalité et au domaine d’application de l’organisme. </t>
  </si>
  <si>
    <t>Les critères de risque reflètent les valeurs, objectifs et ressources de l’organisme.</t>
  </si>
  <si>
    <t xml:space="preserve">Les critères de risque sont définis en tenant compte de l’opinion des parties prenantes.  
</t>
  </si>
  <si>
    <t>Les critères de risque sont revus en permanence et modifiés si nécessaire.</t>
  </si>
  <si>
    <t>6.4</t>
  </si>
  <si>
    <t>Appréciation du risque</t>
  </si>
  <si>
    <t>L’appréciation du risque est menée systématiquement, de manière itérative et collaborative.</t>
  </si>
  <si>
    <t>L’appréciation du risque s’appuie sur les connaissances et les opinions des parties prenantes.</t>
  </si>
  <si>
    <t>Les risques pouvant aider ou empêcher un organisme d’atteindre ses objectifs  sont reconnus et décrits.</t>
  </si>
  <si>
    <t>Les informations d’identification des risques sont à jour, pertinentes et appropriées.</t>
  </si>
  <si>
    <t xml:space="preserve">L’analyse du risque prend en compte les incertitudes, sources de risque,  conséquences, vraisemblances des événements et des conséquences,  événements, scénarios, des moyens de maîtrise, de leur les niveaux de sensibilité et de confiance et de leur efficacité. </t>
  </si>
  <si>
    <t>Une évaluation de risque est mise en place et à permis de prendre des décisions.</t>
  </si>
  <si>
    <t>Le résultat de l'évaluation à conduit à des actions d'amélioration lorsque nécessaire.</t>
  </si>
  <si>
    <t>Le résultat de l’évaluation du risque est enregistré, communiqué, puis validé dans l’organisme.</t>
  </si>
  <si>
    <t>6.5</t>
  </si>
  <si>
    <t>Traitement du risque</t>
  </si>
  <si>
    <t>Le traitement du risque suit le processus itératif défini.</t>
  </si>
  <si>
    <t>Le choix du traitement de risque est justifié économiquement, ainsi que par rapport aux obligations et engagements  de l’organisme  et de l’avis des parties prenantes.</t>
  </si>
  <si>
    <t>Le nouveau risque engendré par le traitement de risque est géré.</t>
  </si>
  <si>
    <t>Le risque non réduit est enregistré et mis sous contrôle permanent.</t>
  </si>
  <si>
    <t>Le risque résiduel détecté après l’application du traitement de risques est documenté, mis sous surveillance, et communiqué aux parties prenantes.</t>
  </si>
  <si>
    <t>Le plan  de traitement identifie clairement l’ordre de mise en œuvre du traitement du risque.</t>
  </si>
  <si>
    <t>Les plans  de  traitement  sont  intégrés  aux  plans  et  processus  de  management  de  l’organisme, en concertation avec les parties prenantes appropriées.</t>
  </si>
  <si>
    <t>Les dispositions du plan sont claires et compréhensibles par toutes les  personnes  concernées.</t>
  </si>
  <si>
    <t>6.6</t>
  </si>
  <si>
    <t>Suivi et revue</t>
  </si>
  <si>
    <t>Le suivi continu et la revue périodique du processus de management du risque et de ses résultats sont planifiés dans le processus de management du risque.</t>
  </si>
  <si>
    <t>Le suivi  et  la  revue  ont lieu  à  toutes  les  étapes  du  processus et comprennent la planification, le recueil et l’analyse d’informations, l’enregistrement des résultats et le  retour d’information.</t>
  </si>
  <si>
    <t>Les résultats du suivi et de la revue sont intégrés aux activités de management des performances  de l’organisme, de suivi des résultats et d’élaboration de rapports.</t>
  </si>
  <si>
    <t>6.7</t>
  </si>
  <si>
    <t>Enregistrement et élaboration de rapports</t>
  </si>
  <si>
    <t>Le  processus  de  management  du  risque  et  ses  résultats  sont  documentés  et  font  l’objet  de  rapports  selon  des  mécanismes  appropriés.</t>
  </si>
  <si>
    <t>Les  décisions  concernant  la  création,  la  conservation  et  le  traitement  des  informations   documentées  tiennent  compte à minima  de  leur  utilisation,  du  caractère  sensible  des  informations et du contexte externe et interne.</t>
  </si>
  <si>
    <t>L’élaboration  de  rapports a amélioré  la  qualité  du  dialogue  avec  les  parties  prenantes</t>
  </si>
  <si>
    <t xml:space="preserve">Outil d'autodiagnostic pour la norme NF ISO 31000: 2018 </t>
  </si>
  <si>
    <t xml:space="preserve">Responsable du management du risque (SMR) :   </t>
  </si>
  <si>
    <t xml:space="preserve">  Résultats détaillés par ARTICLE du diagnostic selon la norme NF ISO 31000:2018</t>
  </si>
  <si>
    <t>Évaluation de la conformité - Déclaration de conformité de l'organisme</t>
  </si>
  <si>
    <r>
      <t>Objet de la déclaration :</t>
    </r>
    <r>
      <rPr>
        <b/>
        <sz val="11"/>
        <rFont val="Arial"/>
        <family val="2"/>
      </rPr>
      <t xml:space="preserve">  Niveau de conformité à la norme ISO 31000 v2018  spécifique au management du risque</t>
    </r>
  </si>
  <si>
    <t>Cartographie des processus du management du risque</t>
  </si>
  <si>
    <t>Responsable management du risque</t>
  </si>
  <si>
    <t>Direction</t>
  </si>
  <si>
    <t>Personnel de l'organisme</t>
  </si>
  <si>
    <t>Organisme de surveillance</t>
  </si>
  <si>
    <t>Client</t>
  </si>
  <si>
    <t>Fournisseur</t>
  </si>
  <si>
    <t>Sous-traitant</t>
  </si>
  <si>
    <t>Chargée de mission</t>
  </si>
  <si>
    <t>Responsable environnement</t>
  </si>
  <si>
    <t xml:space="preserve"> © 2021 Auteures :  Benkhaled, Sadiqui, El Ouaghmari </t>
  </si>
  <si>
    <r>
      <rPr>
        <b/>
        <sz val="9"/>
        <color rgb="FF002060"/>
        <rFont val="Arial"/>
        <family val="2"/>
      </rPr>
      <t>QUOI</t>
    </r>
    <r>
      <rPr>
        <sz val="9"/>
        <color rgb="FF002060"/>
        <rFont val="Arial"/>
        <family val="2"/>
      </rPr>
      <t xml:space="preserve">
Objectifs à atteindre</t>
    </r>
  </si>
  <si>
    <r>
      <rPr>
        <b/>
        <sz val="9"/>
        <color rgb="FF002060"/>
        <rFont val="Arial"/>
        <family val="2"/>
      </rPr>
      <t>QUI</t>
    </r>
    <r>
      <rPr>
        <sz val="9"/>
        <color rgb="FF002060"/>
        <rFont val="Arial"/>
        <family val="2"/>
      </rPr>
      <t xml:space="preserve">
Interne ou Externe</t>
    </r>
  </si>
  <si>
    <r>
      <rPr>
        <b/>
        <sz val="9"/>
        <color rgb="FF002060"/>
        <rFont val="Arial"/>
        <family val="2"/>
      </rPr>
      <t>QUAND ET OÙ</t>
    </r>
    <r>
      <rPr>
        <sz val="9"/>
        <color rgb="FF002060"/>
        <rFont val="Arial"/>
        <family val="2"/>
      </rPr>
      <t xml:space="preserve">
Date et Champ d'application</t>
    </r>
  </si>
  <si>
    <r>
      <rPr>
        <b/>
        <sz val="9"/>
        <color rgb="FF002060"/>
        <rFont val="Arial"/>
        <family val="2"/>
      </rPr>
      <t>SUIVIS = RÉSULTATS OBTENUS</t>
    </r>
    <r>
      <rPr>
        <sz val="9"/>
        <color rgb="FF002060"/>
        <rFont val="Arial"/>
        <family val="2"/>
      </rPr>
      <t xml:space="preserve">
Date de l'évaluation, bilan</t>
    </r>
  </si>
  <si>
    <t>Référence unique de la déclaration ISO 17050 :</t>
  </si>
  <si>
    <r>
      <t xml:space="preserve">Nous soussignés, déclarons </t>
    </r>
    <r>
      <rPr>
        <b/>
        <sz val="9"/>
        <rFont val="Arial"/>
        <family val="2"/>
      </rPr>
      <t>sous notre propre responsabilité</t>
    </r>
    <r>
      <rPr>
        <sz val="9"/>
        <rFont val="Arial"/>
        <family val="2"/>
      </rPr>
      <t xml:space="preserve"> que </t>
    </r>
    <r>
      <rPr>
        <b/>
        <sz val="9"/>
        <rFont val="Arial"/>
        <family val="2"/>
      </rPr>
      <t>les niveaux de conformité de nos pratiques professionnelles</t>
    </r>
    <r>
      <rPr>
        <sz val="9"/>
        <rFont val="Arial"/>
        <family val="2"/>
      </rPr>
      <t xml:space="preserve"> ont été mesurées d'après les recommandations de la norme NF ISO 31000 : 2018.</t>
    </r>
  </si>
  <si>
    <t xml:space="preserve">Documents d'appui consultables associés à la déclaration ISO 17050 </t>
  </si>
  <si>
    <t>Déclaration de conformité selon l'ISO 17050 Partie 2 : Documentation d'appui (NF EN ISO/CEI 17050-2)</t>
  </si>
  <si>
    <t xml:space="preserve">Déclaration de conformité selon la norme NF EN ISO 17050 Partie 1 Exigences générales     </t>
  </si>
  <si>
    <t>Critères de recommandations des articles de la norme</t>
  </si>
  <si>
    <r>
      <rPr>
        <b/>
        <sz val="9"/>
        <color theme="5" tint="-0.499984740745262"/>
        <rFont val="Arial"/>
        <family val="2"/>
      </rPr>
      <t>QUOI</t>
    </r>
    <r>
      <rPr>
        <sz val="9"/>
        <color theme="5" tint="-0.499984740745262"/>
        <rFont val="Arial"/>
        <family val="2"/>
      </rPr>
      <t xml:space="preserve">
Objectifs à atteindre</t>
    </r>
  </si>
  <si>
    <r>
      <rPr>
        <b/>
        <sz val="9"/>
        <color theme="5" tint="-0.499984740745262"/>
        <rFont val="Arial"/>
        <family val="2"/>
      </rPr>
      <t>QUI</t>
    </r>
    <r>
      <rPr>
        <sz val="9"/>
        <color theme="5" tint="-0.499984740745262"/>
        <rFont val="Arial"/>
        <family val="2"/>
      </rPr>
      <t xml:space="preserve">
Responsable, Equipe</t>
    </r>
  </si>
  <si>
    <t>©UTC Etude complète : https://travaux.master.utc.fr, Réf "IDS073"</t>
  </si>
  <si>
    <t>©UTC Etude complète / https/::travaux.master.utc.fr, Réf "IDS073"</t>
  </si>
  <si>
    <r>
      <t xml:space="preserve">OBJECTIF ATTEINT
</t>
    </r>
    <r>
      <rPr>
        <sz val="7"/>
        <rFont val="Arial"/>
        <family val="2"/>
      </rPr>
      <t>(Evaluation de l'efficacité de l'action)</t>
    </r>
  </si>
  <si>
    <r>
      <rPr>
        <b/>
        <sz val="9"/>
        <color theme="9" tint="-0.499984740745262"/>
        <rFont val="Arial"/>
        <family val="2"/>
      </rPr>
      <t>QUOI</t>
    </r>
    <r>
      <rPr>
        <sz val="9"/>
        <color theme="9" tint="-0.499984740745262"/>
        <rFont val="Arial"/>
        <family val="2"/>
      </rPr>
      <t xml:space="preserve">
Objectifs à atteindre</t>
    </r>
  </si>
  <si>
    <r>
      <rPr>
        <b/>
        <sz val="9"/>
        <color theme="9" tint="-0.499984740745262"/>
        <rFont val="Arial"/>
        <family val="2"/>
      </rPr>
      <t>QUI</t>
    </r>
    <r>
      <rPr>
        <sz val="9"/>
        <color theme="9" tint="-0.499984740745262"/>
        <rFont val="Arial"/>
        <family val="2"/>
      </rPr>
      <t xml:space="preserve">
Responsable, Equipe</t>
    </r>
  </si>
  <si>
    <r>
      <rPr>
        <b/>
        <sz val="9"/>
        <color theme="9" tint="-0.499984740745262"/>
        <rFont val="Arial"/>
        <family val="2"/>
      </rPr>
      <t>QUAND ET OÙ</t>
    </r>
    <r>
      <rPr>
        <sz val="9"/>
        <color theme="9" tint="-0.499984740745262"/>
        <rFont val="Arial"/>
        <family val="2"/>
      </rPr>
      <t xml:space="preserve">
Date et Application</t>
    </r>
  </si>
  <si>
    <t>O1 Identification des risques</t>
  </si>
  <si>
    <t>O2 Analyse des risques</t>
  </si>
  <si>
    <t>O3 Evaluation du risque</t>
  </si>
  <si>
    <t>O4 Traitement du risque</t>
  </si>
  <si>
    <t>O5 Enregistrements et consultation</t>
  </si>
  <si>
    <t>C1 Identification et stimulation des parties prenantes directes et indirectes</t>
  </si>
  <si>
    <t>C2 Promouvoir un suivi systémique du risque itératif et dynamique</t>
  </si>
  <si>
    <t>C3 Diffusion périodique de l'information</t>
  </si>
  <si>
    <t>....</t>
  </si>
  <si>
    <t>Parties prenantes indirectes</t>
  </si>
  <si>
    <t>Parties prenantes directes</t>
  </si>
  <si>
    <t xml:space="preserve">Plan n°2 : </t>
  </si>
  <si>
    <t xml:space="preserve">Plan n°1 : </t>
  </si>
  <si>
    <r>
      <rPr>
        <b/>
        <sz val="8"/>
        <rFont val="Arial"/>
        <family val="2"/>
      </rPr>
      <t xml:space="preserve">OBJECTIFS :   </t>
    </r>
    <r>
      <rPr>
        <sz val="8"/>
        <rFont val="Arial"/>
        <family val="2"/>
      </rPr>
      <t xml:space="preserve">
Cet outil permet à tout type d'organisation et à chaque individu le souhaitant de se positionner </t>
    </r>
    <r>
      <rPr>
        <b/>
        <sz val="8"/>
        <color rgb="FFFF0000"/>
        <rFont val="Arial"/>
        <family val="2"/>
      </rPr>
      <t>rapidement</t>
    </r>
    <r>
      <rPr>
        <sz val="8"/>
        <rFont val="Arial"/>
        <family val="2"/>
      </rPr>
      <t xml:space="preserve"> par rapport à leurs besoins et capacités en matière de </t>
    </r>
    <r>
      <rPr>
        <b/>
        <sz val="8"/>
        <rFont val="Arial"/>
        <family val="2"/>
      </rPr>
      <t>management du risque</t>
    </r>
    <r>
      <rPr>
        <sz val="8"/>
        <rFont val="Arial"/>
        <family val="2"/>
      </rPr>
      <t>. La norme</t>
    </r>
    <r>
      <rPr>
        <b/>
        <sz val="8"/>
        <rFont val="Arial"/>
        <family val="2"/>
      </rPr>
      <t xml:space="preserve"> ISO 31000:2018 </t>
    </r>
    <r>
      <rPr>
        <sz val="8"/>
        <rFont val="Arial"/>
        <family val="2"/>
      </rPr>
      <t xml:space="preserve">fournit des </t>
    </r>
    <r>
      <rPr>
        <b/>
        <sz val="8"/>
        <rFont val="Arial"/>
        <family val="2"/>
      </rPr>
      <t>lignes directrices pour contrer les risques auxquelles vous pourriez être confrontés</t>
    </r>
    <r>
      <rPr>
        <sz val="8"/>
        <rFont val="Arial"/>
        <family val="2"/>
      </rPr>
      <t>. Ainsi, l'outil d'auto-diagnostic vous permettra de vérifier que votre management du risque respecte les directives de cette dernière. Il vous servira également de</t>
    </r>
    <r>
      <rPr>
        <b/>
        <sz val="8"/>
        <rFont val="Arial"/>
        <family val="2"/>
      </rPr>
      <t xml:space="preserve"> tableau de bord</t>
    </r>
    <r>
      <rPr>
        <sz val="8"/>
        <rFont val="Arial"/>
        <family val="2"/>
      </rPr>
      <t xml:space="preserve"> pour</t>
    </r>
    <r>
      <rPr>
        <b/>
        <sz val="8"/>
        <color rgb="FFFF0000"/>
        <rFont val="Arial"/>
        <family val="2"/>
      </rPr>
      <t xml:space="preserve"> évaluer et commenter votre progression en terme de management du risque</t>
    </r>
    <r>
      <rPr>
        <sz val="8"/>
        <rFont val="Arial"/>
        <family val="2"/>
      </rPr>
      <t xml:space="preserve">. Grâce à cet outil, vous pourrez </t>
    </r>
    <r>
      <rPr>
        <b/>
        <sz val="8"/>
        <color rgb="FFFF0000"/>
        <rFont val="Arial"/>
        <family val="2"/>
      </rPr>
      <t xml:space="preserve">facilement </t>
    </r>
    <r>
      <rPr>
        <sz val="8"/>
        <rFont val="Arial"/>
        <family val="2"/>
      </rPr>
      <t>identifier</t>
    </r>
    <r>
      <rPr>
        <b/>
        <sz val="8"/>
        <rFont val="Arial"/>
        <family val="2"/>
      </rPr>
      <t xml:space="preserve"> les actions correctives et préventives à mettre en oeuvre dans une démarche d’amélioration continue</t>
    </r>
    <r>
      <rPr>
        <sz val="8"/>
        <rFont val="Arial"/>
        <family val="2"/>
      </rPr>
      <t>.</t>
    </r>
  </si>
  <si>
    <r>
      <rPr>
        <b/>
        <sz val="8"/>
        <rFont val="Arial"/>
        <family val="2"/>
      </rPr>
      <t xml:space="preserve">REMARQUES : </t>
    </r>
    <r>
      <rPr>
        <sz val="8"/>
        <rFont val="Arial"/>
        <family val="2"/>
      </rPr>
      <t>Si des critères sont déclarés "Non applicables", ils ne sont pas pris en compte dans le calcul du score de l'évaluation finale, mais ils doivent être argumentés.</t>
    </r>
  </si>
  <si>
    <r>
      <rPr>
        <b/>
        <sz val="8"/>
        <rFont val="Arial"/>
        <family val="2"/>
      </rPr>
      <t>ATTENTION :</t>
    </r>
    <r>
      <rPr>
        <sz val="8"/>
        <rFont val="Arial"/>
        <family val="2"/>
      </rPr>
      <t xml:space="preserve"> 
Le</t>
    </r>
    <r>
      <rPr>
        <b/>
        <sz val="8"/>
        <color rgb="FFFF0000"/>
        <rFont val="Arial"/>
        <family val="2"/>
      </rPr>
      <t xml:space="preserve"> risque</t>
    </r>
    <r>
      <rPr>
        <sz val="8"/>
        <rFont val="Arial"/>
        <family val="2"/>
      </rPr>
      <t xml:space="preserve"> au sens de cette norme représente</t>
    </r>
    <r>
      <rPr>
        <b/>
        <sz val="8"/>
        <rFont val="Arial"/>
        <family val="2"/>
      </rPr>
      <t xml:space="preserve"> l'effet de l'incertitude sur l'atteinte des objectifs.</t>
    </r>
    <r>
      <rPr>
        <sz val="8"/>
        <rFont val="Arial"/>
        <family val="2"/>
      </rPr>
      <t xml:space="preserve"> Alors que le risque au sein de la </t>
    </r>
    <r>
      <rPr>
        <b/>
        <sz val="8"/>
        <rFont val="Arial"/>
        <family val="2"/>
      </rPr>
      <t>norme ISO 14971 v 2019 :</t>
    </r>
    <r>
      <rPr>
        <sz val="8"/>
        <rFont val="Arial"/>
        <family val="2"/>
      </rPr>
      <t xml:space="preserve"> Dispositifs médicaux — Application de la gestion des risques aux dispositifs médicaux définit </t>
    </r>
    <r>
      <rPr>
        <b/>
        <sz val="8"/>
        <rFont val="Arial"/>
        <family val="2"/>
      </rPr>
      <t>le risque comme la combinaison de la probabilité de la survenue d'un dommage et de sa gravité</t>
    </r>
    <r>
      <rPr>
        <sz val="8"/>
        <rFont val="Arial"/>
        <family val="2"/>
      </rPr>
      <t>.
 Il est à noter que cet outil</t>
    </r>
    <r>
      <rPr>
        <b/>
        <sz val="8"/>
        <color theme="9"/>
        <rFont val="Arial"/>
        <family val="2"/>
      </rPr>
      <t xml:space="preserve"> n'est pas utilisé à des fins de certification</t>
    </r>
    <r>
      <rPr>
        <sz val="8"/>
        <rFont val="Arial"/>
        <family val="2"/>
      </rPr>
      <t xml:space="preserve"> mais plutôt dans le but de</t>
    </r>
    <r>
      <rPr>
        <b/>
        <sz val="8"/>
        <rFont val="Arial"/>
        <family val="2"/>
      </rPr>
      <t xml:space="preserve"> vous aiguillez de la meilleure manière dans votre démarche</t>
    </r>
    <r>
      <rPr>
        <sz val="8"/>
        <rFont val="Arial"/>
        <family val="2"/>
      </rPr>
      <t xml:space="preserve">. De ce fait, les critères critique sont réprésentée par une </t>
    </r>
    <r>
      <rPr>
        <sz val="8"/>
        <color rgb="FFFF0000"/>
        <rFont val="Arial"/>
        <family val="2"/>
      </rPr>
      <t>écriture rouge</t>
    </r>
    <r>
      <rPr>
        <sz val="8"/>
        <rFont val="Arial"/>
        <family val="2"/>
      </rPr>
      <t xml:space="preserve"> dans la description des critères. Pour une réponse "Plutôt faux" le numéro du critère devient orange et représente une criticité </t>
    </r>
    <r>
      <rPr>
        <b/>
        <sz val="8"/>
        <rFont val="Arial"/>
        <family val="2"/>
      </rPr>
      <t>mineure</t>
    </r>
    <r>
      <rPr>
        <sz val="8"/>
        <rFont val="Arial"/>
        <family val="2"/>
      </rPr>
      <t xml:space="preserve">, pour une réponse "Faux" le numéro du critère devient rouge et représente une criticité </t>
    </r>
    <r>
      <rPr>
        <b/>
        <sz val="8"/>
        <rFont val="Arial"/>
        <family val="2"/>
      </rPr>
      <t>majeure</t>
    </r>
    <r>
      <rPr>
        <sz val="8"/>
        <rFont val="Arial"/>
        <family val="2"/>
      </rPr>
      <t>.</t>
    </r>
  </si>
  <si>
    <r>
      <rPr>
        <sz val="7"/>
        <color theme="1"/>
        <rFont val="Arial"/>
        <family val="2"/>
      </rPr>
      <t xml:space="preserve">Niveaux de </t>
    </r>
    <r>
      <rPr>
        <b/>
        <sz val="7"/>
        <color theme="1"/>
        <rFont val="Arial"/>
        <family val="2"/>
      </rPr>
      <t>VÉRACITÉ</t>
    </r>
    <r>
      <rPr>
        <sz val="7"/>
        <color theme="1"/>
        <rFont val="Arial"/>
        <family val="2"/>
      </rPr>
      <t xml:space="preserve"> quant à la </t>
    </r>
    <r>
      <rPr>
        <b/>
        <sz val="7"/>
        <color theme="1"/>
        <rFont val="Arial"/>
        <family val="2"/>
      </rPr>
      <t>RÉALISATION</t>
    </r>
    <r>
      <rPr>
        <sz val="7"/>
        <color theme="1"/>
        <rFont val="Arial"/>
        <family val="2"/>
      </rPr>
      <t xml:space="preserve"> 
des </t>
    </r>
    <r>
      <rPr>
        <b/>
        <sz val="7"/>
        <color theme="1"/>
        <rFont val="Arial"/>
        <family val="2"/>
      </rPr>
      <t>CRITÈRES</t>
    </r>
    <r>
      <rPr>
        <sz val="7"/>
        <color theme="1"/>
        <rFont val="Arial"/>
        <family val="2"/>
      </rPr>
      <t xml:space="preserve"> et plans d'action</t>
    </r>
  </si>
  <si>
    <r>
      <t>LIBELLÉS</t>
    </r>
    <r>
      <rPr>
        <sz val="7"/>
        <rFont val="Arial"/>
        <family val="2"/>
      </rPr>
      <t xml:space="preserve"> des niveaux de </t>
    </r>
    <r>
      <rPr>
        <b/>
        <sz val="7"/>
        <rFont val="Arial"/>
        <family val="2"/>
      </rPr>
      <t>CONFORMITÉ</t>
    </r>
    <r>
      <rPr>
        <sz val="7"/>
        <rFont val="Arial"/>
        <family val="2"/>
      </rPr>
      <t xml:space="preserve"> 
des </t>
    </r>
    <r>
      <rPr>
        <b/>
        <sz val="7"/>
        <rFont val="Arial"/>
        <family val="2"/>
      </rPr>
      <t>ARTICLES</t>
    </r>
    <r>
      <rPr>
        <sz val="7"/>
        <rFont val="Arial"/>
        <family val="2"/>
      </rPr>
      <t xml:space="preserve"> de la norme </t>
    </r>
  </si>
  <si>
    <r>
      <rPr>
        <sz val="7"/>
        <color theme="1"/>
        <rFont val="Arial"/>
        <family val="2"/>
      </rPr>
      <t xml:space="preserve">Libellés </t>
    </r>
    <r>
      <rPr>
        <b/>
        <sz val="7"/>
        <color theme="1"/>
        <rFont val="Arial"/>
        <family val="2"/>
      </rPr>
      <t>des niveaux de VÉRACITÉ</t>
    </r>
  </si>
  <si>
    <r>
      <rPr>
        <sz val="7"/>
        <color theme="1"/>
        <rFont val="Arial"/>
        <family val="2"/>
      </rPr>
      <t xml:space="preserve">Choix de </t>
    </r>
    <r>
      <rPr>
        <b/>
        <sz val="7"/>
        <color theme="1"/>
        <rFont val="Arial"/>
        <family val="2"/>
      </rPr>
      <t>VÉRACITÉ</t>
    </r>
  </si>
  <si>
    <r>
      <t xml:space="preserve">Taux de </t>
    </r>
    <r>
      <rPr>
        <b/>
        <sz val="7"/>
        <color theme="1"/>
        <rFont val="Arial"/>
        <family val="2"/>
      </rPr>
      <t>VÉRACITÉ</t>
    </r>
  </si>
  <si>
    <r>
      <rPr>
        <sz val="7"/>
        <rFont val="Arial"/>
        <family val="2"/>
      </rPr>
      <t xml:space="preserve">Taux moyen </t>
    </r>
    <r>
      <rPr>
        <b/>
        <sz val="7"/>
        <rFont val="Arial"/>
        <family val="2"/>
      </rPr>
      <t>Minimal</t>
    </r>
  </si>
  <si>
    <r>
      <t xml:space="preserve">Taux moyen </t>
    </r>
    <r>
      <rPr>
        <b/>
        <sz val="7"/>
        <rFont val="Arial"/>
        <family val="2"/>
      </rPr>
      <t>Maximal</t>
    </r>
  </si>
  <si>
    <r>
      <t xml:space="preserve">Niveaux de </t>
    </r>
    <r>
      <rPr>
        <b/>
        <sz val="7"/>
        <rFont val="Arial"/>
        <family val="2"/>
      </rPr>
      <t>CONFORMITÉ</t>
    </r>
  </si>
  <si>
    <r>
      <t xml:space="preserve">Libellés </t>
    </r>
    <r>
      <rPr>
        <b/>
        <sz val="7"/>
        <rFont val="Arial"/>
        <family val="2"/>
      </rPr>
      <t>des niveaux de CONFORMITÉ</t>
    </r>
  </si>
  <si>
    <r>
      <t xml:space="preserve">NB : les seuils limites de "Conformité" sont modifiables selon les besoins
</t>
    </r>
    <r>
      <rPr>
        <sz val="7"/>
        <color rgb="FF0432FF"/>
        <rFont val="Arial"/>
        <family val="2"/>
      </rPr>
      <t>(et en toute cohérence…)</t>
    </r>
  </si>
  <si>
    <t>Niveau 4 : Le critère est respecté et prouvé par un document si nécessaire.</t>
  </si>
  <si>
    <r>
      <rPr>
        <b/>
        <sz val="8"/>
        <color theme="1"/>
        <rFont val="Arial"/>
        <family val="2"/>
      </rPr>
      <t>PRÉSENTATION DES ONGLETS :</t>
    </r>
    <r>
      <rPr>
        <sz val="8"/>
        <color theme="1"/>
        <rFont val="Arial"/>
        <family val="2"/>
      </rPr>
      <t xml:space="preserve">
</t>
    </r>
    <r>
      <rPr>
        <b/>
        <sz val="8"/>
        <color theme="1"/>
        <rFont val="Arial"/>
        <family val="2"/>
      </rPr>
      <t xml:space="preserve">{Mode d'emploi} :
         </t>
    </r>
    <r>
      <rPr>
        <sz val="8"/>
        <color theme="1"/>
        <rFont val="Arial"/>
        <family val="2"/>
      </rPr>
      <t xml:space="preserve">* Explication sur le fonctionnement de l'outil et échelles d'évaluation utilisées avec leurs seuils
</t>
    </r>
    <r>
      <rPr>
        <b/>
        <sz val="8"/>
        <color theme="1"/>
        <rFont val="Arial"/>
        <family val="2"/>
      </rPr>
      <t>{Evaluation} :</t>
    </r>
    <r>
      <rPr>
        <sz val="8"/>
        <color theme="1"/>
        <rFont val="Arial"/>
        <family val="2"/>
      </rPr>
      <t xml:space="preserve"> 
         * Des critères d'évaluation par article et sous article sont définis et des commentaires explicitent les évaluations faites
</t>
    </r>
    <r>
      <rPr>
        <b/>
        <sz val="8"/>
        <color theme="1"/>
        <rFont val="Arial"/>
        <family val="2"/>
      </rPr>
      <t>{Résultats Globaux} :</t>
    </r>
    <r>
      <rPr>
        <sz val="8"/>
        <color theme="1"/>
        <rFont val="Arial"/>
        <family val="2"/>
      </rPr>
      <t xml:space="preserve">
        * Graphiques des évaluations sur les critères et sous-articles de la norme, tableau de synthèse et zones d'élaboration des plans d'amélioration
</t>
    </r>
    <r>
      <rPr>
        <b/>
        <sz val="8"/>
        <color theme="1"/>
        <rFont val="Arial"/>
        <family val="2"/>
      </rPr>
      <t>{Résultats par Article} :</t>
    </r>
    <r>
      <rPr>
        <sz val="8"/>
        <color theme="1"/>
        <rFont val="Arial"/>
        <family val="2"/>
      </rPr>
      <t xml:space="preserve">
         * Graphiques des évaluations sur les articles associés à la norme et zones d'élaboration des plans d'amélioration
</t>
    </r>
    <r>
      <rPr>
        <b/>
        <sz val="8"/>
        <color theme="1"/>
        <rFont val="Arial"/>
        <family val="2"/>
      </rPr>
      <t>{Déclaration ISO 17050} :</t>
    </r>
    <r>
      <rPr>
        <sz val="8"/>
        <color theme="1"/>
        <rFont val="Arial"/>
        <family val="2"/>
      </rPr>
      <t xml:space="preserve">
         * Pour communiquer librement ses résultats s'ils sont considérés comme probants : le niveau minimal déclarable est celui de "Convaincant"
</t>
    </r>
    <r>
      <rPr>
        <b/>
        <sz val="8"/>
        <color theme="1"/>
        <rFont val="Arial"/>
        <family val="2"/>
      </rPr>
      <t xml:space="preserve">{Cartographie des processus} : </t>
    </r>
    <r>
      <rPr>
        <sz val="8"/>
        <color theme="1"/>
        <rFont val="Arial"/>
        <family val="2"/>
      </rPr>
      <t xml:space="preserve">
         * Insérez si nécessaire votre cartographie des processus et ajustez les libellés dans les listes
</t>
    </r>
    <r>
      <rPr>
        <b/>
        <sz val="8"/>
        <color theme="1"/>
        <rFont val="Arial"/>
        <family val="2"/>
      </rPr>
      <t>{Retroplanning} :</t>
    </r>
    <r>
      <rPr>
        <sz val="8"/>
        <color theme="1"/>
        <rFont val="Arial"/>
        <family val="2"/>
      </rPr>
      <t xml:space="preserve">
         * Hiérarchisez, agencez et planifiez les plans d'amélioration prioritaires et suivez leur progression
     </t>
    </r>
    <r>
      <rPr>
        <b/>
        <sz val="8"/>
        <color theme="1"/>
        <rFont val="Arial"/>
        <family val="2"/>
      </rPr>
      <t xml:space="preserve"> </t>
    </r>
  </si>
  <si>
    <t>Codes couleur utilisés :</t>
  </si>
  <si>
    <t>Pour comparer l'amélioration entre deux périodes, réalisez la ré-évaluation avec les personnes présentes à l'évaluation initiale.</t>
  </si>
  <si>
    <t xml:space="preserve">Tél : </t>
  </si>
  <si>
    <t>Email :</t>
  </si>
  <si>
    <t>date du diagnostic</t>
  </si>
  <si>
    <t>Animateur</t>
  </si>
  <si>
    <t>équipe…</t>
  </si>
  <si>
    <t xml:space="preserve">Le processus de management du risque est intégré à la structure, aux opérations et aux processus de l’organisme. </t>
  </si>
  <si>
    <t>NF ISO 31000 - Management du risque - Lignes directrices, Ed. Afnor, www.afnor.org, juin 2018</t>
  </si>
  <si>
    <t xml:space="preserve">   Management du risque : diagnostic selon la norme NF ISO 31000:2018</t>
  </si>
  <si>
    <t>En pointillés verts : seuil minimal choisi pour la déclaration ISO 17050</t>
  </si>
  <si>
    <t>Niveau moyen sur les articles de la norme :</t>
  </si>
  <si>
    <t xml:space="preserve">Signature de l'animateur :
</t>
  </si>
  <si>
    <r>
      <rPr>
        <b/>
        <sz val="9"/>
        <color theme="5" tint="-0.499984740745262"/>
        <rFont val="Arial"/>
        <family val="2"/>
      </rPr>
      <t>QUAND</t>
    </r>
    <r>
      <rPr>
        <sz val="9"/>
        <color theme="5" tint="-0.499984740745262"/>
        <rFont val="Arial"/>
        <family val="2"/>
      </rPr>
      <t xml:space="preserve">
Dates début et fin</t>
    </r>
  </si>
  <si>
    <t>RÉSULTATS OBTENUS</t>
  </si>
  <si>
    <t>Choisir le seuil minimal de "Déclaration" :</t>
  </si>
  <si>
    <r>
      <rPr>
        <b/>
        <sz val="7"/>
        <color indexed="39"/>
        <rFont val="Arial"/>
        <family val="2"/>
      </rPr>
      <t>Modifier les contenus bleus et mettre ensuite en</t>
    </r>
    <r>
      <rPr>
        <b/>
        <sz val="7"/>
        <color indexed="10"/>
        <rFont val="Arial"/>
        <family val="2"/>
      </rPr>
      <t xml:space="preserve"> </t>
    </r>
    <r>
      <rPr>
        <b/>
        <sz val="7"/>
        <rFont val="Arial"/>
        <family val="2"/>
      </rPr>
      <t>noir</t>
    </r>
    <r>
      <rPr>
        <b/>
        <sz val="7"/>
        <color indexed="10"/>
        <rFont val="Arial"/>
        <family val="2"/>
      </rPr>
      <t xml:space="preserve"> </t>
    </r>
    <r>
      <rPr>
        <sz val="7"/>
        <color indexed="10"/>
        <rFont val="Arial"/>
        <family val="2"/>
      </rPr>
      <t xml:space="preserve">: 
</t>
    </r>
    <r>
      <rPr>
        <sz val="7"/>
        <color indexed="39"/>
        <rFont val="Arial"/>
        <family val="2"/>
      </rPr>
      <t>Enregistrements qualité :</t>
    </r>
    <r>
      <rPr>
        <b/>
        <sz val="7"/>
        <color indexed="39"/>
        <rFont val="Arial"/>
        <family val="2"/>
      </rPr>
      <t xml:space="preserve"> </t>
    </r>
    <r>
      <rPr>
        <sz val="7"/>
        <color indexed="39"/>
        <rFont val="Arial"/>
        <family val="2"/>
      </rPr>
      <t>indiquez ceux que vous mettrez à disposition d'un auditeur. Il peut s'agir des onglets imprimés et signés de ce fichier d'autodiagnostic</t>
    </r>
  </si>
  <si>
    <r>
      <t xml:space="preserve">Autre document d'appui : Mettre ici, et en </t>
    </r>
    <r>
      <rPr>
        <b/>
        <sz val="7"/>
        <color theme="1"/>
        <rFont val="Arial"/>
        <family val="2"/>
      </rPr>
      <t>noir</t>
    </r>
    <r>
      <rPr>
        <sz val="7"/>
        <color indexed="12"/>
        <rFont val="Arial"/>
        <family val="2"/>
      </rPr>
      <t>, tout autre document d'appui éventuel pour cette déclaration</t>
    </r>
  </si>
  <si>
    <r>
      <t xml:space="preserve">Norme NF ISO 31000 : 2018 </t>
    </r>
    <r>
      <rPr>
        <sz val="7.5"/>
        <rFont val="Arial"/>
        <family val="2"/>
      </rPr>
      <t>"Management du risque - Lignes directrices", Editions Afnor, www.afnor.org, Janvier 2018</t>
    </r>
  </si>
  <si>
    <t>Informations sur le dernier rétroplanning (le plus récent…)</t>
  </si>
  <si>
    <t xml:space="preserve">Date du rétroplanning (jj/mm/aaaa) : </t>
  </si>
  <si>
    <t>Animateur du rétroplanning :</t>
  </si>
  <si>
    <t>Rétroplanning pour le respect des exigences de la norme NF ISO 31000 : 2018</t>
  </si>
  <si>
    <t>M2 Veille documentaire</t>
  </si>
  <si>
    <t>M3 Amélioration</t>
  </si>
  <si>
    <r>
      <t xml:space="preserve">OBJECTIF A ATTEINDRE
</t>
    </r>
    <r>
      <rPr>
        <sz val="7"/>
        <rFont val="Arial"/>
        <family val="2"/>
      </rPr>
      <t>(Critères de succès de l'action)</t>
    </r>
  </si>
  <si>
    <r>
      <t xml:space="preserve">COMMENTAIRES
</t>
    </r>
    <r>
      <rPr>
        <sz val="7"/>
        <rFont val="Arial"/>
        <family val="2"/>
      </rPr>
      <t>(Points forts, critiques...)</t>
    </r>
  </si>
  <si>
    <t>Choix de VÉRACITÉ</t>
  </si>
  <si>
    <r>
      <rPr>
        <sz val="8"/>
        <color rgb="FFFF0000"/>
        <rFont val="Arial"/>
        <family val="2"/>
      </rPr>
      <t>Mode d'emploi :</t>
    </r>
    <r>
      <rPr>
        <sz val="8"/>
        <color theme="1"/>
        <rFont val="Arial"/>
        <family val="2"/>
      </rPr>
      <t xml:space="preserve"> Le but de ce rétroplanning est d'établir et de suivre des</t>
    </r>
    <r>
      <rPr>
        <b/>
        <sz val="8"/>
        <color theme="1"/>
        <rFont val="Arial"/>
        <family val="2"/>
      </rPr>
      <t xml:space="preserve"> plan d'action pour progresser et améliorer les résultats. Planifiez des réunions</t>
    </r>
    <r>
      <rPr>
        <sz val="8"/>
        <color theme="1"/>
        <rFont val="Arial"/>
        <family val="2"/>
      </rPr>
      <t xml:space="preserve"> régulières de </t>
    </r>
    <r>
      <rPr>
        <b/>
        <sz val="8"/>
        <color theme="1"/>
        <rFont val="Arial"/>
        <family val="2"/>
      </rPr>
      <t>suivi</t>
    </r>
    <r>
      <rPr>
        <sz val="8"/>
        <color theme="1"/>
        <rFont val="Arial"/>
        <family val="2"/>
      </rPr>
      <t xml:space="preserve"> de l'état d'avancement et complétez les cellules correspondantes. </t>
    </r>
    <r>
      <rPr>
        <b/>
        <sz val="8"/>
        <color theme="1"/>
        <rFont val="Arial"/>
        <family val="2"/>
      </rPr>
      <t xml:space="preserve">Justifiez </t>
    </r>
    <r>
      <rPr>
        <sz val="8"/>
        <color theme="1"/>
        <rFont val="Arial"/>
        <family val="2"/>
      </rPr>
      <t xml:space="preserve">l'objectif atteint par une évaluation de l'efficacité de l'action et </t>
    </r>
    <r>
      <rPr>
        <b/>
        <sz val="8"/>
        <color theme="1"/>
        <rFont val="Arial"/>
        <family val="2"/>
      </rPr>
      <t>clôturez</t>
    </r>
    <r>
      <rPr>
        <sz val="8"/>
        <color theme="1"/>
        <rFont val="Arial"/>
        <family val="2"/>
      </rPr>
      <t xml:space="preserve"> au fur et à mesure les actions réalisées.</t>
    </r>
  </si>
  <si>
    <t>Choix du seuil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</si>
</sst>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C]d\ mmmm\ yyyy;@"/>
    <numFmt numFmtId="165" formatCode="d\ mmmm\ yyyy"/>
    <numFmt numFmtId="166" formatCode="\c\r\ #"/>
    <numFmt numFmtId="167" formatCode="[$-40C]d\-mmm\-yy;@"/>
    <numFmt numFmtId="168" formatCode="m/d/yyyy;@"/>
  </numFmts>
  <fonts count="138" x14ac:knownFonts="1">
    <font>
      <sz val="12"/>
      <color theme="1"/>
      <name val="ArialMT"/>
      <family val="2"/>
    </font>
    <font>
      <i/>
      <sz val="8"/>
      <name val="Arial"/>
      <family val="2"/>
    </font>
    <font>
      <sz val="10"/>
      <name val="Arial"/>
      <family val="2"/>
    </font>
    <font>
      <sz val="8"/>
      <color indexed="8"/>
      <name val="Arial"/>
      <family val="2"/>
    </font>
    <font>
      <b/>
      <sz val="8"/>
      <name val="Arial"/>
      <family val="2"/>
    </font>
    <font>
      <sz val="8"/>
      <name val="Arial"/>
      <family val="2"/>
    </font>
    <font>
      <sz val="8"/>
      <color indexed="12"/>
      <name val="Arial"/>
      <family val="2"/>
    </font>
    <font>
      <sz val="11"/>
      <color indexed="8"/>
      <name val="Arial"/>
      <family val="2"/>
    </font>
    <font>
      <i/>
      <sz val="10"/>
      <color indexed="12"/>
      <name val="Arial"/>
      <family val="2"/>
    </font>
    <font>
      <b/>
      <sz val="12"/>
      <name val="Arial"/>
      <family val="2"/>
    </font>
    <font>
      <b/>
      <sz val="10"/>
      <name val="Arial"/>
      <family val="2"/>
    </font>
    <font>
      <sz val="7.5"/>
      <name val="Arial"/>
      <family val="2"/>
    </font>
    <font>
      <sz val="8"/>
      <color rgb="FFFF0000"/>
      <name val="Arial"/>
      <family val="2"/>
    </font>
    <font>
      <u/>
      <sz val="11"/>
      <color theme="10"/>
      <name val="Calibri"/>
      <family val="2"/>
      <scheme val="minor"/>
    </font>
    <font>
      <b/>
      <sz val="7"/>
      <name val="Arial"/>
      <family val="2"/>
    </font>
    <font>
      <sz val="7"/>
      <name val="Arial"/>
      <family val="2"/>
    </font>
    <font>
      <sz val="7"/>
      <color indexed="12"/>
      <name val="Arial"/>
      <family val="2"/>
    </font>
    <font>
      <sz val="8"/>
      <color rgb="FF0000FF"/>
      <name val="Arial"/>
      <family val="2"/>
    </font>
    <font>
      <sz val="7"/>
      <color indexed="8"/>
      <name val="Arial"/>
      <family val="2"/>
    </font>
    <font>
      <b/>
      <sz val="9"/>
      <name val="Arial"/>
      <family val="2"/>
    </font>
    <font>
      <sz val="7"/>
      <color theme="1"/>
      <name val="Arial"/>
      <family val="2"/>
    </font>
    <font>
      <b/>
      <sz val="7.5"/>
      <name val="Arial"/>
      <family val="2"/>
    </font>
    <font>
      <i/>
      <sz val="9"/>
      <name val="Arial"/>
      <family val="2"/>
    </font>
    <font>
      <sz val="9"/>
      <name val="Arial"/>
      <family val="2"/>
    </font>
    <font>
      <b/>
      <sz val="8"/>
      <name val="Arial Narrow"/>
      <family val="2"/>
    </font>
    <font>
      <sz val="12"/>
      <name val="Arial"/>
      <family val="2"/>
    </font>
    <font>
      <b/>
      <sz val="11"/>
      <name val="Arial"/>
      <family val="2"/>
    </font>
    <font>
      <sz val="7"/>
      <name val="Arial Narrow"/>
      <family val="2"/>
    </font>
    <font>
      <sz val="9"/>
      <color indexed="12"/>
      <name val="Arial"/>
      <family val="2"/>
    </font>
    <font>
      <sz val="8"/>
      <color theme="1"/>
      <name val="Calibri"/>
      <family val="2"/>
      <scheme val="minor"/>
    </font>
    <font>
      <sz val="11"/>
      <color theme="1"/>
      <name val="Calibri"/>
      <family val="2"/>
      <scheme val="minor"/>
    </font>
    <font>
      <sz val="8"/>
      <name val="ArialMT"/>
      <family val="2"/>
    </font>
    <font>
      <sz val="8"/>
      <color rgb="FF0432FF"/>
      <name val="Arial"/>
      <family val="2"/>
    </font>
    <font>
      <b/>
      <sz val="8"/>
      <color rgb="FF0000FF"/>
      <name val="Arial"/>
      <family val="2"/>
    </font>
    <font>
      <sz val="8"/>
      <color theme="1"/>
      <name val="Arial"/>
      <family val="2"/>
    </font>
    <font>
      <b/>
      <sz val="7"/>
      <color theme="1"/>
      <name val="Arial"/>
      <family val="2"/>
    </font>
    <font>
      <sz val="7"/>
      <color rgb="FFFF0000"/>
      <name val="Arial"/>
      <family val="2"/>
    </font>
    <font>
      <u/>
      <sz val="12"/>
      <color theme="11"/>
      <name val="ArialMT"/>
      <family val="2"/>
    </font>
    <font>
      <sz val="8"/>
      <color theme="0"/>
      <name val="Arial"/>
      <family val="2"/>
    </font>
    <font>
      <sz val="7"/>
      <color theme="1"/>
      <name val="ArialMT"/>
    </font>
    <font>
      <sz val="9"/>
      <color indexed="8"/>
      <name val="Arial"/>
      <family val="2"/>
    </font>
    <font>
      <i/>
      <sz val="6"/>
      <name val="Arial"/>
      <family val="2"/>
    </font>
    <font>
      <sz val="6"/>
      <color indexed="8"/>
      <name val="Arial"/>
      <family val="2"/>
    </font>
    <font>
      <b/>
      <sz val="8"/>
      <color theme="1"/>
      <name val="Arial"/>
      <family val="2"/>
    </font>
    <font>
      <b/>
      <sz val="8"/>
      <color rgb="FFFF0000"/>
      <name val="Arial"/>
      <family val="2"/>
    </font>
    <font>
      <b/>
      <sz val="6"/>
      <color theme="1"/>
      <name val="Arial"/>
      <family val="2"/>
    </font>
    <font>
      <sz val="6"/>
      <color theme="1"/>
      <name val="Arial"/>
      <family val="2"/>
    </font>
    <font>
      <sz val="11"/>
      <color theme="0"/>
      <name val="Arial"/>
      <family val="2"/>
    </font>
    <font>
      <sz val="12"/>
      <color theme="1"/>
      <name val="Arial"/>
      <family val="2"/>
    </font>
    <font>
      <sz val="10"/>
      <color theme="1"/>
      <name val="ArialMT"/>
      <family val="2"/>
    </font>
    <font>
      <sz val="8"/>
      <color rgb="FF0432FF"/>
      <name val="ArialMT"/>
      <family val="2"/>
    </font>
    <font>
      <sz val="7"/>
      <color rgb="FF0432FF"/>
      <name val="Arial"/>
      <family val="2"/>
    </font>
    <font>
      <b/>
      <sz val="10"/>
      <color theme="1"/>
      <name val="Arial"/>
      <family val="2"/>
    </font>
    <font>
      <sz val="9"/>
      <color theme="1"/>
      <name val="ArialMT"/>
      <family val="2"/>
    </font>
    <font>
      <sz val="6"/>
      <color rgb="FFFF0000"/>
      <name val="Arial"/>
      <family val="2"/>
    </font>
    <font>
      <i/>
      <sz val="6"/>
      <color indexed="12"/>
      <name val="Arial"/>
      <family val="2"/>
    </font>
    <font>
      <sz val="8"/>
      <color theme="1"/>
      <name val="ArialMT"/>
      <family val="2"/>
    </font>
    <font>
      <sz val="6"/>
      <name val="Arial"/>
      <family val="2"/>
    </font>
    <font>
      <b/>
      <sz val="14"/>
      <name val="Arial"/>
      <family val="2"/>
    </font>
    <font>
      <b/>
      <sz val="6"/>
      <name val="Arial"/>
      <family val="2"/>
    </font>
    <font>
      <b/>
      <sz val="10"/>
      <color rgb="FF002060"/>
      <name val="Arial"/>
      <family val="2"/>
    </font>
    <font>
      <b/>
      <sz val="9"/>
      <color rgb="FF002060"/>
      <name val="Arial"/>
      <family val="2"/>
    </font>
    <font>
      <sz val="11"/>
      <name val="Arial"/>
      <family val="2"/>
    </font>
    <font>
      <b/>
      <sz val="12"/>
      <color theme="1"/>
      <name val="ArialMT"/>
      <family val="2"/>
    </font>
    <font>
      <i/>
      <sz val="7"/>
      <name val="Arial"/>
      <family val="2"/>
    </font>
    <font>
      <b/>
      <i/>
      <sz val="7"/>
      <name val="Arial"/>
      <family val="2"/>
    </font>
    <font>
      <b/>
      <sz val="9"/>
      <color theme="1"/>
      <name val="Arial"/>
      <family val="2"/>
    </font>
    <font>
      <i/>
      <sz val="6"/>
      <color theme="1"/>
      <name val="Arial"/>
      <family val="2"/>
    </font>
    <font>
      <sz val="6"/>
      <color theme="1"/>
      <name val="ArialMT"/>
    </font>
    <font>
      <i/>
      <sz val="6"/>
      <color theme="1"/>
      <name val="ArialMT"/>
    </font>
    <font>
      <b/>
      <sz val="8"/>
      <color theme="1"/>
      <name val="ArialMT"/>
    </font>
    <font>
      <b/>
      <sz val="8"/>
      <color rgb="FF0432FF"/>
      <name val="Arial"/>
      <family val="2"/>
    </font>
    <font>
      <b/>
      <sz val="7"/>
      <color rgb="FF900000"/>
      <name val="Arial"/>
      <family val="2"/>
    </font>
    <font>
      <sz val="7"/>
      <color rgb="FF002060"/>
      <name val="Arial"/>
      <family val="2"/>
    </font>
    <font>
      <sz val="9"/>
      <color theme="1"/>
      <name val="Arial"/>
      <family val="2"/>
    </font>
    <font>
      <sz val="10"/>
      <color theme="1"/>
      <name val="Arial"/>
      <family val="2"/>
    </font>
    <font>
      <b/>
      <sz val="7"/>
      <color theme="9" tint="-0.499984740745262"/>
      <name val="Arial"/>
      <family val="2"/>
    </font>
    <font>
      <b/>
      <sz val="8"/>
      <color theme="9" tint="-0.499984740745262"/>
      <name val="Arial"/>
      <family val="2"/>
    </font>
    <font>
      <b/>
      <sz val="8"/>
      <color theme="5" tint="-0.499984740745262"/>
      <name val="Arial"/>
      <family val="2"/>
    </font>
    <font>
      <sz val="8"/>
      <color theme="5" tint="-0.499984740745262"/>
      <name val="Arial"/>
      <family val="2"/>
    </font>
    <font>
      <u/>
      <sz val="8"/>
      <color theme="5" tint="-0.499984740745262"/>
      <name val="Arial"/>
      <family val="2"/>
    </font>
    <font>
      <b/>
      <sz val="7"/>
      <color theme="5" tint="-0.499984740745262"/>
      <name val="Arial"/>
      <family val="2"/>
    </font>
    <font>
      <sz val="12"/>
      <color theme="5" tint="-0.499984740745262"/>
      <name val="ArialMT"/>
      <family val="2"/>
    </font>
    <font>
      <b/>
      <u/>
      <sz val="8"/>
      <color theme="9" tint="-0.499984740745262"/>
      <name val="Arial"/>
      <family val="2"/>
    </font>
    <font>
      <sz val="12"/>
      <color theme="9" tint="-0.499984740745262"/>
      <name val="ArialMT"/>
      <family val="2"/>
    </font>
    <font>
      <i/>
      <strike/>
      <sz val="6"/>
      <color theme="1"/>
      <name val="ArialMT"/>
      <family val="2"/>
    </font>
    <font>
      <b/>
      <sz val="8"/>
      <color theme="1"/>
      <name val="Calibri"/>
      <family val="2"/>
      <scheme val="minor"/>
    </font>
    <font>
      <b/>
      <sz val="10"/>
      <color rgb="FFFF0000"/>
      <name val="Arial"/>
      <family val="2"/>
    </font>
    <font>
      <b/>
      <sz val="9"/>
      <name val="Times New Roman"/>
      <family val="1"/>
    </font>
    <font>
      <sz val="14"/>
      <color theme="1"/>
      <name val="ArialMT"/>
      <family val="2"/>
    </font>
    <font>
      <sz val="14"/>
      <color theme="5" tint="-0.499984740745262"/>
      <name val="ArialMT"/>
      <family val="2"/>
    </font>
    <font>
      <b/>
      <sz val="14"/>
      <color theme="1"/>
      <name val="ArialMT"/>
      <family val="2"/>
    </font>
    <font>
      <sz val="14"/>
      <color theme="9" tint="-0.499984740745262"/>
      <name val="ArialMT"/>
      <family val="2"/>
    </font>
    <font>
      <b/>
      <sz val="10"/>
      <color theme="1"/>
      <name val="ArialMT"/>
    </font>
    <font>
      <b/>
      <sz val="10"/>
      <color theme="9" tint="-0.499984740745262"/>
      <name val="ArialMT"/>
    </font>
    <font>
      <b/>
      <sz val="10"/>
      <color theme="5" tint="-0.499984740745262"/>
      <name val="ArialMT"/>
    </font>
    <font>
      <sz val="12"/>
      <name val="ArialMT"/>
      <family val="2"/>
    </font>
    <font>
      <i/>
      <sz val="6"/>
      <name val="ArialMT"/>
    </font>
    <font>
      <sz val="12"/>
      <name val="Times New Roman"/>
      <family val="1"/>
    </font>
    <font>
      <sz val="7"/>
      <name val="ArialMT"/>
    </font>
    <font>
      <sz val="9"/>
      <name val="ArialMT"/>
      <family val="2"/>
    </font>
    <font>
      <sz val="9"/>
      <color rgb="FFFF0000"/>
      <name val="Arial"/>
      <family val="2"/>
    </font>
    <font>
      <b/>
      <sz val="9"/>
      <color theme="9" tint="-0.499984740745262"/>
      <name val="Arial"/>
      <family val="2"/>
    </font>
    <font>
      <sz val="9"/>
      <color theme="9" tint="-0.499984740745262"/>
      <name val="Arial"/>
      <family val="2"/>
    </font>
    <font>
      <b/>
      <sz val="9"/>
      <color theme="5" tint="-0.499984740745262"/>
      <name val="Arial"/>
      <family val="2"/>
    </font>
    <font>
      <sz val="8"/>
      <color theme="9" tint="-0.499984740745262"/>
      <name val="Arial"/>
      <family val="2"/>
    </font>
    <font>
      <sz val="6"/>
      <color rgb="FF0432FF"/>
      <name val="Arial"/>
      <family val="2"/>
    </font>
    <font>
      <sz val="11"/>
      <color theme="1"/>
      <name val="Arial"/>
      <family val="2"/>
    </font>
    <font>
      <sz val="8"/>
      <color rgb="FF0432FF"/>
      <name val="Times New Roman"/>
      <family val="1"/>
    </font>
    <font>
      <sz val="9"/>
      <color rgb="FF0000D4"/>
      <name val="Arial"/>
      <family val="2"/>
    </font>
    <font>
      <sz val="9"/>
      <color rgb="FF002060"/>
      <name val="Arial"/>
      <family val="2"/>
    </font>
    <font>
      <sz val="9"/>
      <color indexed="17"/>
      <name val="Arial"/>
      <family val="2"/>
    </font>
    <font>
      <sz val="9"/>
      <color theme="5" tint="-0.499984740745262"/>
      <name val="Arial"/>
      <family val="2"/>
    </font>
    <font>
      <i/>
      <sz val="9"/>
      <color rgb="FF0000FF"/>
      <name val="Arial"/>
      <family val="2"/>
    </font>
    <font>
      <sz val="8"/>
      <color rgb="FF000000"/>
      <name val="Arial"/>
      <family val="2"/>
    </font>
    <font>
      <b/>
      <sz val="8"/>
      <color rgb="FF833C0C"/>
      <name val="Arial"/>
      <family val="2"/>
    </font>
    <font>
      <b/>
      <sz val="8"/>
      <color theme="9"/>
      <name val="Arial"/>
      <family val="2"/>
    </font>
    <font>
      <u/>
      <sz val="6"/>
      <color theme="10"/>
      <name val="Arial"/>
      <family val="2"/>
    </font>
    <font>
      <i/>
      <sz val="6"/>
      <color indexed="8"/>
      <name val="Arial"/>
      <family val="2"/>
    </font>
    <font>
      <sz val="10"/>
      <color indexed="8"/>
      <name val="Arial"/>
      <family val="2"/>
    </font>
    <font>
      <sz val="11"/>
      <color theme="1"/>
      <name val="ArialMT"/>
      <family val="2"/>
    </font>
    <font>
      <b/>
      <sz val="7"/>
      <color rgb="FF0432FF"/>
      <name val="Arial"/>
      <family val="2"/>
    </font>
    <font>
      <b/>
      <i/>
      <sz val="7"/>
      <color rgb="FFFF0000"/>
      <name val="Arial"/>
      <family val="2"/>
    </font>
    <font>
      <i/>
      <sz val="7"/>
      <color rgb="FFFF0000"/>
      <name val="Arial"/>
      <family val="2"/>
    </font>
    <font>
      <i/>
      <u/>
      <sz val="6"/>
      <color theme="10"/>
      <name val="Arial"/>
      <family val="2"/>
    </font>
    <font>
      <b/>
      <sz val="10"/>
      <color theme="5" tint="-0.499984740745262"/>
      <name val="Arial"/>
      <family val="2"/>
    </font>
    <font>
      <sz val="10"/>
      <color theme="5" tint="-0.499984740745262"/>
      <name val="Arial"/>
      <family val="2"/>
    </font>
    <font>
      <b/>
      <sz val="10"/>
      <color theme="9" tint="-0.499984740745262"/>
      <name val="Arial"/>
      <family val="2"/>
    </font>
    <font>
      <sz val="10"/>
      <color theme="0"/>
      <name val="ArialMT"/>
      <family val="2"/>
    </font>
    <font>
      <sz val="10"/>
      <color theme="9" tint="-0.499984740745262"/>
      <name val="Arial"/>
      <family val="2"/>
    </font>
    <font>
      <i/>
      <sz val="6"/>
      <color theme="10"/>
      <name val="Arial"/>
      <family val="2"/>
    </font>
    <font>
      <b/>
      <sz val="7"/>
      <color indexed="10"/>
      <name val="Arial"/>
      <family val="2"/>
    </font>
    <font>
      <b/>
      <sz val="7"/>
      <color indexed="39"/>
      <name val="Arial"/>
      <family val="2"/>
    </font>
    <font>
      <sz val="7"/>
      <color indexed="10"/>
      <name val="Arial"/>
      <family val="2"/>
    </font>
    <font>
      <sz val="7"/>
      <color indexed="39"/>
      <name val="Arial"/>
      <family val="2"/>
    </font>
    <font>
      <b/>
      <sz val="12"/>
      <color theme="1"/>
      <name val="Arial"/>
      <family val="2"/>
    </font>
    <font>
      <b/>
      <sz val="12"/>
      <color rgb="FFFF0000"/>
      <name val="Arial"/>
      <family val="2"/>
    </font>
    <font>
      <sz val="7"/>
      <color rgb="FF3366FF"/>
      <name val="Arial"/>
    </font>
  </fonts>
  <fills count="37">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tint="-4.9989318521683403E-2"/>
        <bgColor indexed="8"/>
      </patternFill>
    </fill>
    <fill>
      <patternFill patternType="solid">
        <fgColor theme="0"/>
        <bgColor indexed="64"/>
      </patternFill>
    </fill>
    <fill>
      <patternFill patternType="solid">
        <fgColor rgb="FFFFFF00"/>
        <bgColor indexed="64"/>
      </patternFill>
    </fill>
    <fill>
      <patternFill patternType="solid">
        <fgColor theme="0"/>
        <bgColor indexed="8"/>
      </patternFill>
    </fill>
    <fill>
      <patternFill patternType="solid">
        <fgColor theme="4" tint="0.79998168889431442"/>
        <bgColor indexed="64"/>
      </patternFill>
    </fill>
    <fill>
      <patternFill patternType="solid">
        <fgColor theme="4" tint="0.59999389629810485"/>
        <bgColor indexed="8"/>
      </patternFill>
    </fill>
    <fill>
      <patternFill patternType="solid">
        <fgColor rgb="FFFFFF00"/>
        <bgColor indexed="8"/>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DDEBF7"/>
        <bgColor indexed="64"/>
      </patternFill>
    </fill>
    <fill>
      <patternFill patternType="solid">
        <fgColor rgb="FF99FFCC"/>
        <bgColor indexed="8"/>
      </patternFill>
    </fill>
    <fill>
      <patternFill patternType="solid">
        <fgColor rgb="FFF2F2F2"/>
        <bgColor indexed="64"/>
      </patternFill>
    </fill>
    <fill>
      <patternFill patternType="solid">
        <fgColor theme="9" tint="0.79998168889431442"/>
        <bgColor indexed="64"/>
      </patternFill>
    </fill>
    <fill>
      <patternFill patternType="solid">
        <fgColor theme="9" tint="0.79998168889431442"/>
        <bgColor indexed="8"/>
      </patternFill>
    </fill>
    <fill>
      <patternFill patternType="solid">
        <fgColor theme="9" tint="0.59999389629810485"/>
        <bgColor indexed="64"/>
      </patternFill>
    </fill>
    <fill>
      <patternFill patternType="solid">
        <fgColor theme="9" tint="0.59999389629810485"/>
        <bgColor indexed="8"/>
      </patternFill>
    </fill>
    <fill>
      <patternFill patternType="solid">
        <fgColor rgb="FFFBFF83"/>
        <bgColor indexed="64"/>
      </patternFill>
    </fill>
    <fill>
      <patternFill patternType="solid">
        <fgColor theme="7" tint="0.79998168889431442"/>
        <bgColor indexed="8"/>
      </patternFill>
    </fill>
    <fill>
      <patternFill patternType="solid">
        <fgColor theme="4" tint="0.79998168889431442"/>
        <bgColor indexed="8"/>
      </patternFill>
    </fill>
    <fill>
      <patternFill patternType="solid">
        <fgColor rgb="FFFCFFCB"/>
        <bgColor indexed="64"/>
      </patternFill>
    </fill>
    <fill>
      <patternFill patternType="solid">
        <fgColor rgb="FFFCFFCB"/>
        <bgColor indexed="8"/>
      </patternFill>
    </fill>
    <fill>
      <patternFill patternType="solid">
        <fgColor rgb="FFFCFFCB"/>
        <bgColor rgb="FF000000"/>
      </patternFill>
    </fill>
    <fill>
      <patternFill patternType="solid">
        <fgColor theme="9" tint="0.79998168889431442"/>
        <bgColor rgb="FF000000"/>
      </patternFill>
    </fill>
    <fill>
      <patternFill patternType="solid">
        <fgColor rgb="FFDDEBF7"/>
        <bgColor indexed="8"/>
      </patternFill>
    </fill>
    <fill>
      <patternFill patternType="solid">
        <fgColor rgb="FFFF7E79"/>
        <bgColor indexed="8"/>
      </patternFill>
    </fill>
    <fill>
      <patternFill patternType="solid">
        <fgColor theme="0"/>
        <bgColor rgb="FF000000"/>
      </patternFill>
    </fill>
    <fill>
      <patternFill patternType="solid">
        <fgColor indexed="41"/>
        <bgColor indexed="64"/>
      </patternFill>
    </fill>
    <fill>
      <patternFill patternType="solid">
        <fgColor rgb="FFFFFCCB"/>
        <bgColor indexed="64"/>
      </patternFill>
    </fill>
    <fill>
      <patternFill patternType="solid">
        <fgColor rgb="FFE2EFDA"/>
        <bgColor indexed="64"/>
      </patternFill>
    </fill>
    <fill>
      <patternFill patternType="solid">
        <fgColor rgb="FFFFFFFF"/>
        <bgColor rgb="FF000000"/>
      </patternFill>
    </fill>
    <fill>
      <patternFill patternType="solid">
        <fgColor theme="8" tint="0.59999389629810485"/>
        <bgColor indexed="64"/>
      </patternFill>
    </fill>
    <fill>
      <patternFill patternType="solid">
        <fgColor theme="8" tint="0.59999389629810485"/>
        <bgColor indexed="8"/>
      </patternFill>
    </fill>
    <fill>
      <patternFill patternType="solid">
        <fgColor rgb="FFBDD7EE"/>
        <bgColor indexed="8"/>
      </patternFill>
    </fill>
  </fills>
  <borders count="43">
    <border>
      <left/>
      <right/>
      <top/>
      <bottom/>
      <diagonal/>
    </border>
    <border>
      <left style="thin">
        <color indexed="55"/>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style="thin">
        <color auto="1"/>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1"/>
      </left>
      <right style="thin">
        <color theme="1"/>
      </right>
      <top style="thin">
        <color theme="1"/>
      </top>
      <bottom style="thin">
        <color theme="1"/>
      </bottom>
      <diagonal/>
    </border>
    <border>
      <left style="thin">
        <color theme="0" tint="-0.499984740745262"/>
      </left>
      <right/>
      <top style="thin">
        <color theme="0" tint="-0.499984740745262"/>
      </top>
      <bottom style="thin">
        <color theme="0" tint="-0.499984740745262"/>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55"/>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
      <left/>
      <right style="thin">
        <color indexed="55"/>
      </right>
      <top/>
      <bottom/>
      <diagonal/>
    </border>
    <border>
      <left style="thin">
        <color theme="1"/>
      </left>
      <right style="thin">
        <color theme="1"/>
      </right>
      <top style="thin">
        <color theme="1"/>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style="thin">
        <color indexed="55"/>
      </right>
      <top/>
      <bottom style="thin">
        <color theme="0" tint="-0.499984740745262"/>
      </bottom>
      <diagonal/>
    </border>
    <border>
      <left/>
      <right style="thin">
        <color indexed="55"/>
      </right>
      <top style="thin">
        <color theme="0" tint="-0.499984740745262"/>
      </top>
      <bottom/>
      <diagonal/>
    </border>
    <border>
      <left style="thin">
        <color indexed="55"/>
      </left>
      <right/>
      <top style="thin">
        <color theme="0" tint="-0.499984740745262"/>
      </top>
      <bottom/>
      <diagonal/>
    </border>
  </borders>
  <cellStyleXfs count="92">
    <xf numFmtId="0" fontId="0" fillId="0" borderId="0"/>
    <xf numFmtId="0" fontId="2" fillId="0" borderId="0"/>
    <xf numFmtId="0" fontId="13" fillId="0" borderId="0" applyNumberFormat="0" applyFill="0" applyBorder="0" applyAlignment="0" applyProtection="0"/>
    <xf numFmtId="0" fontId="30" fillId="0" borderId="0"/>
    <xf numFmtId="0" fontId="2" fillId="0" borderId="0"/>
    <xf numFmtId="0" fontId="2" fillId="0" borderId="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cellStyleXfs>
  <cellXfs count="836">
    <xf numFmtId="0" fontId="0" fillId="0" borderId="0" xfId="0"/>
    <xf numFmtId="0" fontId="5" fillId="6" borderId="3" xfId="0" applyFont="1" applyFill="1" applyBorder="1" applyAlignment="1">
      <alignment vertical="center"/>
    </xf>
    <xf numFmtId="0" fontId="5" fillId="6" borderId="4" xfId="0" applyFont="1" applyFill="1" applyBorder="1" applyAlignment="1">
      <alignment vertical="center"/>
    </xf>
    <xf numFmtId="0" fontId="5" fillId="0" borderId="2" xfId="0" applyFont="1" applyBorder="1" applyAlignment="1">
      <alignment vertical="center" wrapText="1"/>
    </xf>
    <xf numFmtId="9" fontId="5" fillId="0" borderId="2" xfId="0" applyNumberFormat="1" applyFont="1" applyBorder="1" applyAlignment="1">
      <alignment horizontal="center" vertical="center"/>
    </xf>
    <xf numFmtId="0" fontId="29" fillId="0" borderId="2" xfId="0" applyFont="1" applyBorder="1" applyAlignment="1">
      <alignment horizontal="center" vertical="center"/>
    </xf>
    <xf numFmtId="9" fontId="5" fillId="0" borderId="2" xfId="0" applyNumberFormat="1" applyFont="1" applyBorder="1" applyAlignment="1">
      <alignment vertical="center" wrapText="1"/>
    </xf>
    <xf numFmtId="49" fontId="5" fillId="0" borderId="0" xfId="0" applyNumberFormat="1" applyFont="1" applyBorder="1" applyAlignment="1">
      <alignment vertical="center"/>
    </xf>
    <xf numFmtId="0" fontId="5" fillId="0" borderId="0" xfId="0" applyFont="1" applyBorder="1" applyAlignment="1">
      <alignment vertical="center" wrapText="1"/>
    </xf>
    <xf numFmtId="0" fontId="29" fillId="0" borderId="0" xfId="0" applyFont="1" applyAlignment="1">
      <alignment vertical="center"/>
    </xf>
    <xf numFmtId="0" fontId="5" fillId="2" borderId="2" xfId="0" applyFont="1" applyFill="1" applyBorder="1" applyAlignment="1">
      <alignment horizontal="center" vertical="center"/>
    </xf>
    <xf numFmtId="0" fontId="3" fillId="2" borderId="0" xfId="3" applyFont="1" applyFill="1"/>
    <xf numFmtId="0" fontId="3" fillId="0" borderId="0" xfId="3" applyFont="1"/>
    <xf numFmtId="0" fontId="3" fillId="0" borderId="0" xfId="3" applyFont="1" applyAlignment="1">
      <alignment vertical="center"/>
    </xf>
    <xf numFmtId="9" fontId="5" fillId="0" borderId="0" xfId="0" applyNumberFormat="1" applyFont="1" applyBorder="1" applyAlignment="1">
      <alignment horizontal="center" vertical="center"/>
    </xf>
    <xf numFmtId="0" fontId="29" fillId="0" borderId="0" xfId="0" applyFont="1" applyBorder="1" applyAlignment="1">
      <alignment horizontal="center" vertical="center"/>
    </xf>
    <xf numFmtId="0" fontId="32" fillId="0" borderId="2" xfId="0" applyFont="1" applyBorder="1" applyAlignment="1">
      <alignment horizontal="left" vertical="center" indent="1"/>
    </xf>
    <xf numFmtId="49" fontId="5" fillId="0" borderId="2" xfId="0" applyNumberFormat="1" applyFont="1" applyBorder="1" applyAlignment="1">
      <alignment horizontal="left" vertical="center" indent="1"/>
    </xf>
    <xf numFmtId="0" fontId="5" fillId="0" borderId="2" xfId="0" applyFont="1" applyBorder="1" applyAlignment="1">
      <alignment horizontal="left" vertical="center" indent="1"/>
    </xf>
    <xf numFmtId="0" fontId="5" fillId="6" borderId="5" xfId="0" applyFont="1" applyFill="1" applyBorder="1"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5" fillId="0" borderId="2" xfId="0" applyFont="1" applyFill="1" applyBorder="1" applyAlignment="1">
      <alignment horizontal="center" vertical="center"/>
    </xf>
    <xf numFmtId="9"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5" borderId="0" xfId="0" applyFill="1"/>
    <xf numFmtId="0" fontId="0" fillId="0" borderId="7" xfId="0" applyBorder="1"/>
    <xf numFmtId="0" fontId="0" fillId="0" borderId="0" xfId="0" applyBorder="1"/>
    <xf numFmtId="0" fontId="0" fillId="5" borderId="0" xfId="0" applyFill="1" applyBorder="1"/>
    <xf numFmtId="0" fontId="18" fillId="5" borderId="0" xfId="0" applyFont="1" applyFill="1" applyBorder="1" applyAlignment="1">
      <alignment horizontal="center" vertical="center"/>
    </xf>
    <xf numFmtId="0" fontId="18" fillId="5" borderId="0" xfId="0" applyFont="1" applyFill="1" applyBorder="1" applyAlignment="1">
      <alignment horizontal="left" vertical="center"/>
    </xf>
    <xf numFmtId="0" fontId="48" fillId="0" borderId="0" xfId="0" applyFont="1"/>
    <xf numFmtId="0" fontId="39" fillId="0" borderId="0" xfId="0" applyFont="1"/>
    <xf numFmtId="9" fontId="5" fillId="0" borderId="18" xfId="0" applyNumberFormat="1" applyFont="1" applyBorder="1" applyAlignment="1">
      <alignment horizontal="center" vertical="center"/>
    </xf>
    <xf numFmtId="9" fontId="4" fillId="0" borderId="18" xfId="0" applyNumberFormat="1" applyFont="1" applyFill="1" applyBorder="1" applyAlignment="1">
      <alignment horizontal="center" vertical="center"/>
    </xf>
    <xf numFmtId="9" fontId="5" fillId="0" borderId="18" xfId="0" applyNumberFormat="1" applyFont="1" applyFill="1" applyBorder="1" applyAlignment="1">
      <alignment horizontal="center" vertical="center"/>
    </xf>
    <xf numFmtId="0" fontId="4" fillId="6" borderId="20" xfId="0" applyFont="1" applyFill="1" applyBorder="1" applyAlignment="1">
      <alignment horizontal="left" vertical="center"/>
    </xf>
    <xf numFmtId="0" fontId="5" fillId="6" borderId="20" xfId="0" applyFont="1" applyFill="1" applyBorder="1" applyAlignment="1">
      <alignment vertical="center"/>
    </xf>
    <xf numFmtId="0" fontId="5" fillId="6" borderId="22" xfId="0" applyFont="1" applyFill="1" applyBorder="1" applyAlignment="1">
      <alignment vertical="center"/>
    </xf>
    <xf numFmtId="0" fontId="0" fillId="6" borderId="21" xfId="0" applyFill="1" applyBorder="1" applyAlignment="1">
      <alignment horizontal="center"/>
    </xf>
    <xf numFmtId="0" fontId="38" fillId="5" borderId="0" xfId="0" applyFont="1" applyFill="1" applyBorder="1" applyAlignment="1">
      <alignment vertical="center"/>
    </xf>
    <xf numFmtId="0" fontId="38" fillId="5" borderId="0" xfId="0" applyFont="1" applyFill="1" applyBorder="1" applyAlignment="1">
      <alignment vertical="center" wrapText="1"/>
    </xf>
    <xf numFmtId="9" fontId="38" fillId="5" borderId="0" xfId="0" applyNumberFormat="1" applyFont="1" applyFill="1" applyBorder="1" applyAlignment="1">
      <alignment horizontal="center" vertical="center"/>
    </xf>
    <xf numFmtId="0" fontId="36" fillId="5" borderId="0" xfId="0" applyFont="1" applyFill="1" applyBorder="1" applyAlignment="1">
      <alignment horizontal="left" vertical="center"/>
    </xf>
    <xf numFmtId="0" fontId="36" fillId="5" borderId="0" xfId="0" applyFont="1" applyFill="1" applyBorder="1" applyAlignment="1">
      <alignment horizontal="center" vertical="center"/>
    </xf>
    <xf numFmtId="9" fontId="36" fillId="5" borderId="0" xfId="0" applyNumberFormat="1" applyFont="1" applyFill="1" applyBorder="1" applyAlignment="1">
      <alignment horizontal="right" vertical="center"/>
    </xf>
    <xf numFmtId="0" fontId="53" fillId="0" borderId="0" xfId="0" applyFont="1"/>
    <xf numFmtId="0" fontId="49" fillId="0" borderId="0" xfId="0" applyFont="1"/>
    <xf numFmtId="0" fontId="0" fillId="0" borderId="0" xfId="0"/>
    <xf numFmtId="0" fontId="0" fillId="0" borderId="0" xfId="0"/>
    <xf numFmtId="0" fontId="29" fillId="0" borderId="0" xfId="0" applyFont="1" applyAlignment="1">
      <alignment horizontal="center"/>
    </xf>
    <xf numFmtId="0" fontId="29" fillId="0" borderId="0" xfId="0" applyFont="1" applyAlignment="1">
      <alignment horizontal="center" vertical="center"/>
    </xf>
    <xf numFmtId="0" fontId="0" fillId="0" borderId="0" xfId="0"/>
    <xf numFmtId="0" fontId="0" fillId="0" borderId="0" xfId="0"/>
    <xf numFmtId="0" fontId="34" fillId="0" borderId="0" xfId="0" applyFont="1"/>
    <xf numFmtId="0" fontId="38" fillId="5" borderId="0" xfId="0" applyFont="1" applyFill="1" applyBorder="1"/>
    <xf numFmtId="0" fontId="46" fillId="0" borderId="0" xfId="0" applyFont="1" applyAlignment="1">
      <alignment vertical="center"/>
    </xf>
    <xf numFmtId="0" fontId="56" fillId="0" borderId="0" xfId="0" applyFont="1"/>
    <xf numFmtId="0" fontId="0" fillId="0" borderId="0" xfId="0"/>
    <xf numFmtId="9" fontId="5" fillId="0" borderId="26" xfId="0" applyNumberFormat="1" applyFont="1" applyBorder="1" applyAlignment="1">
      <alignment horizontal="center" vertical="center"/>
    </xf>
    <xf numFmtId="0" fontId="34" fillId="5" borderId="2" xfId="0" applyFont="1" applyFill="1" applyBorder="1" applyAlignment="1">
      <alignment vertical="center" wrapText="1"/>
    </xf>
    <xf numFmtId="9" fontId="34" fillId="5" borderId="2" xfId="0" applyNumberFormat="1" applyFont="1" applyFill="1" applyBorder="1" applyAlignment="1">
      <alignment horizontal="center" vertical="center" wrapText="1"/>
    </xf>
    <xf numFmtId="0" fontId="3" fillId="0" borderId="0" xfId="3" applyFont="1" applyBorder="1"/>
    <xf numFmtId="0" fontId="18" fillId="12" borderId="0" xfId="0" applyFont="1" applyFill="1" applyBorder="1"/>
    <xf numFmtId="0" fontId="39" fillId="0" borderId="0" xfId="0" applyFont="1" applyBorder="1" applyAlignment="1"/>
    <xf numFmtId="0" fontId="39" fillId="0" borderId="0" xfId="0" applyFont="1" applyAlignment="1"/>
    <xf numFmtId="0" fontId="39" fillId="0" borderId="0" xfId="0" applyFont="1" applyAlignment="1">
      <alignment vertical="center"/>
    </xf>
    <xf numFmtId="0" fontId="56" fillId="6" borderId="21" xfId="0" applyFont="1" applyFill="1" applyBorder="1" applyAlignment="1">
      <alignment horizontal="center"/>
    </xf>
    <xf numFmtId="0" fontId="0" fillId="0" borderId="0" xfId="0" applyFill="1" applyAlignment="1">
      <alignment horizontal="center"/>
    </xf>
    <xf numFmtId="0" fontId="0" fillId="0" borderId="0" xfId="0" applyFill="1"/>
    <xf numFmtId="49" fontId="5" fillId="0" borderId="2" xfId="0" applyNumberFormat="1" applyFont="1" applyBorder="1" applyAlignment="1">
      <alignment horizontal="left" vertical="center" wrapText="1" indent="1"/>
    </xf>
    <xf numFmtId="0" fontId="50" fillId="0" borderId="0" xfId="0" applyFont="1" applyAlignment="1">
      <alignment horizontal="left" indent="1"/>
    </xf>
    <xf numFmtId="0" fontId="56" fillId="0" borderId="18" xfId="0" applyNumberFormat="1" applyFont="1" applyBorder="1" applyAlignment="1">
      <alignment horizontal="center" vertical="center"/>
    </xf>
    <xf numFmtId="0" fontId="34" fillId="0" borderId="18" xfId="0" applyNumberFormat="1" applyFont="1" applyBorder="1" applyAlignment="1">
      <alignment horizontal="left" vertical="center" indent="1"/>
    </xf>
    <xf numFmtId="9" fontId="34" fillId="0" borderId="18" xfId="0" applyNumberFormat="1" applyFont="1" applyBorder="1" applyAlignment="1">
      <alignment horizontal="center" vertical="center"/>
    </xf>
    <xf numFmtId="49" fontId="56" fillId="0" borderId="0" xfId="0" applyNumberFormat="1" applyFont="1" applyAlignment="1">
      <alignment horizontal="left" indent="1"/>
    </xf>
    <xf numFmtId="0" fontId="5" fillId="6" borderId="27" xfId="0" applyFont="1" applyFill="1" applyBorder="1" applyAlignment="1">
      <alignment horizontal="center" vertical="center"/>
    </xf>
    <xf numFmtId="0" fontId="5" fillId="6" borderId="28" xfId="0" applyFont="1" applyFill="1" applyBorder="1" applyAlignment="1">
      <alignment horizontal="left" vertical="center" indent="1"/>
    </xf>
    <xf numFmtId="9" fontId="34" fillId="0" borderId="29" xfId="0" applyNumberFormat="1" applyFont="1" applyFill="1" applyBorder="1" applyAlignment="1">
      <alignment horizontal="center" vertical="center"/>
    </xf>
    <xf numFmtId="49" fontId="34" fillId="0" borderId="29" xfId="0" applyNumberFormat="1" applyFont="1" applyFill="1" applyBorder="1" applyAlignment="1">
      <alignment horizontal="left" vertical="center" indent="1"/>
    </xf>
    <xf numFmtId="0" fontId="56" fillId="0" borderId="2" xfId="0" applyFont="1" applyBorder="1" applyAlignment="1">
      <alignment horizontal="left" indent="1"/>
    </xf>
    <xf numFmtId="9" fontId="0" fillId="0" borderId="2" xfId="0" applyNumberFormat="1" applyBorder="1" applyAlignment="1">
      <alignment horizontal="center"/>
    </xf>
    <xf numFmtId="0" fontId="32" fillId="0" borderId="2" xfId="0" applyNumberFormat="1" applyFont="1" applyBorder="1" applyAlignment="1">
      <alignment horizontal="left" vertical="center" wrapText="1" indent="1"/>
    </xf>
    <xf numFmtId="0" fontId="72" fillId="8" borderId="0" xfId="0" applyFont="1" applyFill="1" applyBorder="1" applyAlignment="1">
      <alignment vertical="center"/>
    </xf>
    <xf numFmtId="0" fontId="70" fillId="0" borderId="0" xfId="0" applyFont="1"/>
    <xf numFmtId="0" fontId="75" fillId="0" borderId="0" xfId="0" applyFont="1"/>
    <xf numFmtId="0" fontId="74" fillId="0" borderId="0" xfId="0" applyFont="1"/>
    <xf numFmtId="0" fontId="20" fillId="0" borderId="0" xfId="0" applyFont="1"/>
    <xf numFmtId="0" fontId="18" fillId="23" borderId="0" xfId="0" applyFont="1" applyFill="1" applyBorder="1"/>
    <xf numFmtId="0" fontId="74" fillId="0" borderId="0" xfId="0" applyFont="1" applyAlignment="1">
      <alignment vertical="center"/>
    </xf>
    <xf numFmtId="0" fontId="18" fillId="16" borderId="0" xfId="0" applyFont="1" applyFill="1" applyBorder="1"/>
    <xf numFmtId="0" fontId="82" fillId="0" borderId="0" xfId="0" applyFont="1"/>
    <xf numFmtId="0" fontId="84" fillId="0" borderId="0" xfId="0" applyFont="1"/>
    <xf numFmtId="0" fontId="69" fillId="0" borderId="0" xfId="0" applyFont="1" applyAlignment="1">
      <alignment vertical="center"/>
    </xf>
    <xf numFmtId="0" fontId="56" fillId="0" borderId="0" xfId="0" applyFont="1" applyAlignment="1">
      <alignment vertical="center"/>
    </xf>
    <xf numFmtId="0" fontId="86" fillId="0" borderId="26" xfId="0" applyFont="1" applyBorder="1" applyAlignment="1">
      <alignment horizontal="center" vertical="center"/>
    </xf>
    <xf numFmtId="0" fontId="86" fillId="0" borderId="2" xfId="0" applyFont="1" applyBorder="1" applyAlignment="1">
      <alignment horizontal="center" vertical="center"/>
    </xf>
    <xf numFmtId="0" fontId="86" fillId="0" borderId="0" xfId="0" applyFont="1" applyBorder="1" applyAlignment="1">
      <alignment horizontal="center" vertical="center"/>
    </xf>
    <xf numFmtId="9" fontId="4" fillId="0" borderId="0" xfId="0" applyNumberFormat="1" applyFont="1" applyBorder="1" applyAlignment="1">
      <alignment horizontal="center" vertical="center"/>
    </xf>
    <xf numFmtId="9" fontId="4" fillId="0" borderId="6" xfId="0" applyNumberFormat="1" applyFont="1" applyBorder="1" applyAlignment="1">
      <alignment horizontal="center" vertical="center"/>
    </xf>
    <xf numFmtId="9" fontId="5" fillId="0" borderId="20" xfId="0" applyNumberFormat="1" applyFont="1" applyFill="1" applyBorder="1" applyAlignment="1">
      <alignment horizontal="center" vertical="center"/>
    </xf>
    <xf numFmtId="9" fontId="5" fillId="0" borderId="20" xfId="0" applyNumberFormat="1" applyFont="1" applyFill="1" applyBorder="1" applyAlignment="1">
      <alignment horizontal="left" vertical="center" indent="1"/>
    </xf>
    <xf numFmtId="0" fontId="56" fillId="6" borderId="2" xfId="0" applyFont="1" applyFill="1" applyBorder="1" applyAlignment="1">
      <alignment horizontal="center" vertical="center"/>
    </xf>
    <xf numFmtId="9" fontId="5" fillId="6" borderId="22" xfId="0" applyNumberFormat="1" applyFont="1" applyFill="1" applyBorder="1" applyAlignment="1">
      <alignment horizontal="center" vertical="center"/>
    </xf>
    <xf numFmtId="0" fontId="56" fillId="6" borderId="19" xfId="0" applyFont="1" applyFill="1" applyBorder="1" applyAlignment="1">
      <alignment horizontal="left" vertical="center" indent="5"/>
    </xf>
    <xf numFmtId="0" fontId="0" fillId="6" borderId="24" xfId="0" applyFill="1" applyBorder="1" applyAlignment="1">
      <alignment vertical="center"/>
    </xf>
    <xf numFmtId="0" fontId="63" fillId="0" borderId="18" xfId="0" applyFont="1" applyBorder="1" applyAlignment="1">
      <alignment vertical="center"/>
    </xf>
    <xf numFmtId="9" fontId="4" fillId="0" borderId="18" xfId="0" applyNumberFormat="1" applyFont="1" applyFill="1" applyBorder="1" applyAlignment="1">
      <alignment vertical="center"/>
    </xf>
    <xf numFmtId="0" fontId="63" fillId="0" borderId="0" xfId="0" applyFont="1" applyAlignment="1">
      <alignment vertical="center"/>
    </xf>
    <xf numFmtId="0" fontId="63" fillId="0" borderId="0" xfId="0" applyFont="1" applyAlignment="1">
      <alignment horizontal="center" vertical="center"/>
    </xf>
    <xf numFmtId="9" fontId="4" fillId="0" borderId="20" xfId="0" applyNumberFormat="1" applyFont="1" applyFill="1" applyBorder="1" applyAlignment="1">
      <alignment vertical="center"/>
    </xf>
    <xf numFmtId="0" fontId="63" fillId="0" borderId="2" xfId="0" applyFont="1" applyBorder="1" applyAlignment="1">
      <alignment vertical="center"/>
    </xf>
    <xf numFmtId="0" fontId="56" fillId="0" borderId="0" xfId="0" applyFont="1" applyAlignment="1">
      <alignment horizontal="left" wrapText="1"/>
    </xf>
    <xf numFmtId="0" fontId="56" fillId="0" borderId="20" xfId="0" applyNumberFormat="1" applyFont="1" applyBorder="1" applyAlignment="1">
      <alignment horizontal="center" vertical="center"/>
    </xf>
    <xf numFmtId="0" fontId="56" fillId="0" borderId="31" xfId="0" applyFont="1" applyBorder="1"/>
    <xf numFmtId="0" fontId="29" fillId="0" borderId="29" xfId="0" applyFont="1" applyBorder="1" applyAlignment="1">
      <alignment horizontal="center" vertical="center"/>
    </xf>
    <xf numFmtId="0" fontId="50" fillId="0" borderId="18" xfId="0" applyFont="1" applyBorder="1" applyAlignment="1">
      <alignment horizontal="left" indent="1"/>
    </xf>
    <xf numFmtId="49" fontId="56" fillId="0" borderId="29" xfId="0" applyNumberFormat="1" applyFont="1" applyFill="1" applyBorder="1" applyAlignment="1">
      <alignment horizontal="left" indent="1"/>
    </xf>
    <xf numFmtId="49" fontId="56" fillId="0" borderId="18" xfId="0" applyNumberFormat="1" applyFont="1" applyFill="1" applyBorder="1" applyAlignment="1">
      <alignment horizontal="left" indent="1"/>
    </xf>
    <xf numFmtId="49" fontId="56" fillId="0" borderId="29" xfId="0" applyNumberFormat="1" applyFont="1" applyBorder="1" applyAlignment="1">
      <alignment horizontal="left" indent="1"/>
    </xf>
    <xf numFmtId="49" fontId="56" fillId="0" borderId="18" xfId="0" applyNumberFormat="1" applyFont="1" applyBorder="1" applyAlignment="1">
      <alignment horizontal="left" indent="1"/>
    </xf>
    <xf numFmtId="0" fontId="29" fillId="0" borderId="18" xfId="0" applyFont="1" applyBorder="1" applyAlignment="1">
      <alignment horizontal="center" vertical="center"/>
    </xf>
    <xf numFmtId="0" fontId="29" fillId="6" borderId="29" xfId="0" applyFont="1" applyFill="1" applyBorder="1" applyAlignment="1">
      <alignment horizontal="center" vertical="center"/>
    </xf>
    <xf numFmtId="0" fontId="56" fillId="6" borderId="18" xfId="0" applyFont="1" applyFill="1" applyBorder="1" applyAlignment="1">
      <alignment horizontal="left" indent="1"/>
    </xf>
    <xf numFmtId="0" fontId="56" fillId="0" borderId="0" xfId="0" applyFont="1" applyBorder="1"/>
    <xf numFmtId="0" fontId="34" fillId="5" borderId="0" xfId="0" applyFont="1" applyFill="1" applyBorder="1" applyAlignment="1">
      <alignment horizontal="center" vertical="center"/>
    </xf>
    <xf numFmtId="0" fontId="34" fillId="5" borderId="0" xfId="0" applyFont="1" applyFill="1" applyBorder="1" applyAlignment="1">
      <alignment horizontal="center" vertical="center" shrinkToFit="1"/>
    </xf>
    <xf numFmtId="167" fontId="34" fillId="5" borderId="0" xfId="0" applyNumberFormat="1" applyFont="1" applyFill="1" applyBorder="1" applyAlignment="1">
      <alignment horizontal="center" vertical="center"/>
    </xf>
    <xf numFmtId="0" fontId="34" fillId="0" borderId="0" xfId="0" applyFont="1" applyBorder="1" applyAlignment="1">
      <alignment vertical="center"/>
    </xf>
    <xf numFmtId="0" fontId="34" fillId="5" borderId="0" xfId="0" applyFont="1" applyFill="1" applyBorder="1" applyAlignment="1">
      <alignment horizontal="center" vertical="center" wrapText="1"/>
    </xf>
    <xf numFmtId="0" fontId="96" fillId="0" borderId="0" xfId="0" applyFont="1"/>
    <xf numFmtId="0" fontId="98" fillId="0" borderId="0" xfId="0" applyFont="1"/>
    <xf numFmtId="0" fontId="99" fillId="0" borderId="0" xfId="0" applyFont="1"/>
    <xf numFmtId="0" fontId="100" fillId="0" borderId="0" xfId="0" applyFont="1"/>
    <xf numFmtId="0" fontId="31" fillId="0" borderId="0" xfId="0" applyFont="1" applyBorder="1"/>
    <xf numFmtId="0" fontId="98" fillId="0" borderId="0" xfId="0" applyFont="1" applyBorder="1"/>
    <xf numFmtId="0" fontId="96" fillId="0" borderId="0" xfId="0" applyFont="1" applyBorder="1"/>
    <xf numFmtId="0" fontId="88" fillId="5" borderId="0" xfId="0" applyFont="1" applyFill="1" applyBorder="1" applyAlignment="1">
      <alignment horizontal="center" vertical="center"/>
    </xf>
    <xf numFmtId="0" fontId="88" fillId="5" borderId="0" xfId="0" applyFont="1" applyFill="1" applyBorder="1" applyAlignment="1">
      <alignment horizontal="center" vertical="center" wrapText="1"/>
    </xf>
    <xf numFmtId="0" fontId="39" fillId="5" borderId="0" xfId="0" applyFont="1" applyFill="1" applyBorder="1"/>
    <xf numFmtId="0" fontId="39" fillId="5" borderId="0" xfId="0" applyFont="1" applyFill="1"/>
    <xf numFmtId="0" fontId="53" fillId="5" borderId="0" xfId="0" applyFont="1" applyFill="1" applyBorder="1"/>
    <xf numFmtId="0" fontId="53" fillId="5" borderId="0" xfId="0" applyFont="1" applyFill="1"/>
    <xf numFmtId="0" fontId="56" fillId="5" borderId="0" xfId="0" applyFont="1" applyFill="1" applyBorder="1"/>
    <xf numFmtId="0" fontId="95" fillId="5" borderId="0" xfId="0" applyFont="1" applyFill="1" applyBorder="1" applyAlignment="1">
      <alignment horizontal="center"/>
    </xf>
    <xf numFmtId="0" fontId="93" fillId="5" borderId="0" xfId="0" applyFont="1" applyFill="1" applyBorder="1" applyAlignment="1">
      <alignment horizontal="center" vertical="center"/>
    </xf>
    <xf numFmtId="0" fontId="34" fillId="5" borderId="0" xfId="0" applyFont="1" applyFill="1" applyBorder="1" applyAlignment="1">
      <alignment horizontal="center" vertical="center" wrapText="1" shrinkToFit="1"/>
    </xf>
    <xf numFmtId="167" fontId="34" fillId="5" borderId="0" xfId="0" applyNumberFormat="1" applyFont="1" applyFill="1" applyBorder="1" applyAlignment="1">
      <alignment horizontal="center" vertical="center" shrinkToFit="1"/>
    </xf>
    <xf numFmtId="0" fontId="95" fillId="5" borderId="0" xfId="0" applyFont="1" applyFill="1" applyBorder="1" applyAlignment="1">
      <alignment horizontal="center" vertical="center"/>
    </xf>
    <xf numFmtId="0" fontId="90" fillId="5" borderId="0" xfId="0" applyFont="1" applyFill="1" applyBorder="1" applyAlignment="1">
      <alignment horizontal="center" vertical="center"/>
    </xf>
    <xf numFmtId="0" fontId="89" fillId="5" borderId="0" xfId="0" applyFont="1" applyFill="1" applyBorder="1" applyAlignment="1">
      <alignment horizontal="center" vertical="center" shrinkToFit="1"/>
    </xf>
    <xf numFmtId="167" fontId="90" fillId="5" borderId="0" xfId="0" applyNumberFormat="1" applyFont="1" applyFill="1" applyBorder="1" applyAlignment="1">
      <alignment horizontal="center" vertical="center"/>
    </xf>
    <xf numFmtId="0" fontId="0" fillId="5" borderId="0" xfId="0" applyFill="1" applyBorder="1" applyAlignment="1">
      <alignment horizontal="center" vertical="center"/>
    </xf>
    <xf numFmtId="0" fontId="82" fillId="5" borderId="0" xfId="0" applyFont="1" applyFill="1"/>
    <xf numFmtId="0" fontId="89" fillId="5" borderId="0" xfId="0" applyFont="1" applyFill="1" applyBorder="1" applyAlignment="1">
      <alignment horizontal="center" vertical="center"/>
    </xf>
    <xf numFmtId="167" fontId="89" fillId="5" borderId="0" xfId="0" applyNumberFormat="1" applyFont="1" applyFill="1" applyBorder="1" applyAlignment="1">
      <alignment horizontal="center" vertical="center"/>
    </xf>
    <xf numFmtId="0" fontId="95" fillId="5" borderId="0" xfId="0" applyFont="1" applyFill="1" applyBorder="1" applyAlignment="1">
      <alignment horizontal="center" vertical="center" wrapText="1"/>
    </xf>
    <xf numFmtId="0" fontId="91" fillId="5" borderId="0" xfId="0" applyFont="1" applyFill="1" applyBorder="1" applyAlignment="1">
      <alignment horizontal="center" vertical="center"/>
    </xf>
    <xf numFmtId="167" fontId="91" fillId="5" borderId="0" xfId="0" applyNumberFormat="1" applyFont="1" applyFill="1" applyBorder="1" applyAlignment="1">
      <alignment horizontal="center" vertical="center"/>
    </xf>
    <xf numFmtId="0" fontId="70" fillId="5" borderId="0" xfId="0" applyFont="1" applyFill="1"/>
    <xf numFmtId="0" fontId="94" fillId="5" borderId="0" xfId="0" applyFont="1" applyFill="1" applyBorder="1" applyAlignment="1">
      <alignment horizontal="center" vertical="center"/>
    </xf>
    <xf numFmtId="0" fontId="92" fillId="5" borderId="0" xfId="0" applyFont="1" applyFill="1" applyBorder="1" applyAlignment="1">
      <alignment horizontal="center" vertical="center"/>
    </xf>
    <xf numFmtId="167" fontId="92" fillId="5" borderId="0" xfId="0" applyNumberFormat="1" applyFont="1" applyFill="1" applyBorder="1" applyAlignment="1">
      <alignment horizontal="center" vertical="center"/>
    </xf>
    <xf numFmtId="0" fontId="84" fillId="5" borderId="0" xfId="0" applyFont="1" applyFill="1"/>
    <xf numFmtId="9" fontId="78" fillId="23" borderId="11" xfId="0" applyNumberFormat="1" applyFont="1" applyFill="1" applyBorder="1" applyAlignment="1" applyProtection="1">
      <alignment horizontal="center" vertical="center" wrapText="1"/>
    </xf>
    <xf numFmtId="9" fontId="81" fillId="23" borderId="11" xfId="1" applyNumberFormat="1" applyFont="1" applyFill="1" applyBorder="1" applyAlignment="1" applyProtection="1">
      <alignment horizontal="center" vertical="center" wrapText="1"/>
    </xf>
    <xf numFmtId="9" fontId="15" fillId="23" borderId="11" xfId="0" applyNumberFormat="1" applyFont="1" applyFill="1" applyBorder="1" applyAlignment="1">
      <alignment horizontal="center" vertical="center"/>
    </xf>
    <xf numFmtId="9" fontId="77" fillId="16" borderId="11" xfId="0" applyNumberFormat="1" applyFont="1" applyFill="1" applyBorder="1" applyAlignment="1" applyProtection="1">
      <alignment horizontal="center" vertical="center" wrapText="1"/>
    </xf>
    <xf numFmtId="9" fontId="76" fillId="16" borderId="11" xfId="1" applyNumberFormat="1" applyFont="1" applyFill="1" applyBorder="1" applyAlignment="1" applyProtection="1">
      <alignment horizontal="center" vertical="center" wrapText="1"/>
    </xf>
    <xf numFmtId="9" fontId="15" fillId="16" borderId="11" xfId="0" applyNumberFormat="1" applyFont="1" applyFill="1" applyBorder="1" applyAlignment="1">
      <alignment horizontal="center" vertical="center"/>
    </xf>
    <xf numFmtId="0" fontId="80" fillId="23" borderId="34" xfId="2" applyFont="1" applyFill="1" applyBorder="1" applyAlignment="1" applyProtection="1">
      <alignment horizontal="center" vertical="center" wrapText="1"/>
    </xf>
    <xf numFmtId="9" fontId="78" fillId="23" borderId="35" xfId="0" applyNumberFormat="1" applyFont="1" applyFill="1" applyBorder="1" applyAlignment="1" applyProtection="1">
      <alignment horizontal="center" vertical="center" wrapText="1"/>
    </xf>
    <xf numFmtId="0" fontId="81" fillId="23" borderId="34" xfId="1" applyFont="1" applyFill="1" applyBorder="1" applyAlignment="1" applyProtection="1">
      <alignment horizontal="center" vertical="center" wrapText="1"/>
    </xf>
    <xf numFmtId="9" fontId="81" fillId="23" borderId="35" xfId="1" applyNumberFormat="1" applyFont="1" applyFill="1" applyBorder="1" applyAlignment="1" applyProtection="1">
      <alignment horizontal="center" vertical="center" wrapText="1"/>
    </xf>
    <xf numFmtId="166" fontId="15" fillId="23" borderId="34" xfId="0" applyNumberFormat="1" applyFont="1" applyFill="1" applyBorder="1" applyAlignment="1" applyProtection="1">
      <alignment horizontal="center" vertical="center" wrapText="1"/>
    </xf>
    <xf numFmtId="166" fontId="15" fillId="23" borderId="34" xfId="0" applyNumberFormat="1" applyFont="1" applyFill="1" applyBorder="1" applyAlignment="1" applyProtection="1">
      <alignment horizontal="center" vertical="center"/>
    </xf>
    <xf numFmtId="0" fontId="83" fillId="16" borderId="34" xfId="2" applyFont="1" applyFill="1" applyBorder="1" applyAlignment="1" applyProtection="1">
      <alignment horizontal="center" vertical="center" wrapText="1"/>
    </xf>
    <xf numFmtId="9" fontId="77" fillId="16" borderId="35" xfId="0" applyNumberFormat="1" applyFont="1" applyFill="1" applyBorder="1" applyAlignment="1" applyProtection="1">
      <alignment horizontal="center" vertical="center" wrapText="1"/>
    </xf>
    <xf numFmtId="0" fontId="76" fillId="16" borderId="34" xfId="1" applyFont="1" applyFill="1" applyBorder="1" applyAlignment="1" applyProtection="1">
      <alignment horizontal="center" vertical="center" wrapText="1"/>
    </xf>
    <xf numFmtId="9" fontId="76" fillId="16" borderId="35" xfId="1" applyNumberFormat="1" applyFont="1" applyFill="1" applyBorder="1" applyAlignment="1" applyProtection="1">
      <alignment horizontal="center" vertical="center" wrapText="1"/>
    </xf>
    <xf numFmtId="166" fontId="15" fillId="16" borderId="34" xfId="0" applyNumberFormat="1" applyFont="1" applyFill="1" applyBorder="1" applyAlignment="1" applyProtection="1">
      <alignment horizontal="center" vertical="center"/>
    </xf>
    <xf numFmtId="0" fontId="76" fillId="16" borderId="34" xfId="0" applyFont="1" applyFill="1" applyBorder="1" applyAlignment="1" applyProtection="1">
      <alignment horizontal="center" vertical="center"/>
    </xf>
    <xf numFmtId="9" fontId="66" fillId="6" borderId="12" xfId="0" applyNumberFormat="1" applyFont="1" applyFill="1" applyBorder="1" applyAlignment="1" applyProtection="1">
      <alignment horizontal="center" vertical="center" wrapText="1"/>
    </xf>
    <xf numFmtId="9" fontId="66" fillId="6" borderId="39" xfId="0" applyNumberFormat="1" applyFont="1" applyFill="1" applyBorder="1" applyAlignment="1" applyProtection="1">
      <alignment horizontal="center" vertical="center" wrapText="1"/>
    </xf>
    <xf numFmtId="0" fontId="14" fillId="22" borderId="8" xfId="1" applyFont="1" applyFill="1" applyBorder="1" applyAlignment="1">
      <alignment horizontal="center" vertical="center" wrapText="1"/>
    </xf>
    <xf numFmtId="9" fontId="4" fillId="3" borderId="0" xfId="0" applyNumberFormat="1" applyFont="1" applyFill="1" applyBorder="1" applyAlignment="1">
      <alignment horizontal="left" vertical="center"/>
    </xf>
    <xf numFmtId="9" fontId="6" fillId="3" borderId="0" xfId="0" applyNumberFormat="1" applyFont="1" applyFill="1" applyBorder="1" applyAlignment="1" applyProtection="1">
      <alignment horizontal="center" vertical="center" wrapText="1"/>
    </xf>
    <xf numFmtId="0" fontId="3" fillId="2" borderId="0" xfId="0" applyFont="1" applyFill="1" applyBorder="1" applyAlignment="1">
      <alignment horizontal="center" vertical="center"/>
    </xf>
    <xf numFmtId="0" fontId="4" fillId="3" borderId="0" xfId="0" applyFont="1" applyFill="1" applyBorder="1" applyAlignment="1">
      <alignment horizontal="left" vertical="center" indent="1"/>
    </xf>
    <xf numFmtId="0" fontId="5" fillId="3" borderId="0" xfId="0" applyFont="1" applyFill="1" applyBorder="1" applyAlignment="1">
      <alignment horizontal="right" vertical="center"/>
    </xf>
    <xf numFmtId="0" fontId="18" fillId="12" borderId="36" xfId="0" applyFont="1" applyFill="1" applyBorder="1"/>
    <xf numFmtId="0" fontId="18" fillId="12" borderId="37" xfId="0" applyFont="1" applyFill="1" applyBorder="1"/>
    <xf numFmtId="0" fontId="72" fillId="8" borderId="36" xfId="0" applyFont="1" applyFill="1" applyBorder="1" applyAlignment="1">
      <alignment vertical="center"/>
    </xf>
    <xf numFmtId="0" fontId="72" fillId="8" borderId="37" xfId="0" applyFont="1" applyFill="1" applyBorder="1" applyAlignment="1">
      <alignment vertical="center"/>
    </xf>
    <xf numFmtId="0" fontId="3" fillId="2" borderId="36" xfId="0" applyFont="1" applyFill="1" applyBorder="1" applyAlignment="1">
      <alignment horizontal="center" vertical="center"/>
    </xf>
    <xf numFmtId="9" fontId="6" fillId="3" borderId="37" xfId="0" applyNumberFormat="1" applyFont="1" applyFill="1" applyBorder="1" applyAlignment="1" applyProtection="1">
      <alignment horizontal="center" vertical="center" wrapText="1"/>
    </xf>
    <xf numFmtId="0" fontId="54" fillId="5" borderId="0" xfId="0" applyFont="1" applyFill="1" applyBorder="1" applyAlignment="1">
      <alignment horizontal="left" vertical="center"/>
    </xf>
    <xf numFmtId="0" fontId="55" fillId="5" borderId="0" xfId="0" applyNumberFormat="1" applyFont="1" applyFill="1" applyBorder="1" applyAlignment="1">
      <alignment horizontal="center" vertical="center"/>
    </xf>
    <xf numFmtId="0" fontId="54" fillId="5" borderId="0" xfId="0" applyFont="1" applyFill="1" applyBorder="1" applyAlignment="1">
      <alignment horizontal="center" vertical="center"/>
    </xf>
    <xf numFmtId="0" fontId="42" fillId="5" borderId="0" xfId="0" applyFont="1" applyFill="1" applyBorder="1" applyAlignment="1">
      <alignment horizontal="center" vertical="center"/>
    </xf>
    <xf numFmtId="9" fontId="54" fillId="5" borderId="0" xfId="0" applyNumberFormat="1" applyFont="1" applyFill="1" applyBorder="1" applyAlignment="1">
      <alignment horizontal="right" vertical="center"/>
    </xf>
    <xf numFmtId="0" fontId="36" fillId="23" borderId="33" xfId="0" applyFont="1" applyFill="1" applyBorder="1" applyAlignment="1">
      <alignment horizontal="left" vertical="center"/>
    </xf>
    <xf numFmtId="0" fontId="73" fillId="23" borderId="10" xfId="0" applyFont="1" applyFill="1" applyBorder="1" applyAlignment="1">
      <alignment horizontal="center" vertical="center"/>
    </xf>
    <xf numFmtId="0" fontId="73" fillId="23" borderId="10" xfId="0" applyFont="1" applyFill="1" applyBorder="1" applyAlignment="1">
      <alignment horizontal="left" vertical="center" indent="2"/>
    </xf>
    <xf numFmtId="0" fontId="36" fillId="23" borderId="32" xfId="0" applyFont="1" applyFill="1" applyBorder="1" applyAlignment="1">
      <alignment horizontal="right" vertical="center"/>
    </xf>
    <xf numFmtId="0" fontId="18" fillId="23" borderId="36" xfId="0" applyFont="1" applyFill="1" applyBorder="1"/>
    <xf numFmtId="0" fontId="73" fillId="23" borderId="37" xfId="0" applyFont="1" applyFill="1" applyBorder="1"/>
    <xf numFmtId="0" fontId="18" fillId="23" borderId="37" xfId="0" applyFont="1" applyFill="1" applyBorder="1"/>
    <xf numFmtId="0" fontId="7" fillId="5" borderId="0" xfId="0" applyFont="1" applyFill="1" applyBorder="1" applyAlignment="1">
      <alignment horizontal="center" vertical="center"/>
    </xf>
    <xf numFmtId="0" fontId="8" fillId="5" borderId="0" xfId="0" applyNumberFormat="1" applyFont="1" applyFill="1" applyBorder="1" applyAlignment="1">
      <alignment horizontal="center" vertical="center"/>
    </xf>
    <xf numFmtId="0" fontId="7" fillId="5" borderId="0" xfId="0" applyFont="1" applyFill="1" applyBorder="1"/>
    <xf numFmtId="0" fontId="36" fillId="16" borderId="33" xfId="0" applyFont="1" applyFill="1" applyBorder="1" applyAlignment="1">
      <alignment horizontal="left" vertical="center"/>
    </xf>
    <xf numFmtId="0" fontId="73" fillId="16" borderId="10" xfId="0" applyFont="1" applyFill="1" applyBorder="1" applyAlignment="1">
      <alignment horizontal="center" vertical="center"/>
    </xf>
    <xf numFmtId="0" fontId="73" fillId="16" borderId="10" xfId="0" applyFont="1" applyFill="1" applyBorder="1" applyAlignment="1">
      <alignment horizontal="left" vertical="center" indent="2"/>
    </xf>
    <xf numFmtId="0" fontId="36" fillId="16" borderId="32" xfId="0" applyFont="1" applyFill="1" applyBorder="1" applyAlignment="1">
      <alignment horizontal="right" vertical="center"/>
    </xf>
    <xf numFmtId="0" fontId="18" fillId="16" borderId="36" xfId="0" applyFont="1" applyFill="1" applyBorder="1"/>
    <xf numFmtId="0" fontId="73" fillId="16" borderId="37" xfId="0" applyFont="1" applyFill="1" applyBorder="1"/>
    <xf numFmtId="0" fontId="18" fillId="16" borderId="37" xfId="0" applyFont="1" applyFill="1" applyBorder="1"/>
    <xf numFmtId="9" fontId="102" fillId="18" borderId="34" xfId="0" applyNumberFormat="1" applyFont="1" applyFill="1" applyBorder="1" applyAlignment="1">
      <alignment horizontal="center" vertical="center"/>
    </xf>
    <xf numFmtId="9" fontId="102" fillId="18" borderId="11" xfId="0" applyNumberFormat="1" applyFont="1" applyFill="1" applyBorder="1" applyAlignment="1">
      <alignment horizontal="left" vertical="center"/>
    </xf>
    <xf numFmtId="0" fontId="103" fillId="18" borderId="11" xfId="0" applyFont="1" applyFill="1" applyBorder="1" applyAlignment="1">
      <alignment vertical="center"/>
    </xf>
    <xf numFmtId="9" fontId="102" fillId="18" borderId="11" xfId="0" applyNumberFormat="1" applyFont="1" applyFill="1" applyBorder="1" applyAlignment="1">
      <alignment horizontal="center" vertical="center"/>
    </xf>
    <xf numFmtId="9" fontId="102" fillId="18" borderId="11" xfId="0" applyNumberFormat="1" applyFont="1" applyFill="1" applyBorder="1" applyAlignment="1">
      <alignment horizontal="right" vertical="center"/>
    </xf>
    <xf numFmtId="9" fontId="102" fillId="18" borderId="11" xfId="0" applyNumberFormat="1" applyFont="1" applyFill="1" applyBorder="1" applyAlignment="1">
      <alignment horizontal="left" vertical="center" wrapText="1"/>
    </xf>
    <xf numFmtId="9" fontId="102" fillId="18" borderId="35" xfId="0" applyNumberFormat="1" applyFont="1" applyFill="1" applyBorder="1" applyAlignment="1">
      <alignment horizontal="center" vertical="center" wrapText="1"/>
    </xf>
    <xf numFmtId="9" fontId="104" fillId="20" borderId="34" xfId="0" applyNumberFormat="1" applyFont="1" applyFill="1" applyBorder="1" applyAlignment="1">
      <alignment horizontal="center" vertical="center"/>
    </xf>
    <xf numFmtId="9" fontId="104" fillId="20" borderId="11" xfId="0" applyNumberFormat="1" applyFont="1" applyFill="1" applyBorder="1" applyAlignment="1">
      <alignment horizontal="left" vertical="center"/>
    </xf>
    <xf numFmtId="0" fontId="104" fillId="20" borderId="11" xfId="0" applyFont="1" applyFill="1" applyBorder="1" applyAlignment="1">
      <alignment vertical="center"/>
    </xf>
    <xf numFmtId="9" fontId="104" fillId="20" borderId="11" xfId="0" applyNumberFormat="1" applyFont="1" applyFill="1" applyBorder="1" applyAlignment="1">
      <alignment horizontal="center" vertical="center"/>
    </xf>
    <xf numFmtId="9" fontId="104" fillId="20" borderId="11" xfId="0" applyNumberFormat="1" applyFont="1" applyFill="1" applyBorder="1" applyAlignment="1">
      <alignment horizontal="right" vertical="center"/>
    </xf>
    <xf numFmtId="9" fontId="104" fillId="20" borderId="11" xfId="0" applyNumberFormat="1" applyFont="1" applyFill="1" applyBorder="1" applyAlignment="1">
      <alignment horizontal="left" vertical="center" wrapText="1"/>
    </xf>
    <xf numFmtId="9" fontId="104" fillId="20" borderId="35" xfId="0" applyNumberFormat="1" applyFont="1" applyFill="1" applyBorder="1" applyAlignment="1">
      <alignment horizontal="center" vertical="center" wrapText="1"/>
    </xf>
    <xf numFmtId="9" fontId="9" fillId="9" borderId="34" xfId="0" applyNumberFormat="1" applyFont="1" applyFill="1" applyBorder="1" applyAlignment="1">
      <alignment vertical="center"/>
    </xf>
    <xf numFmtId="0" fontId="47" fillId="5" borderId="0" xfId="0" applyFont="1" applyFill="1" applyBorder="1"/>
    <xf numFmtId="0" fontId="48" fillId="0" borderId="0" xfId="0" applyFont="1" applyBorder="1"/>
    <xf numFmtId="0" fontId="15" fillId="13" borderId="36" xfId="1" applyFont="1" applyFill="1" applyBorder="1" applyAlignment="1">
      <alignment horizontal="right" vertical="center" wrapText="1"/>
    </xf>
    <xf numFmtId="0" fontId="15" fillId="13" borderId="38" xfId="1" applyFont="1" applyFill="1" applyBorder="1" applyAlignment="1">
      <alignment horizontal="right" vertical="center" wrapText="1"/>
    </xf>
    <xf numFmtId="0" fontId="20" fillId="0" borderId="0" xfId="0" applyFont="1" applyAlignment="1">
      <alignment vertical="center"/>
    </xf>
    <xf numFmtId="0" fontId="46" fillId="0" borderId="0" xfId="0" applyFont="1" applyBorder="1" applyAlignment="1">
      <alignment vertical="center"/>
    </xf>
    <xf numFmtId="9" fontId="59" fillId="0" borderId="0" xfId="0" applyNumberFormat="1" applyFont="1" applyFill="1" applyBorder="1" applyAlignment="1">
      <alignment horizontal="center" vertical="center"/>
    </xf>
    <xf numFmtId="0" fontId="46" fillId="0" borderId="0" xfId="0" applyFont="1" applyFill="1" applyAlignment="1">
      <alignment vertical="center"/>
    </xf>
    <xf numFmtId="0" fontId="57" fillId="7" borderId="0" xfId="0" applyFont="1" applyFill="1" applyBorder="1" applyAlignment="1" applyProtection="1">
      <alignment vertical="center" wrapText="1"/>
    </xf>
    <xf numFmtId="0" fontId="45" fillId="0" borderId="0" xfId="0" applyFont="1" applyBorder="1" applyAlignment="1">
      <alignment horizontal="center" vertical="center"/>
    </xf>
    <xf numFmtId="0" fontId="46" fillId="5" borderId="0" xfId="0" applyFont="1" applyFill="1" applyBorder="1" applyAlignment="1">
      <alignment horizontal="center" vertical="center"/>
    </xf>
    <xf numFmtId="167" fontId="46" fillId="5" borderId="0" xfId="0" applyNumberFormat="1" applyFont="1" applyFill="1" applyBorder="1" applyAlignment="1">
      <alignment horizontal="center" vertical="center"/>
    </xf>
    <xf numFmtId="0" fontId="46" fillId="0" borderId="0" xfId="0" applyFont="1" applyBorder="1" applyAlignment="1">
      <alignment horizontal="center" vertical="center" shrinkToFit="1"/>
    </xf>
    <xf numFmtId="0" fontId="46" fillId="5" borderId="0" xfId="0" applyFont="1" applyFill="1" applyBorder="1" applyAlignment="1">
      <alignment horizontal="center" vertical="center" wrapText="1"/>
    </xf>
    <xf numFmtId="0" fontId="46" fillId="0" borderId="0" xfId="0" applyFont="1" applyBorder="1" applyAlignment="1">
      <alignment horizontal="center" vertical="center"/>
    </xf>
    <xf numFmtId="0" fontId="107" fillId="0" borderId="0" xfId="0" applyFont="1" applyAlignment="1">
      <alignment vertical="center"/>
    </xf>
    <xf numFmtId="0" fontId="15" fillId="0" borderId="0" xfId="1" applyFont="1" applyFill="1" applyBorder="1" applyAlignment="1">
      <alignment horizontal="right" vertical="center" wrapText="1"/>
    </xf>
    <xf numFmtId="0" fontId="15" fillId="0" borderId="0" xfId="1" applyFont="1" applyFill="1" applyBorder="1" applyAlignment="1">
      <alignment horizontal="left" vertical="center" wrapText="1" indent="1"/>
    </xf>
    <xf numFmtId="0" fontId="15" fillId="0" borderId="0" xfId="1" applyNumberFormat="1" applyFont="1" applyFill="1" applyBorder="1" applyAlignment="1">
      <alignment horizontal="left" vertical="center" indent="1"/>
    </xf>
    <xf numFmtId="0" fontId="20" fillId="0" borderId="0" xfId="0" applyFont="1" applyFill="1" applyBorder="1" applyAlignment="1">
      <alignment horizontal="right" vertical="center"/>
    </xf>
    <xf numFmtId="14" fontId="51" fillId="0" borderId="0" xfId="1" applyNumberFormat="1" applyFont="1" applyFill="1" applyBorder="1" applyAlignment="1" applyProtection="1">
      <alignment horizontal="left" vertical="center" wrapText="1" indent="1"/>
      <protection locked="0"/>
    </xf>
    <xf numFmtId="14" fontId="51" fillId="0" borderId="0" xfId="1" applyNumberFormat="1" applyFont="1" applyFill="1" applyBorder="1" applyAlignment="1" applyProtection="1">
      <alignment horizontal="center" vertical="center" wrapText="1"/>
      <protection locked="0"/>
    </xf>
    <xf numFmtId="0" fontId="20" fillId="0" borderId="0" xfId="0" applyFont="1" applyFill="1" applyAlignment="1">
      <alignment vertical="center"/>
    </xf>
    <xf numFmtId="0" fontId="57" fillId="0" borderId="0" xfId="0" applyFont="1" applyFill="1" applyBorder="1" applyAlignment="1" applyProtection="1">
      <alignment vertical="center" wrapText="1"/>
    </xf>
    <xf numFmtId="0" fontId="5" fillId="0" borderId="0" xfId="0" applyFont="1" applyFill="1" applyBorder="1" applyAlignment="1" applyProtection="1">
      <alignment horizontal="center" vertical="center" wrapText="1"/>
    </xf>
    <xf numFmtId="0" fontId="46" fillId="7" borderId="0" xfId="0" applyFont="1" applyFill="1" applyBorder="1" applyAlignment="1" applyProtection="1">
      <alignment vertical="center" wrapText="1"/>
    </xf>
    <xf numFmtId="0" fontId="46" fillId="0" borderId="0" xfId="0" applyFont="1" applyFill="1" applyBorder="1" applyAlignment="1" applyProtection="1">
      <alignment vertical="center" wrapText="1"/>
    </xf>
    <xf numFmtId="0" fontId="56" fillId="0" borderId="0" xfId="0" applyFont="1" applyProtection="1">
      <protection locked="0"/>
    </xf>
    <xf numFmtId="0" fontId="20" fillId="0" borderId="0" xfId="0" applyFont="1" applyFill="1"/>
    <xf numFmtId="0" fontId="15" fillId="5" borderId="0" xfId="1" applyFont="1" applyFill="1" applyBorder="1" applyAlignment="1">
      <alignment horizontal="right" vertical="center" wrapText="1"/>
    </xf>
    <xf numFmtId="49" fontId="15" fillId="5" borderId="0" xfId="1" applyNumberFormat="1" applyFont="1" applyFill="1" applyBorder="1" applyAlignment="1">
      <alignment horizontal="left" vertical="center" indent="1"/>
    </xf>
    <xf numFmtId="0" fontId="15" fillId="5" borderId="0" xfId="1" applyNumberFormat="1" applyFont="1" applyFill="1" applyBorder="1" applyAlignment="1">
      <alignment horizontal="left" vertical="center" indent="1"/>
    </xf>
    <xf numFmtId="0" fontId="105" fillId="0" borderId="0" xfId="0" applyFont="1" applyBorder="1" applyAlignment="1">
      <alignment vertical="center"/>
    </xf>
    <xf numFmtId="0" fontId="79" fillId="0" borderId="0" xfId="0" applyFont="1" applyBorder="1" applyAlignment="1">
      <alignment vertical="center"/>
    </xf>
    <xf numFmtId="0" fontId="14" fillId="5" borderId="0" xfId="0" applyFont="1" applyFill="1" applyBorder="1" applyAlignment="1">
      <alignment horizontal="center" vertical="center" wrapText="1"/>
    </xf>
    <xf numFmtId="0" fontId="14" fillId="30" borderId="8" xfId="0" applyFont="1" applyFill="1" applyBorder="1" applyAlignment="1">
      <alignment horizontal="center" vertical="center" wrapText="1"/>
    </xf>
    <xf numFmtId="0" fontId="14" fillId="13" borderId="8" xfId="0" applyFont="1" applyFill="1" applyBorder="1" applyAlignment="1">
      <alignment horizontal="center" vertical="center" wrapText="1"/>
    </xf>
    <xf numFmtId="14" fontId="41" fillId="5" borderId="0" xfId="1" applyNumberFormat="1" applyFont="1" applyFill="1" applyBorder="1" applyAlignment="1" applyProtection="1">
      <alignment horizontal="right" vertical="center"/>
    </xf>
    <xf numFmtId="0" fontId="5" fillId="2" borderId="17" xfId="0" applyNumberFormat="1" applyFont="1" applyFill="1" applyBorder="1" applyAlignment="1" applyProtection="1">
      <alignment horizontal="left" vertical="center"/>
    </xf>
    <xf numFmtId="0" fontId="34" fillId="5" borderId="0" xfId="0" applyFont="1" applyFill="1" applyBorder="1" applyAlignment="1">
      <alignment horizontal="center" vertical="center" shrinkToFit="1"/>
    </xf>
    <xf numFmtId="0" fontId="34" fillId="5" borderId="0" xfId="0" applyFont="1" applyFill="1" applyBorder="1" applyAlignment="1">
      <alignment horizontal="center" vertical="center"/>
    </xf>
    <xf numFmtId="167" fontId="34" fillId="5" borderId="0" xfId="0" applyNumberFormat="1" applyFont="1" applyFill="1" applyBorder="1" applyAlignment="1">
      <alignment horizontal="center" vertical="center"/>
    </xf>
    <xf numFmtId="0" fontId="34" fillId="5" borderId="0" xfId="0" applyFont="1" applyFill="1" applyBorder="1" applyAlignment="1">
      <alignment horizontal="center" vertical="center" wrapText="1"/>
    </xf>
    <xf numFmtId="0" fontId="40" fillId="13" borderId="36" xfId="0" applyFont="1" applyFill="1" applyBorder="1"/>
    <xf numFmtId="0" fontId="40" fillId="13" borderId="0" xfId="0" applyFont="1" applyFill="1" applyBorder="1"/>
    <xf numFmtId="0" fontId="40" fillId="13" borderId="37" xfId="0" applyFont="1" applyFill="1" applyBorder="1"/>
    <xf numFmtId="0" fontId="110" fillId="13" borderId="11" xfId="0" applyFont="1" applyFill="1" applyBorder="1" applyAlignment="1">
      <alignment horizontal="center" vertical="center" wrapText="1"/>
    </xf>
    <xf numFmtId="0" fontId="110" fillId="13" borderId="35" xfId="0" applyFont="1" applyFill="1" applyBorder="1" applyAlignment="1">
      <alignment horizontal="center" vertical="center" wrapText="1"/>
    </xf>
    <xf numFmtId="0" fontId="28" fillId="5" borderId="35" xfId="0" applyFont="1" applyFill="1" applyBorder="1" applyAlignment="1" applyProtection="1">
      <alignment horizontal="left" vertical="center" wrapText="1" indent="1"/>
      <protection locked="0"/>
    </xf>
    <xf numFmtId="0" fontId="40" fillId="2" borderId="0" xfId="0" applyFont="1" applyFill="1" applyBorder="1" applyAlignment="1">
      <alignment horizontal="center" vertical="center"/>
    </xf>
    <xf numFmtId="0" fontId="19" fillId="3" borderId="0" xfId="0" applyFont="1" applyFill="1" applyBorder="1" applyAlignment="1">
      <alignment horizontal="left" vertical="center" indent="1"/>
    </xf>
    <xf numFmtId="0" fontId="23" fillId="3" borderId="0" xfId="0" applyFont="1" applyFill="1" applyBorder="1" applyAlignment="1">
      <alignment horizontal="right" vertical="center"/>
    </xf>
    <xf numFmtId="9" fontId="19" fillId="3" borderId="0" xfId="0" applyNumberFormat="1" applyFont="1" applyFill="1" applyBorder="1" applyAlignment="1">
      <alignment horizontal="left" vertical="center"/>
    </xf>
    <xf numFmtId="9" fontId="28" fillId="3" borderId="0" xfId="0" applyNumberFormat="1" applyFont="1" applyFill="1" applyBorder="1" applyAlignment="1" applyProtection="1">
      <alignment horizontal="center" vertical="center" wrapText="1"/>
    </xf>
    <xf numFmtId="9" fontId="23" fillId="11" borderId="11" xfId="0" applyNumberFormat="1" applyFont="1" applyFill="1" applyBorder="1" applyAlignment="1">
      <alignment horizontal="center" vertical="center"/>
    </xf>
    <xf numFmtId="0" fontId="101" fillId="5" borderId="0" xfId="0" applyFont="1" applyFill="1" applyBorder="1" applyAlignment="1">
      <alignment horizontal="left" vertical="center"/>
    </xf>
    <xf numFmtId="0" fontId="40" fillId="5" borderId="0" xfId="0" applyFont="1" applyFill="1" applyBorder="1" applyAlignment="1">
      <alignment horizontal="left" vertical="center"/>
    </xf>
    <xf numFmtId="0" fontId="40" fillId="5" borderId="0" xfId="0" applyFont="1" applyFill="1" applyBorder="1" applyAlignment="1">
      <alignment horizontal="center" vertical="center"/>
    </xf>
    <xf numFmtId="0" fontId="101" fillId="5" borderId="0" xfId="0" applyFont="1" applyFill="1" applyBorder="1" applyAlignment="1">
      <alignment horizontal="center" vertical="center"/>
    </xf>
    <xf numFmtId="9" fontId="101" fillId="5" borderId="0" xfId="0" applyNumberFormat="1" applyFont="1" applyFill="1" applyBorder="1" applyAlignment="1">
      <alignment horizontal="right" vertical="center"/>
    </xf>
    <xf numFmtId="0" fontId="28" fillId="5" borderId="11" xfId="0" applyFont="1" applyFill="1" applyBorder="1" applyAlignment="1" applyProtection="1">
      <alignment horizontal="left" vertical="center" wrapText="1" indent="1"/>
      <protection locked="0"/>
    </xf>
    <xf numFmtId="0" fontId="28" fillId="5" borderId="12" xfId="0" applyFont="1" applyFill="1" applyBorder="1" applyAlignment="1" applyProtection="1">
      <alignment horizontal="left" vertical="center" wrapText="1" indent="1"/>
      <protection locked="0"/>
    </xf>
    <xf numFmtId="0" fontId="28" fillId="5" borderId="39" xfId="0" applyFont="1" applyFill="1" applyBorder="1" applyAlignment="1" applyProtection="1">
      <alignment horizontal="left" vertical="center" wrapText="1" indent="1"/>
      <protection locked="0"/>
    </xf>
    <xf numFmtId="0" fontId="112" fillId="23" borderId="12" xfId="0" applyFont="1" applyFill="1" applyBorder="1" applyAlignment="1">
      <alignment horizontal="center" vertical="center" wrapText="1"/>
    </xf>
    <xf numFmtId="0" fontId="103" fillId="16" borderId="12" xfId="0" applyFont="1" applyFill="1" applyBorder="1" applyAlignment="1">
      <alignment horizontal="center" vertical="center" wrapText="1"/>
    </xf>
    <xf numFmtId="0" fontId="102" fillId="16" borderId="39" xfId="0" applyFont="1" applyFill="1" applyBorder="1" applyAlignment="1">
      <alignment horizontal="center" vertical="center" wrapText="1"/>
    </xf>
    <xf numFmtId="0" fontId="114" fillId="25" borderId="11" xfId="0" applyFont="1" applyFill="1" applyBorder="1" applyAlignment="1" applyProtection="1">
      <alignment horizontal="left" vertical="center" wrapText="1" indent="1"/>
    </xf>
    <xf numFmtId="0" fontId="6" fillId="2" borderId="11" xfId="0" applyFont="1" applyFill="1" applyBorder="1" applyAlignment="1" applyProtection="1">
      <alignment horizontal="center" vertical="center" wrapText="1"/>
      <protection locked="0"/>
    </xf>
    <xf numFmtId="0" fontId="114" fillId="25" borderId="11" xfId="0" applyFont="1" applyFill="1" applyBorder="1" applyAlignment="1">
      <alignment horizontal="left" vertical="center" wrapText="1" indent="1"/>
    </xf>
    <xf numFmtId="0" fontId="114" fillId="26" borderId="11" xfId="0" applyFont="1" applyFill="1" applyBorder="1" applyAlignment="1">
      <alignment horizontal="left" vertical="center" wrapText="1" indent="1"/>
    </xf>
    <xf numFmtId="0" fontId="114" fillId="26" borderId="11" xfId="0" applyFont="1" applyFill="1" applyBorder="1" applyAlignment="1">
      <alignment horizontal="left" vertical="center" wrapText="1"/>
    </xf>
    <xf numFmtId="0" fontId="114" fillId="26" borderId="11" xfId="0" applyFont="1" applyFill="1" applyBorder="1" applyAlignment="1">
      <alignment horizontal="left" vertical="top" wrapText="1"/>
    </xf>
    <xf numFmtId="0" fontId="5" fillId="26" borderId="11" xfId="0" applyFont="1" applyFill="1" applyBorder="1" applyAlignment="1">
      <alignment horizontal="left" vertical="center" wrapText="1" indent="1"/>
    </xf>
    <xf numFmtId="0" fontId="28" fillId="5" borderId="11" xfId="0" applyFont="1" applyFill="1" applyBorder="1" applyAlignment="1" applyProtection="1">
      <alignment horizontal="left" vertical="center" wrapText="1" indent="1"/>
      <protection locked="0"/>
    </xf>
    <xf numFmtId="0" fontId="3" fillId="5" borderId="38" xfId="3" applyFont="1" applyFill="1" applyBorder="1" applyProtection="1"/>
    <xf numFmtId="0" fontId="1" fillId="5" borderId="12" xfId="1" applyFont="1" applyFill="1" applyBorder="1" applyAlignment="1" applyProtection="1">
      <alignment horizontal="center" vertical="top" wrapText="1"/>
    </xf>
    <xf numFmtId="0" fontId="118" fillId="0" borderId="0" xfId="3" applyFont="1" applyAlignment="1">
      <alignment vertical="center"/>
    </xf>
    <xf numFmtId="0" fontId="41" fillId="5" borderId="0" xfId="1" applyFont="1" applyFill="1" applyBorder="1" applyAlignment="1" applyProtection="1">
      <alignment horizontal="center" vertical="center"/>
    </xf>
    <xf numFmtId="0" fontId="41" fillId="5" borderId="0" xfId="1" applyFont="1" applyFill="1" applyBorder="1" applyAlignment="1" applyProtection="1">
      <alignment horizontal="right" vertical="center"/>
    </xf>
    <xf numFmtId="0" fontId="68" fillId="0" borderId="0" xfId="0" applyFont="1" applyAlignment="1">
      <alignment vertical="center"/>
    </xf>
    <xf numFmtId="0" fontId="42" fillId="0" borderId="0" xfId="3" applyFont="1" applyAlignment="1">
      <alignment vertical="center"/>
    </xf>
    <xf numFmtId="0" fontId="119" fillId="0" borderId="0" xfId="3" applyFont="1"/>
    <xf numFmtId="0" fontId="7" fillId="5" borderId="33" xfId="3" applyFont="1" applyFill="1" applyBorder="1" applyProtection="1"/>
    <xf numFmtId="0" fontId="26" fillId="5" borderId="10" xfId="1" applyFont="1" applyFill="1" applyBorder="1" applyAlignment="1" applyProtection="1">
      <alignment vertical="center"/>
    </xf>
    <xf numFmtId="0" fontId="120" fillId="0" borderId="0" xfId="0" applyFont="1"/>
    <xf numFmtId="0" fontId="7" fillId="0" borderId="0" xfId="3" applyFont="1"/>
    <xf numFmtId="0" fontId="35" fillId="15" borderId="8" xfId="1" applyFont="1" applyFill="1" applyBorder="1" applyAlignment="1" applyProtection="1">
      <alignment horizontal="center" vertical="center" wrapText="1"/>
    </xf>
    <xf numFmtId="0" fontId="20" fillId="15" borderId="8" xfId="1" applyFont="1" applyFill="1" applyBorder="1" applyAlignment="1" applyProtection="1">
      <alignment horizontal="center" vertical="center" wrapText="1"/>
    </xf>
    <xf numFmtId="0" fontId="14" fillId="16" borderId="8" xfId="1" applyFont="1" applyFill="1" applyBorder="1" applyAlignment="1" applyProtection="1">
      <alignment horizontal="center" vertical="center" wrapText="1"/>
    </xf>
    <xf numFmtId="0" fontId="15" fillId="16" borderId="8" xfId="1" applyFont="1" applyFill="1" applyBorder="1" applyAlignment="1" applyProtection="1">
      <alignment horizontal="center" vertical="center" wrapText="1"/>
    </xf>
    <xf numFmtId="49" fontId="35" fillId="15" borderId="8" xfId="1" applyNumberFormat="1" applyFont="1" applyFill="1" applyBorder="1" applyAlignment="1" applyProtection="1">
      <alignment horizontal="center" vertical="center" wrapText="1"/>
    </xf>
    <xf numFmtId="9" fontId="35" fillId="15" borderId="8" xfId="1" applyNumberFormat="1" applyFont="1" applyFill="1" applyBorder="1" applyAlignment="1" applyProtection="1">
      <alignment horizontal="center" vertical="center"/>
    </xf>
    <xf numFmtId="9" fontId="14" fillId="16" borderId="8" xfId="1" applyNumberFormat="1" applyFont="1" applyFill="1" applyBorder="1" applyAlignment="1" applyProtection="1">
      <alignment horizontal="center" vertical="center"/>
    </xf>
    <xf numFmtId="49" fontId="14" fillId="16" borderId="8" xfId="1" applyNumberFormat="1" applyFont="1" applyFill="1" applyBorder="1" applyAlignment="1" applyProtection="1">
      <alignment horizontal="center" vertical="center" wrapText="1"/>
    </xf>
    <xf numFmtId="9" fontId="121" fillId="0" borderId="8" xfId="1" applyNumberFormat="1" applyFont="1" applyFill="1" applyBorder="1" applyAlignment="1" applyProtection="1">
      <alignment horizontal="center" vertical="center"/>
      <protection locked="0"/>
    </xf>
    <xf numFmtId="0" fontId="51" fillId="0" borderId="35" xfId="1" applyNumberFormat="1" applyFont="1" applyFill="1" applyBorder="1" applyAlignment="1" applyProtection="1">
      <alignment horizontal="left" vertical="center" wrapText="1" indent="1"/>
      <protection locked="0"/>
    </xf>
    <xf numFmtId="0" fontId="124" fillId="5" borderId="0" xfId="2" applyFont="1" applyFill="1" applyAlignment="1">
      <alignment vertical="center"/>
    </xf>
    <xf numFmtId="0" fontId="67" fillId="0" borderId="0" xfId="0" applyFont="1" applyBorder="1" applyAlignment="1">
      <alignment vertical="center"/>
    </xf>
    <xf numFmtId="0" fontId="97" fillId="0" borderId="0" xfId="0" applyFont="1" applyAlignment="1">
      <alignment vertical="center"/>
    </xf>
    <xf numFmtId="0" fontId="41" fillId="2" borderId="0" xfId="0" applyFont="1" applyFill="1" applyBorder="1" applyAlignment="1">
      <alignment horizontal="center" vertical="center"/>
    </xf>
    <xf numFmtId="0" fontId="67" fillId="5" borderId="0" xfId="0" applyFont="1" applyFill="1" applyAlignment="1">
      <alignment vertical="center"/>
    </xf>
    <xf numFmtId="0" fontId="118" fillId="5" borderId="12" xfId="0" applyFont="1" applyFill="1" applyBorder="1" applyAlignment="1" applyProtection="1">
      <alignment vertical="center"/>
    </xf>
    <xf numFmtId="0" fontId="41" fillId="5" borderId="0" xfId="0" applyFont="1" applyFill="1" applyBorder="1" applyAlignment="1" applyProtection="1">
      <alignment horizontal="center" vertical="center"/>
    </xf>
    <xf numFmtId="9" fontId="23" fillId="8" borderId="36" xfId="1" applyNumberFormat="1" applyFont="1" applyFill="1" applyBorder="1" applyAlignment="1">
      <alignment horizontal="right" vertical="center" wrapText="1"/>
    </xf>
    <xf numFmtId="9" fontId="23" fillId="8" borderId="36" xfId="1" applyNumberFormat="1" applyFont="1" applyFill="1" applyBorder="1" applyAlignment="1">
      <alignment horizontal="right" vertical="justify" wrapText="1"/>
    </xf>
    <xf numFmtId="0" fontId="23" fillId="8" borderId="38" xfId="1" applyNumberFormat="1" applyFont="1" applyFill="1" applyBorder="1" applyAlignment="1">
      <alignment horizontal="right" vertical="center" wrapText="1"/>
    </xf>
    <xf numFmtId="0" fontId="34" fillId="8" borderId="12" xfId="1" applyNumberFormat="1" applyFont="1" applyFill="1" applyBorder="1" applyAlignment="1">
      <alignment horizontal="left" vertical="center" indent="1"/>
    </xf>
    <xf numFmtId="0" fontId="34" fillId="8" borderId="39" xfId="1" applyNumberFormat="1" applyFont="1" applyFill="1" applyBorder="1" applyAlignment="1">
      <alignment vertical="center"/>
    </xf>
    <xf numFmtId="9" fontId="125" fillId="24" borderId="36" xfId="0" applyNumberFormat="1" applyFont="1" applyFill="1" applyBorder="1" applyAlignment="1">
      <alignment horizontal="center" vertical="center"/>
    </xf>
    <xf numFmtId="9" fontId="125" fillId="24" borderId="0" xfId="0" applyNumberFormat="1" applyFont="1" applyFill="1" applyBorder="1" applyAlignment="1">
      <alignment horizontal="left" vertical="center"/>
    </xf>
    <xf numFmtId="9" fontId="125" fillId="23" borderId="0" xfId="0" applyNumberFormat="1" applyFont="1" applyFill="1" applyBorder="1" applyAlignment="1">
      <alignment horizontal="center" vertical="center"/>
    </xf>
    <xf numFmtId="9" fontId="125" fillId="23" borderId="37" xfId="0" applyNumberFormat="1" applyFont="1" applyFill="1" applyBorder="1" applyAlignment="1">
      <alignment horizontal="center" vertical="center" wrapText="1"/>
    </xf>
    <xf numFmtId="0" fontId="126" fillId="23" borderId="36" xfId="0" applyFont="1" applyFill="1" applyBorder="1" applyAlignment="1">
      <alignment vertical="center"/>
    </xf>
    <xf numFmtId="0" fontId="126" fillId="24" borderId="0" xfId="0" applyFont="1" applyFill="1" applyBorder="1" applyAlignment="1">
      <alignment horizontal="center" vertical="center" wrapText="1"/>
    </xf>
    <xf numFmtId="9" fontId="126" fillId="23" borderId="0" xfId="0" applyNumberFormat="1" applyFont="1" applyFill="1" applyBorder="1" applyAlignment="1">
      <alignment horizontal="center" vertical="center"/>
    </xf>
    <xf numFmtId="9" fontId="126" fillId="23" borderId="37" xfId="0" applyNumberFormat="1" applyFont="1" applyFill="1" applyBorder="1" applyAlignment="1">
      <alignment horizontal="center" vertical="center" wrapText="1"/>
    </xf>
    <xf numFmtId="9" fontId="127" fillId="17" borderId="33" xfId="0" applyNumberFormat="1" applyFont="1" applyFill="1" applyBorder="1" applyAlignment="1">
      <alignment horizontal="center" vertical="center"/>
    </xf>
    <xf numFmtId="9" fontId="127" fillId="17" borderId="10" xfId="0" applyNumberFormat="1" applyFont="1" applyFill="1" applyBorder="1" applyAlignment="1">
      <alignment horizontal="left" vertical="center"/>
    </xf>
    <xf numFmtId="9" fontId="127" fillId="16" borderId="10" xfId="0" applyNumberFormat="1" applyFont="1" applyFill="1" applyBorder="1" applyAlignment="1">
      <alignment horizontal="center" vertical="center"/>
    </xf>
    <xf numFmtId="9" fontId="127" fillId="16" borderId="32" xfId="0" applyNumberFormat="1" applyFont="1" applyFill="1" applyBorder="1" applyAlignment="1">
      <alignment horizontal="center" vertical="center" wrapText="1"/>
    </xf>
    <xf numFmtId="0" fontId="128" fillId="0" borderId="11" xfId="0" applyFont="1" applyBorder="1"/>
    <xf numFmtId="0" fontId="129" fillId="16" borderId="36" xfId="0" applyFont="1" applyFill="1" applyBorder="1" applyAlignment="1">
      <alignment vertical="center"/>
    </xf>
    <xf numFmtId="0" fontId="129" fillId="17" borderId="0" xfId="0" applyFont="1" applyFill="1" applyBorder="1" applyAlignment="1">
      <alignment horizontal="center" vertical="center" wrapText="1"/>
    </xf>
    <xf numFmtId="9" fontId="129" fillId="17" borderId="0" xfId="0" applyNumberFormat="1" applyFont="1" applyFill="1" applyBorder="1" applyAlignment="1">
      <alignment horizontal="center" vertical="center"/>
    </xf>
    <xf numFmtId="9" fontId="129" fillId="16" borderId="37" xfId="0" applyNumberFormat="1" applyFont="1" applyFill="1" applyBorder="1" applyAlignment="1">
      <alignment horizontal="center" vertical="center" wrapText="1"/>
    </xf>
    <xf numFmtId="9" fontId="19" fillId="6" borderId="11" xfId="0" applyNumberFormat="1" applyFont="1" applyFill="1" applyBorder="1" applyAlignment="1">
      <alignment horizontal="center" vertical="center"/>
    </xf>
    <xf numFmtId="9" fontId="19" fillId="6" borderId="35" xfId="0" applyNumberFormat="1" applyFont="1" applyFill="1" applyBorder="1" applyAlignment="1">
      <alignment horizontal="center" vertical="center" wrapText="1"/>
    </xf>
    <xf numFmtId="0" fontId="49" fillId="0" borderId="11" xfId="0" applyFont="1" applyBorder="1"/>
    <xf numFmtId="0" fontId="16" fillId="7" borderId="39" xfId="0" applyNumberFormat="1" applyFont="1" applyFill="1" applyBorder="1" applyAlignment="1" applyProtection="1">
      <alignment vertical="top" wrapText="1"/>
      <protection locked="0"/>
    </xf>
    <xf numFmtId="0" fontId="16" fillId="7" borderId="9" xfId="0" applyNumberFormat="1" applyFont="1" applyFill="1" applyBorder="1" applyAlignment="1" applyProtection="1">
      <alignment vertical="top" wrapText="1"/>
      <protection locked="0"/>
    </xf>
    <xf numFmtId="49" fontId="34" fillId="8" borderId="0" xfId="0" applyNumberFormat="1" applyFont="1" applyFill="1" applyBorder="1" applyAlignment="1">
      <alignment horizontal="left" vertical="justify" wrapText="1" indent="1"/>
    </xf>
    <xf numFmtId="9" fontId="23" fillId="11" borderId="35" xfId="0" applyNumberFormat="1" applyFont="1" applyFill="1" applyBorder="1" applyAlignment="1">
      <alignment horizontal="right" vertical="center"/>
    </xf>
    <xf numFmtId="0" fontId="130" fillId="5" borderId="0" xfId="2" applyFont="1" applyFill="1" applyAlignment="1">
      <alignment horizontal="left" vertical="center" indent="1"/>
    </xf>
    <xf numFmtId="0" fontId="67" fillId="5" borderId="0" xfId="0" applyFont="1" applyFill="1" applyAlignment="1">
      <alignment horizontal="left" vertical="center" indent="1"/>
    </xf>
    <xf numFmtId="0" fontId="67" fillId="0" borderId="0" xfId="0" applyFont="1" applyAlignment="1">
      <alignment horizontal="left" vertical="center" indent="1"/>
    </xf>
    <xf numFmtId="0" fontId="41" fillId="2" borderId="0" xfId="0" applyFont="1" applyFill="1" applyBorder="1" applyAlignment="1">
      <alignment horizontal="left" vertical="center" indent="1"/>
    </xf>
    <xf numFmtId="0" fontId="15" fillId="8" borderId="36" xfId="1" applyFont="1" applyFill="1" applyBorder="1" applyAlignment="1">
      <alignment horizontal="right" vertical="center" wrapText="1"/>
    </xf>
    <xf numFmtId="9" fontId="15" fillId="8" borderId="36" xfId="1" applyNumberFormat="1" applyFont="1" applyFill="1" applyBorder="1" applyAlignment="1">
      <alignment horizontal="right" vertical="center" wrapText="1"/>
    </xf>
    <xf numFmtId="0" fontId="15" fillId="8" borderId="0" xfId="1" applyNumberFormat="1" applyFont="1" applyFill="1" applyBorder="1" applyAlignment="1">
      <alignment horizontal="left" vertical="center" indent="1"/>
    </xf>
    <xf numFmtId="0" fontId="15" fillId="8" borderId="37" xfId="1" applyNumberFormat="1" applyFont="1" applyFill="1" applyBorder="1" applyAlignment="1">
      <alignment horizontal="left" vertical="center" indent="1"/>
    </xf>
    <xf numFmtId="49" fontId="15" fillId="8" borderId="0" xfId="1" applyNumberFormat="1" applyFont="1" applyFill="1" applyBorder="1" applyAlignment="1">
      <alignment horizontal="left" vertical="center" wrapText="1" indent="1"/>
    </xf>
    <xf numFmtId="0" fontId="15" fillId="8" borderId="38" xfId="1" applyFont="1" applyFill="1" applyBorder="1" applyAlignment="1">
      <alignment horizontal="right" vertical="center" wrapText="1"/>
    </xf>
    <xf numFmtId="0" fontId="15" fillId="8" borderId="12" xfId="1" applyFont="1" applyFill="1" applyBorder="1" applyAlignment="1">
      <alignment horizontal="left" vertical="center" wrapText="1" indent="1"/>
    </xf>
    <xf numFmtId="164" fontId="15" fillId="8" borderId="38" xfId="1" applyNumberFormat="1" applyFont="1" applyFill="1" applyBorder="1" applyAlignment="1">
      <alignment horizontal="right" vertical="center" wrapText="1"/>
    </xf>
    <xf numFmtId="0" fontId="104" fillId="23" borderId="39" xfId="0" applyFont="1" applyFill="1" applyBorder="1" applyAlignment="1">
      <alignment horizontal="center" vertical="center" wrapText="1"/>
    </xf>
    <xf numFmtId="0" fontId="69" fillId="0" borderId="0" xfId="0" applyFont="1" applyAlignment="1">
      <alignment horizontal="left" indent="1"/>
    </xf>
    <xf numFmtId="0" fontId="69" fillId="0" borderId="0" xfId="0" applyFont="1" applyAlignment="1">
      <alignment horizontal="left" vertical="top" indent="1"/>
    </xf>
    <xf numFmtId="0" fontId="130" fillId="5" borderId="0" xfId="2" applyFont="1" applyFill="1" applyAlignment="1">
      <alignment horizontal="right" vertical="center" indent="1"/>
    </xf>
    <xf numFmtId="9" fontId="113" fillId="0" borderId="0" xfId="0" applyNumberFormat="1" applyFont="1" applyFill="1" applyBorder="1" applyAlignment="1" applyProtection="1">
      <alignment horizontal="center" vertical="center" wrapText="1"/>
      <protection locked="0"/>
    </xf>
    <xf numFmtId="9" fontId="2" fillId="20" borderId="0" xfId="0" applyNumberFormat="1" applyFont="1" applyFill="1" applyBorder="1" applyAlignment="1" applyProtection="1">
      <alignment horizontal="left" vertical="center" indent="1"/>
    </xf>
    <xf numFmtId="9" fontId="2" fillId="20" borderId="0" xfId="0" applyNumberFormat="1" applyFont="1" applyFill="1" applyBorder="1" applyAlignment="1" applyProtection="1">
      <alignment horizontal="left" vertical="center" wrapText="1" indent="1"/>
    </xf>
    <xf numFmtId="9" fontId="2" fillId="20" borderId="0" xfId="0" applyNumberFormat="1" applyFont="1" applyFill="1" applyBorder="1" applyAlignment="1" applyProtection="1">
      <alignment horizontal="center" vertical="center"/>
    </xf>
    <xf numFmtId="9" fontId="64" fillId="2" borderId="10" xfId="0" applyNumberFormat="1" applyFont="1" applyFill="1" applyBorder="1" applyAlignment="1" applyProtection="1">
      <alignment horizontal="center" vertical="center" wrapText="1"/>
    </xf>
    <xf numFmtId="9" fontId="64" fillId="2" borderId="32" xfId="0" applyNumberFormat="1" applyFont="1" applyFill="1" applyBorder="1" applyAlignment="1" applyProtection="1">
      <alignment horizontal="center" vertical="center" wrapText="1"/>
    </xf>
    <xf numFmtId="9" fontId="22" fillId="2" borderId="37" xfId="0" applyNumberFormat="1" applyFont="1" applyFill="1" applyBorder="1" applyAlignment="1" applyProtection="1">
      <alignment horizontal="center" vertical="center" wrapText="1"/>
    </xf>
    <xf numFmtId="9" fontId="2" fillId="20" borderId="36" xfId="0" applyNumberFormat="1" applyFont="1" applyFill="1" applyBorder="1" applyAlignment="1" applyProtection="1">
      <alignment horizontal="left" vertical="center" indent="1"/>
    </xf>
    <xf numFmtId="9" fontId="2" fillId="20" borderId="37" xfId="0" applyNumberFormat="1" applyFont="1" applyFill="1" applyBorder="1" applyAlignment="1" applyProtection="1">
      <alignment horizontal="center" vertical="center"/>
    </xf>
    <xf numFmtId="9" fontId="2" fillId="19" borderId="38" xfId="0" applyNumberFormat="1" applyFont="1" applyFill="1" applyBorder="1" applyAlignment="1" applyProtection="1">
      <alignment horizontal="left" vertical="center" indent="1"/>
    </xf>
    <xf numFmtId="9" fontId="2" fillId="19" borderId="12" xfId="0" applyNumberFormat="1" applyFont="1" applyFill="1" applyBorder="1" applyAlignment="1" applyProtection="1">
      <alignment horizontal="left" vertical="center" indent="1"/>
    </xf>
    <xf numFmtId="0" fontId="2" fillId="18" borderId="12" xfId="0" applyFont="1" applyFill="1" applyBorder="1" applyAlignment="1" applyProtection="1">
      <alignment horizontal="left" vertical="center" indent="1"/>
    </xf>
    <xf numFmtId="9" fontId="2" fillId="19" borderId="12" xfId="0" applyNumberFormat="1" applyFont="1" applyFill="1" applyBorder="1" applyAlignment="1" applyProtection="1">
      <alignment horizontal="center" vertical="center"/>
    </xf>
    <xf numFmtId="9" fontId="2" fillId="19" borderId="39" xfId="0" applyNumberFormat="1" applyFont="1" applyFill="1" applyBorder="1" applyAlignment="1" applyProtection="1">
      <alignment horizontal="center" vertical="center"/>
    </xf>
    <xf numFmtId="9" fontId="10" fillId="9" borderId="10" xfId="0" applyNumberFormat="1" applyFont="1" applyFill="1" applyBorder="1" applyAlignment="1" applyProtection="1">
      <alignment horizontal="center" vertical="center"/>
    </xf>
    <xf numFmtId="9" fontId="10" fillId="9" borderId="32" xfId="0" applyNumberFormat="1" applyFont="1" applyFill="1" applyBorder="1" applyAlignment="1" applyProtection="1">
      <alignment horizontal="center" vertical="center"/>
    </xf>
    <xf numFmtId="0" fontId="69" fillId="0" borderId="0" xfId="0" applyFont="1" applyAlignment="1">
      <alignment horizontal="left" vertical="center" indent="1"/>
    </xf>
    <xf numFmtId="0" fontId="41" fillId="29" borderId="0" xfId="0" applyFont="1" applyFill="1" applyBorder="1" applyAlignment="1">
      <alignment horizontal="left" vertical="center" indent="1"/>
    </xf>
    <xf numFmtId="0" fontId="85" fillId="0" borderId="0" xfId="0" applyFont="1" applyFill="1" applyBorder="1" applyAlignment="1">
      <alignment horizontal="left" vertical="center" indent="1"/>
    </xf>
    <xf numFmtId="0" fontId="20" fillId="8" borderId="12" xfId="1" applyFont="1" applyFill="1" applyBorder="1" applyAlignment="1">
      <alignment horizontal="right" vertical="center" wrapText="1"/>
    </xf>
    <xf numFmtId="0" fontId="41" fillId="2" borderId="12" xfId="0" applyFont="1" applyFill="1" applyBorder="1" applyAlignment="1">
      <alignment horizontal="left" vertical="center" indent="1"/>
    </xf>
    <xf numFmtId="14" fontId="41" fillId="2" borderId="0" xfId="1" applyNumberFormat="1" applyFont="1" applyFill="1" applyBorder="1" applyAlignment="1">
      <alignment horizontal="left" vertical="center" indent="1"/>
    </xf>
    <xf numFmtId="0" fontId="67" fillId="0" borderId="0" xfId="0" applyFont="1" applyBorder="1" applyAlignment="1">
      <alignment horizontal="left" vertical="center" indent="1"/>
    </xf>
    <xf numFmtId="0" fontId="130" fillId="0" borderId="0" xfId="2" applyFont="1" applyBorder="1" applyAlignment="1">
      <alignment horizontal="left" vertical="center" indent="1"/>
    </xf>
    <xf numFmtId="0" fontId="46" fillId="0" borderId="8" xfId="0" applyFont="1" applyBorder="1" applyAlignment="1" applyProtection="1">
      <alignment horizontal="center" vertical="center" wrapText="1"/>
      <protection locked="0"/>
    </xf>
    <xf numFmtId="0" fontId="106" fillId="0" borderId="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shrinkToFit="1"/>
      <protection locked="0"/>
    </xf>
    <xf numFmtId="0" fontId="46" fillId="0" borderId="0" xfId="0" applyFont="1" applyBorder="1" applyAlignment="1">
      <alignment vertical="center" wrapText="1"/>
    </xf>
    <xf numFmtId="0" fontId="20" fillId="0" borderId="0" xfId="1" applyFont="1" applyFill="1" applyBorder="1" applyAlignment="1">
      <alignment horizontal="left" vertical="center" wrapText="1" indent="1"/>
    </xf>
    <xf numFmtId="0" fontId="20" fillId="0" borderId="0" xfId="1" applyNumberFormat="1" applyFont="1" applyFill="1" applyBorder="1" applyAlignment="1">
      <alignment vertical="center"/>
    </xf>
    <xf numFmtId="0" fontId="137" fillId="0" borderId="12" xfId="1" applyFont="1" applyFill="1" applyBorder="1" applyAlignment="1">
      <alignment horizontal="left" vertical="center" wrapText="1" indent="1"/>
    </xf>
    <xf numFmtId="0" fontId="137" fillId="0" borderId="12" xfId="1" applyNumberFormat="1" applyFont="1" applyFill="1" applyBorder="1" applyAlignment="1">
      <alignment horizontal="left" vertical="center" indent="1"/>
    </xf>
    <xf numFmtId="0" fontId="123" fillId="7" borderId="38" xfId="1" applyFont="1" applyFill="1" applyBorder="1" applyAlignment="1">
      <alignment horizontal="center" vertical="center" wrapText="1"/>
    </xf>
    <xf numFmtId="0" fontId="122" fillId="7" borderId="12" xfId="1" applyFont="1" applyFill="1" applyBorder="1" applyAlignment="1">
      <alignment horizontal="center" vertical="center" wrapText="1"/>
    </xf>
    <xf numFmtId="0" fontId="122" fillId="7" borderId="39" xfId="1" applyFont="1" applyFill="1" applyBorder="1" applyAlignment="1">
      <alignment horizontal="center" vertical="center" wrapText="1"/>
    </xf>
    <xf numFmtId="0" fontId="17" fillId="2" borderId="0" xfId="3" applyFont="1" applyFill="1" applyBorder="1" applyAlignment="1" applyProtection="1">
      <alignment horizontal="center" vertical="center"/>
    </xf>
    <xf numFmtId="0" fontId="4" fillId="11" borderId="33" xfId="1" applyFont="1" applyFill="1" applyBorder="1" applyAlignment="1" applyProtection="1">
      <alignment horizontal="right" vertical="center"/>
    </xf>
    <xf numFmtId="0" fontId="4" fillId="11" borderId="10" xfId="1" applyFont="1" applyFill="1" applyBorder="1" applyAlignment="1" applyProtection="1">
      <alignment horizontal="right" vertical="center"/>
    </xf>
    <xf numFmtId="0" fontId="10" fillId="35" borderId="34" xfId="1" applyFont="1" applyFill="1" applyBorder="1" applyAlignment="1" applyProtection="1">
      <alignment horizontal="center" vertical="center"/>
    </xf>
    <xf numFmtId="0" fontId="10" fillId="35" borderId="11" xfId="1" applyFont="1" applyFill="1" applyBorder="1" applyAlignment="1" applyProtection="1">
      <alignment horizontal="center" vertical="center"/>
    </xf>
    <xf numFmtId="0" fontId="10" fillId="35" borderId="35" xfId="1" applyFont="1" applyFill="1" applyBorder="1" applyAlignment="1" applyProtection="1">
      <alignment horizontal="center" vertical="center"/>
    </xf>
    <xf numFmtId="20" fontId="5" fillId="9" borderId="33" xfId="1" applyNumberFormat="1" applyFont="1" applyFill="1" applyBorder="1" applyAlignment="1" applyProtection="1">
      <alignment horizontal="left" vertical="center" wrapText="1" indent="1"/>
    </xf>
    <xf numFmtId="20" fontId="5" fillId="9" borderId="10" xfId="1" applyNumberFormat="1" applyFont="1" applyFill="1" applyBorder="1" applyAlignment="1" applyProtection="1">
      <alignment horizontal="left" vertical="center" wrapText="1" indent="1"/>
    </xf>
    <xf numFmtId="20" fontId="5" fillId="9" borderId="32" xfId="1" applyNumberFormat="1" applyFont="1" applyFill="1" applyBorder="1" applyAlignment="1" applyProtection="1">
      <alignment horizontal="left" vertical="center" wrapText="1" indent="1"/>
    </xf>
    <xf numFmtId="0" fontId="20" fillId="15" borderId="34" xfId="0" applyFont="1" applyFill="1" applyBorder="1" applyAlignment="1">
      <alignment horizontal="left" vertical="center" wrapText="1" indent="1"/>
    </xf>
    <xf numFmtId="0" fontId="20" fillId="15" borderId="35" xfId="0" applyFont="1" applyFill="1" applyBorder="1" applyAlignment="1">
      <alignment horizontal="left" vertical="center" wrapText="1" indent="1"/>
    </xf>
    <xf numFmtId="9" fontId="121" fillId="5" borderId="34" xfId="1" applyNumberFormat="1" applyFont="1" applyFill="1" applyBorder="1" applyAlignment="1" applyProtection="1">
      <alignment horizontal="center" vertical="center" wrapText="1"/>
    </xf>
    <xf numFmtId="9" fontId="121" fillId="5" borderId="11" xfId="1" applyNumberFormat="1" applyFont="1" applyFill="1" applyBorder="1" applyAlignment="1" applyProtection="1">
      <alignment horizontal="center" vertical="center"/>
    </xf>
    <xf numFmtId="9" fontId="121" fillId="5" borderId="35" xfId="1" applyNumberFormat="1" applyFont="1" applyFill="1" applyBorder="1" applyAlignment="1" applyProtection="1">
      <alignment horizontal="center" vertical="center"/>
    </xf>
    <xf numFmtId="0" fontId="35" fillId="15" borderId="8" xfId="1" applyFont="1" applyFill="1" applyBorder="1" applyAlignment="1" applyProtection="1">
      <alignment horizontal="center" vertical="center" wrapText="1"/>
    </xf>
    <xf numFmtId="0" fontId="20" fillId="15" borderId="8" xfId="1" applyFont="1" applyFill="1" applyBorder="1" applyAlignment="1" applyProtection="1">
      <alignment horizontal="center" vertical="center" wrapText="1"/>
    </xf>
    <xf numFmtId="0" fontId="15" fillId="16" borderId="8" xfId="1" applyFont="1" applyFill="1" applyBorder="1" applyAlignment="1" applyProtection="1">
      <alignment horizontal="center" vertical="center" wrapText="1"/>
    </xf>
    <xf numFmtId="0" fontId="20" fillId="15" borderId="8" xfId="1" applyFont="1" applyFill="1" applyBorder="1" applyAlignment="1" applyProtection="1">
      <alignment horizontal="left" vertical="center" wrapText="1" indent="1"/>
    </xf>
    <xf numFmtId="49" fontId="15" fillId="16" borderId="8" xfId="1" applyNumberFormat="1" applyFont="1" applyFill="1" applyBorder="1" applyAlignment="1" applyProtection="1">
      <alignment horizontal="left" vertical="center" wrapText="1" indent="1"/>
    </xf>
    <xf numFmtId="0" fontId="35" fillId="15" borderId="9" xfId="1" applyFont="1" applyFill="1" applyBorder="1" applyAlignment="1">
      <alignment horizontal="center" vertical="center" wrapText="1"/>
    </xf>
    <xf numFmtId="0" fontId="20" fillId="15" borderId="9" xfId="1" applyFont="1" applyFill="1" applyBorder="1" applyAlignment="1">
      <alignment horizontal="center" vertical="center"/>
    </xf>
    <xf numFmtId="0" fontId="14" fillId="16" borderId="9" xfId="1" applyFont="1" applyFill="1" applyBorder="1" applyAlignment="1">
      <alignment horizontal="center" vertical="center" wrapText="1"/>
    </xf>
    <xf numFmtId="20" fontId="5" fillId="28" borderId="12" xfId="1" applyNumberFormat="1" applyFont="1" applyFill="1" applyBorder="1" applyAlignment="1" applyProtection="1">
      <alignment horizontal="center" vertical="top" wrapText="1"/>
    </xf>
    <xf numFmtId="20" fontId="5" fillId="28" borderId="39" xfId="1" applyNumberFormat="1" applyFont="1" applyFill="1" applyBorder="1" applyAlignment="1" applyProtection="1">
      <alignment horizontal="center" vertical="top" wrapText="1"/>
    </xf>
    <xf numFmtId="20" fontId="5" fillId="9" borderId="36" xfId="1" applyNumberFormat="1" applyFont="1" applyFill="1" applyBorder="1" applyAlignment="1" applyProtection="1">
      <alignment horizontal="left" vertical="center" wrapText="1" indent="1"/>
    </xf>
    <xf numFmtId="20" fontId="5" fillId="9" borderId="0" xfId="1" applyNumberFormat="1" applyFont="1" applyFill="1" applyBorder="1" applyAlignment="1" applyProtection="1">
      <alignment horizontal="left" vertical="center" wrapText="1" indent="1"/>
    </xf>
    <xf numFmtId="20" fontId="5" fillId="9" borderId="37" xfId="1" applyNumberFormat="1" applyFont="1" applyFill="1" applyBorder="1" applyAlignment="1" applyProtection="1">
      <alignment horizontal="left" vertical="center" wrapText="1" indent="1"/>
    </xf>
    <xf numFmtId="0" fontId="34" fillId="36" borderId="38" xfId="1" applyFont="1" applyFill="1" applyBorder="1" applyAlignment="1" applyProtection="1">
      <alignment horizontal="left" vertical="top" wrapText="1" indent="1"/>
    </xf>
    <xf numFmtId="0" fontId="34" fillId="36" borderId="12" xfId="1" applyFont="1" applyFill="1" applyBorder="1" applyAlignment="1" applyProtection="1">
      <alignment horizontal="left" vertical="top" indent="1"/>
    </xf>
    <xf numFmtId="0" fontId="34" fillId="36" borderId="39" xfId="1" applyFont="1" applyFill="1" applyBorder="1" applyAlignment="1" applyProtection="1">
      <alignment horizontal="left" vertical="top" indent="1"/>
    </xf>
    <xf numFmtId="0" fontId="10" fillId="35" borderId="34" xfId="1" applyFont="1" applyFill="1" applyBorder="1" applyAlignment="1">
      <alignment horizontal="center" vertical="center" wrapText="1"/>
    </xf>
    <xf numFmtId="0" fontId="10" fillId="35" borderId="11" xfId="1" applyFont="1" applyFill="1" applyBorder="1" applyAlignment="1">
      <alignment horizontal="center" vertical="center" wrapText="1"/>
    </xf>
    <xf numFmtId="0" fontId="10" fillId="35" borderId="35" xfId="1" applyFont="1" applyFill="1" applyBorder="1" applyAlignment="1">
      <alignment horizontal="center" vertical="center" wrapText="1"/>
    </xf>
    <xf numFmtId="20" fontId="5" fillId="14" borderId="12" xfId="1" applyNumberFormat="1" applyFont="1" applyFill="1" applyBorder="1" applyAlignment="1" applyProtection="1">
      <alignment horizontal="center" vertical="top" wrapText="1"/>
    </xf>
    <xf numFmtId="20" fontId="5" fillId="21" borderId="12" xfId="1" applyNumberFormat="1" applyFont="1" applyFill="1" applyBorder="1" applyAlignment="1" applyProtection="1">
      <alignment horizontal="center" vertical="top" wrapText="1"/>
    </xf>
    <xf numFmtId="20" fontId="4" fillId="36" borderId="38" xfId="1" applyNumberFormat="1" applyFont="1" applyFill="1" applyBorder="1" applyAlignment="1" applyProtection="1">
      <alignment horizontal="right" vertical="center" wrapText="1" indent="1"/>
    </xf>
    <xf numFmtId="20" fontId="4" fillId="36" borderId="12" xfId="1" applyNumberFormat="1" applyFont="1" applyFill="1" applyBorder="1" applyAlignment="1" applyProtection="1">
      <alignment horizontal="right" vertical="center" wrapText="1" indent="1"/>
    </xf>
    <xf numFmtId="0" fontId="4" fillId="5" borderId="0" xfId="1" applyFont="1" applyFill="1" applyBorder="1" applyAlignment="1" applyProtection="1">
      <alignment horizontal="center" vertical="center"/>
    </xf>
    <xf numFmtId="14" fontId="41" fillId="5" borderId="12" xfId="1" applyNumberFormat="1" applyFont="1" applyFill="1" applyBorder="1" applyAlignment="1" applyProtection="1">
      <alignment horizontal="right" vertical="center"/>
    </xf>
    <xf numFmtId="0" fontId="118" fillId="5" borderId="0" xfId="3" applyFont="1" applyFill="1" applyAlignment="1" applyProtection="1">
      <alignment horizontal="right" vertical="top" wrapText="1"/>
    </xf>
    <xf numFmtId="0" fontId="41" fillId="5" borderId="12" xfId="1" applyFont="1" applyFill="1" applyBorder="1" applyAlignment="1" applyProtection="1">
      <alignment horizontal="left" vertical="center"/>
    </xf>
    <xf numFmtId="0" fontId="117" fillId="5" borderId="0" xfId="2" applyFont="1" applyFill="1" applyAlignment="1" applyProtection="1">
      <alignment horizontal="left" vertical="center"/>
    </xf>
    <xf numFmtId="49" fontId="71" fillId="3" borderId="10" xfId="1" applyNumberFormat="1" applyFont="1" applyFill="1" applyBorder="1" applyAlignment="1" applyProtection="1">
      <alignment horizontal="left" vertical="center" indent="1"/>
      <protection locked="0"/>
    </xf>
    <xf numFmtId="49" fontId="70" fillId="0" borderId="10" xfId="0" applyNumberFormat="1" applyFont="1" applyBorder="1" applyAlignment="1" applyProtection="1">
      <alignment horizontal="left" indent="1"/>
      <protection locked="0"/>
    </xf>
    <xf numFmtId="49" fontId="70" fillId="0" borderId="32" xfId="0" applyNumberFormat="1" applyFont="1" applyBorder="1" applyAlignment="1" applyProtection="1">
      <alignment horizontal="left" indent="1"/>
      <protection locked="0"/>
    </xf>
    <xf numFmtId="0" fontId="26" fillId="34" borderId="33" xfId="1" applyFont="1" applyFill="1" applyBorder="1" applyAlignment="1" applyProtection="1">
      <alignment horizontal="center" vertical="center"/>
    </xf>
    <xf numFmtId="0" fontId="26" fillId="34" borderId="10" xfId="1" applyFont="1" applyFill="1" applyBorder="1" applyAlignment="1" applyProtection="1">
      <alignment horizontal="center" vertical="center"/>
    </xf>
    <xf numFmtId="0" fontId="26" fillId="34" borderId="32" xfId="1" applyFont="1" applyFill="1" applyBorder="1" applyAlignment="1" applyProtection="1">
      <alignment horizontal="center" vertical="center"/>
    </xf>
    <xf numFmtId="0" fontId="1" fillId="34" borderId="38" xfId="1" applyFont="1" applyFill="1" applyBorder="1" applyAlignment="1" applyProtection="1">
      <alignment horizontal="center" vertical="center" wrapText="1"/>
    </xf>
    <xf numFmtId="0" fontId="1" fillId="34" borderId="12" xfId="1" applyFont="1" applyFill="1" applyBorder="1" applyAlignment="1" applyProtection="1">
      <alignment horizontal="center" vertical="center" wrapText="1"/>
    </xf>
    <xf numFmtId="0" fontId="1" fillId="34" borderId="39" xfId="1" applyFont="1" applyFill="1" applyBorder="1" applyAlignment="1" applyProtection="1">
      <alignment horizontal="center" vertical="center" wrapText="1"/>
    </xf>
    <xf numFmtId="0" fontId="4" fillId="11" borderId="36" xfId="1" applyFont="1" applyFill="1" applyBorder="1" applyAlignment="1" applyProtection="1">
      <alignment horizontal="right" vertical="center" wrapText="1"/>
    </xf>
    <xf numFmtId="0" fontId="4" fillId="11" borderId="0" xfId="1" applyFont="1" applyFill="1" applyBorder="1" applyAlignment="1" applyProtection="1">
      <alignment horizontal="right" vertical="center" wrapText="1"/>
    </xf>
    <xf numFmtId="49" fontId="32" fillId="3" borderId="0" xfId="1" applyNumberFormat="1" applyFont="1" applyFill="1" applyBorder="1" applyAlignment="1" applyProtection="1">
      <alignment horizontal="left" vertical="center" indent="1"/>
      <protection locked="0"/>
    </xf>
    <xf numFmtId="49" fontId="56" fillId="0" borderId="0" xfId="0" applyNumberFormat="1" applyFont="1" applyBorder="1" applyAlignment="1" applyProtection="1">
      <alignment horizontal="left" indent="1"/>
      <protection locked="0"/>
    </xf>
    <xf numFmtId="49" fontId="56" fillId="0" borderId="37" xfId="0" applyNumberFormat="1" applyFont="1" applyBorder="1" applyAlignment="1" applyProtection="1">
      <alignment horizontal="left" indent="1"/>
      <protection locked="0"/>
    </xf>
    <xf numFmtId="0" fontId="4" fillId="11" borderId="38" xfId="1" applyFont="1" applyFill="1" applyBorder="1" applyAlignment="1" applyProtection="1">
      <alignment horizontal="right" vertical="center"/>
    </xf>
    <xf numFmtId="0" fontId="4" fillId="11" borderId="12" xfId="1" applyFont="1" applyFill="1" applyBorder="1" applyAlignment="1" applyProtection="1">
      <alignment horizontal="right" vertical="center"/>
    </xf>
    <xf numFmtId="49" fontId="32" fillId="0" borderId="12" xfId="2" applyNumberFormat="1" applyFont="1" applyBorder="1" applyAlignment="1" applyProtection="1">
      <alignment horizontal="left" vertical="center" indent="1"/>
      <protection locked="0"/>
    </xf>
    <xf numFmtId="49" fontId="56" fillId="0" borderId="12" xfId="0" applyNumberFormat="1" applyFont="1" applyBorder="1" applyAlignment="1" applyProtection="1">
      <alignment horizontal="left" indent="1"/>
      <protection locked="0"/>
    </xf>
    <xf numFmtId="49" fontId="32" fillId="2" borderId="12" xfId="1" applyNumberFormat="1" applyFont="1" applyFill="1" applyBorder="1" applyAlignment="1" applyProtection="1">
      <alignment vertical="center"/>
      <protection locked="0"/>
    </xf>
    <xf numFmtId="49" fontId="56" fillId="0" borderId="39" xfId="0" applyNumberFormat="1" applyFont="1" applyBorder="1" applyProtection="1">
      <protection locked="0"/>
    </xf>
    <xf numFmtId="0" fontId="78" fillId="23" borderId="11" xfId="1" applyFont="1" applyFill="1" applyBorder="1" applyAlignment="1" applyProtection="1">
      <alignment horizontal="left" vertical="center" wrapText="1"/>
    </xf>
    <xf numFmtId="9" fontId="78" fillId="24" borderId="11" xfId="0" applyNumberFormat="1" applyFont="1" applyFill="1" applyBorder="1" applyAlignment="1" applyProtection="1">
      <alignment horizontal="center" vertical="center" wrapText="1"/>
    </xf>
    <xf numFmtId="9" fontId="58" fillId="9" borderId="33" xfId="0" applyNumberFormat="1" applyFont="1" applyFill="1" applyBorder="1" applyAlignment="1">
      <alignment horizontal="center" vertical="center"/>
    </xf>
    <xf numFmtId="9" fontId="58" fillId="9" borderId="10" xfId="0" applyNumberFormat="1" applyFont="1" applyFill="1" applyBorder="1" applyAlignment="1">
      <alignment horizontal="center" vertical="center"/>
    </xf>
    <xf numFmtId="9" fontId="58" fillId="9" borderId="32" xfId="0" applyNumberFormat="1" applyFont="1" applyFill="1" applyBorder="1" applyAlignment="1">
      <alignment horizontal="center" vertical="center"/>
    </xf>
    <xf numFmtId="0" fontId="5" fillId="27" borderId="36" xfId="0" applyFont="1" applyFill="1" applyBorder="1" applyAlignment="1" applyProtection="1">
      <alignment horizontal="right" vertical="top"/>
    </xf>
    <xf numFmtId="0" fontId="5" fillId="27" borderId="0" xfId="0" applyFont="1" applyFill="1" applyBorder="1" applyAlignment="1" applyProtection="1">
      <alignment horizontal="right" vertical="top"/>
    </xf>
    <xf numFmtId="0" fontId="5" fillId="22" borderId="36" xfId="0" applyFont="1" applyFill="1" applyBorder="1" applyAlignment="1" applyProtection="1">
      <alignment horizontal="right" vertical="top"/>
    </xf>
    <xf numFmtId="0" fontId="5" fillId="22" borderId="0" xfId="0" applyFont="1" applyFill="1" applyBorder="1" applyAlignment="1" applyProtection="1">
      <alignment horizontal="right" vertical="top"/>
    </xf>
    <xf numFmtId="0" fontId="10" fillId="22" borderId="33" xfId="0" applyFont="1" applyFill="1" applyBorder="1" applyAlignment="1">
      <alignment horizontal="right" vertical="center"/>
    </xf>
    <xf numFmtId="0" fontId="10" fillId="22" borderId="10" xfId="0" applyFont="1" applyFill="1" applyBorder="1" applyAlignment="1">
      <alignment horizontal="right" vertical="center"/>
    </xf>
    <xf numFmtId="0" fontId="10" fillId="22" borderId="10" xfId="0" quotePrefix="1" applyNumberFormat="1" applyFont="1" applyFill="1" applyBorder="1" applyAlignment="1">
      <alignment horizontal="left" vertical="center" wrapText="1" indent="1"/>
    </xf>
    <xf numFmtId="0" fontId="10" fillId="22" borderId="32" xfId="0" quotePrefix="1" applyNumberFormat="1" applyFont="1" applyFill="1" applyBorder="1" applyAlignment="1">
      <alignment horizontal="left" vertical="center" wrapText="1" indent="1"/>
    </xf>
    <xf numFmtId="0" fontId="66" fillId="10" borderId="38" xfId="1" applyFont="1" applyFill="1" applyBorder="1" applyAlignment="1">
      <alignment horizontal="center" vertical="center" wrapText="1"/>
    </xf>
    <xf numFmtId="0" fontId="66" fillId="10" borderId="12" xfId="1" applyFont="1" applyFill="1" applyBorder="1" applyAlignment="1">
      <alignment horizontal="center" vertical="center" wrapText="1"/>
    </xf>
    <xf numFmtId="9" fontId="4" fillId="22" borderId="36" xfId="0" applyNumberFormat="1" applyFont="1" applyFill="1" applyBorder="1" applyAlignment="1" applyProtection="1">
      <alignment horizontal="right" vertical="center" wrapText="1"/>
    </xf>
    <xf numFmtId="9" fontId="4" fillId="22" borderId="0" xfId="0" applyNumberFormat="1" applyFont="1" applyFill="1" applyBorder="1" applyAlignment="1" applyProtection="1">
      <alignment horizontal="right" vertical="center" wrapText="1"/>
    </xf>
    <xf numFmtId="49" fontId="51" fillId="5" borderId="0" xfId="0" applyNumberFormat="1" applyFont="1" applyFill="1" applyBorder="1" applyAlignment="1" applyProtection="1">
      <alignment horizontal="left" vertical="center" wrapText="1" indent="1"/>
      <protection locked="0"/>
    </xf>
    <xf numFmtId="9" fontId="66" fillId="10" borderId="12" xfId="0" applyNumberFormat="1" applyFont="1" applyFill="1" applyBorder="1" applyAlignment="1" applyProtection="1">
      <alignment horizontal="center" vertical="center" wrapText="1"/>
    </xf>
    <xf numFmtId="0" fontId="115" fillId="25" borderId="11" xfId="0" applyFont="1" applyFill="1" applyBorder="1" applyAlignment="1">
      <alignment horizontal="left" vertical="center" wrapText="1"/>
    </xf>
    <xf numFmtId="0" fontId="81" fillId="23" borderId="11" xfId="1" applyFont="1" applyFill="1" applyBorder="1" applyAlignment="1" applyProtection="1">
      <alignment horizontal="left" vertical="center" wrapText="1"/>
    </xf>
    <xf numFmtId="0" fontId="5" fillId="23" borderId="11" xfId="1" applyNumberFormat="1" applyFont="1" applyFill="1" applyBorder="1" applyAlignment="1">
      <alignment horizontal="center" vertical="center" wrapText="1"/>
    </xf>
    <xf numFmtId="0" fontId="77" fillId="16" borderId="11" xfId="1" applyFont="1" applyFill="1" applyBorder="1" applyAlignment="1" applyProtection="1">
      <alignment horizontal="left" vertical="center" wrapText="1"/>
    </xf>
    <xf numFmtId="9" fontId="77" fillId="17" borderId="11" xfId="0" applyNumberFormat="1" applyFont="1" applyFill="1" applyBorder="1" applyAlignment="1" applyProtection="1">
      <alignment horizontal="center" vertical="center" wrapText="1"/>
    </xf>
    <xf numFmtId="0" fontId="5" fillId="16" borderId="11" xfId="1" applyNumberFormat="1" applyFont="1" applyFill="1" applyBorder="1" applyAlignment="1">
      <alignment horizontal="center" vertical="center" wrapText="1"/>
    </xf>
    <xf numFmtId="0" fontId="67" fillId="0" borderId="0" xfId="0" applyFont="1" applyBorder="1" applyAlignment="1">
      <alignment horizontal="right" vertical="center"/>
    </xf>
    <xf numFmtId="14" fontId="41" fillId="2" borderId="12" xfId="1" applyNumberFormat="1" applyFont="1" applyFill="1" applyBorder="1" applyAlignment="1">
      <alignment horizontal="right" vertical="center"/>
    </xf>
    <xf numFmtId="0" fontId="41" fillId="2" borderId="12" xfId="0" applyFont="1" applyFill="1" applyBorder="1" applyAlignment="1">
      <alignment horizontal="left" vertical="center" indent="1"/>
    </xf>
    <xf numFmtId="0" fontId="124" fillId="5" borderId="0" xfId="2" applyFont="1" applyFill="1" applyAlignment="1">
      <alignment horizontal="left" vertical="center" indent="1"/>
    </xf>
    <xf numFmtId="0" fontId="14" fillId="22" borderId="34" xfId="1" applyFont="1" applyFill="1" applyBorder="1" applyAlignment="1">
      <alignment horizontal="center" vertical="center" wrapText="1"/>
    </xf>
    <xf numFmtId="0" fontId="14" fillId="22" borderId="35" xfId="1" applyFont="1" applyFill="1" applyBorder="1" applyAlignment="1">
      <alignment horizontal="center" vertical="center" wrapText="1"/>
    </xf>
    <xf numFmtId="0" fontId="5" fillId="22" borderId="38" xfId="0" applyFont="1" applyFill="1" applyBorder="1" applyAlignment="1" applyProtection="1">
      <alignment horizontal="right" vertical="top"/>
    </xf>
    <xf numFmtId="0" fontId="5" fillId="22" borderId="12" xfId="0" applyFont="1" applyFill="1" applyBorder="1" applyAlignment="1" applyProtection="1">
      <alignment horizontal="right" vertical="top"/>
    </xf>
    <xf numFmtId="49" fontId="51" fillId="5" borderId="0" xfId="0" applyNumberFormat="1" applyFont="1" applyFill="1" applyBorder="1" applyAlignment="1" applyProtection="1">
      <alignment horizontal="left" vertical="center" wrapText="1" indent="1" shrinkToFit="1"/>
      <protection locked="0"/>
    </xf>
    <xf numFmtId="49" fontId="51" fillId="5" borderId="0" xfId="0" applyNumberFormat="1" applyFont="1" applyFill="1" applyBorder="1" applyAlignment="1" applyProtection="1">
      <alignment horizontal="left" vertical="center" indent="1"/>
      <protection locked="0"/>
    </xf>
    <xf numFmtId="0" fontId="16" fillId="7" borderId="37" xfId="0" applyNumberFormat="1" applyFont="1" applyFill="1" applyBorder="1" applyAlignment="1" applyProtection="1">
      <alignment horizontal="center" vertical="top" wrapText="1"/>
      <protection locked="0"/>
    </xf>
    <xf numFmtId="0" fontId="16" fillId="7" borderId="39" xfId="0" applyNumberFormat="1" applyFont="1" applyFill="1" applyBorder="1" applyAlignment="1" applyProtection="1">
      <alignment horizontal="center" vertical="top" wrapText="1"/>
      <protection locked="0"/>
    </xf>
    <xf numFmtId="49" fontId="51" fillId="5" borderId="0" xfId="0" applyNumberFormat="1" applyFont="1" applyFill="1" applyBorder="1" applyAlignment="1" applyProtection="1">
      <alignment horizontal="left" vertical="top" wrapText="1" indent="1"/>
      <protection locked="0"/>
    </xf>
    <xf numFmtId="49" fontId="51" fillId="5" borderId="12" xfId="0" applyNumberFormat="1" applyFont="1" applyFill="1" applyBorder="1" applyAlignment="1" applyProtection="1">
      <alignment horizontal="left" vertical="top" wrapText="1" indent="1"/>
      <protection locked="0"/>
    </xf>
    <xf numFmtId="168" fontId="51" fillId="5" borderId="0" xfId="0" quotePrefix="1" applyNumberFormat="1" applyFont="1" applyFill="1" applyBorder="1" applyAlignment="1" applyProtection="1">
      <alignment horizontal="left" vertical="center" wrapText="1" indent="1" shrinkToFit="1"/>
      <protection locked="0"/>
    </xf>
    <xf numFmtId="0" fontId="61" fillId="13" borderId="33" xfId="0" applyFont="1" applyFill="1" applyBorder="1" applyAlignment="1">
      <alignment horizontal="center" vertical="center"/>
    </xf>
    <xf numFmtId="0" fontId="61" fillId="13" borderId="10" xfId="0" applyFont="1" applyFill="1" applyBorder="1" applyAlignment="1">
      <alignment horizontal="center" vertical="center"/>
    </xf>
    <xf numFmtId="0" fontId="61" fillId="13" borderId="32" xfId="0" applyFont="1" applyFill="1" applyBorder="1" applyAlignment="1">
      <alignment horizontal="center" vertical="center"/>
    </xf>
    <xf numFmtId="9" fontId="26" fillId="11" borderId="34" xfId="0" applyNumberFormat="1" applyFont="1" applyFill="1" applyBorder="1" applyAlignment="1">
      <alignment horizontal="center" vertical="center"/>
    </xf>
    <xf numFmtId="9" fontId="26" fillId="11" borderId="11" xfId="0" applyNumberFormat="1" applyFont="1" applyFill="1" applyBorder="1" applyAlignment="1">
      <alignment horizontal="center" vertical="center"/>
    </xf>
    <xf numFmtId="9" fontId="26" fillId="11" borderId="35" xfId="0" applyNumberFormat="1" applyFont="1" applyFill="1" applyBorder="1" applyAlignment="1">
      <alignment horizontal="center" vertical="center"/>
    </xf>
    <xf numFmtId="0" fontId="36" fillId="12" borderId="38" xfId="0" applyFont="1" applyFill="1" applyBorder="1" applyAlignment="1">
      <alignment horizontal="center"/>
    </xf>
    <xf numFmtId="0" fontId="36" fillId="12" borderId="12" xfId="0" applyFont="1" applyFill="1" applyBorder="1" applyAlignment="1">
      <alignment horizontal="center"/>
    </xf>
    <xf numFmtId="0" fontId="36" fillId="12" borderId="39" xfId="0" applyFont="1" applyFill="1" applyBorder="1" applyAlignment="1">
      <alignment horizontal="center"/>
    </xf>
    <xf numFmtId="9" fontId="10" fillId="11" borderId="33" xfId="0" applyNumberFormat="1" applyFont="1" applyFill="1" applyBorder="1" applyAlignment="1">
      <alignment horizontal="center" vertical="center"/>
    </xf>
    <xf numFmtId="9" fontId="10" fillId="11" borderId="10" xfId="0" applyNumberFormat="1" applyFont="1" applyFill="1" applyBorder="1" applyAlignment="1">
      <alignment horizontal="center" vertical="center"/>
    </xf>
    <xf numFmtId="9" fontId="10" fillId="11" borderId="11" xfId="0" applyNumberFormat="1" applyFont="1" applyFill="1" applyBorder="1" applyAlignment="1">
      <alignment horizontal="center" vertical="center"/>
    </xf>
    <xf numFmtId="9" fontId="10" fillId="11" borderId="35" xfId="0" applyNumberFormat="1" applyFont="1" applyFill="1" applyBorder="1" applyAlignment="1">
      <alignment horizontal="center" vertical="center"/>
    </xf>
    <xf numFmtId="0" fontId="61" fillId="13" borderId="11" xfId="0" applyFont="1" applyFill="1" applyBorder="1" applyAlignment="1">
      <alignment horizontal="center" vertical="center"/>
    </xf>
    <xf numFmtId="0" fontId="61" fillId="13" borderId="35" xfId="0" applyFont="1" applyFill="1" applyBorder="1" applyAlignment="1">
      <alignment horizontal="center" vertical="center"/>
    </xf>
    <xf numFmtId="0" fontId="129" fillId="17" borderId="0" xfId="0" applyFont="1" applyFill="1" applyBorder="1" applyAlignment="1">
      <alignment horizontal="left" vertical="center"/>
    </xf>
    <xf numFmtId="0" fontId="126" fillId="24" borderId="0" xfId="0" applyFont="1" applyFill="1" applyBorder="1" applyAlignment="1">
      <alignment horizontal="left" vertical="center"/>
    </xf>
    <xf numFmtId="0" fontId="110" fillId="13" borderId="11" xfId="0" applyFont="1" applyFill="1" applyBorder="1" applyAlignment="1">
      <alignment horizontal="center" vertical="center" wrapText="1"/>
    </xf>
    <xf numFmtId="0" fontId="28" fillId="5" borderId="11" xfId="0" applyFont="1" applyFill="1" applyBorder="1" applyAlignment="1" applyProtection="1">
      <alignment horizontal="left" vertical="center" wrapText="1" indent="1"/>
      <protection locked="0"/>
    </xf>
    <xf numFmtId="0" fontId="111" fillId="13" borderId="38" xfId="0" applyFont="1" applyFill="1" applyBorder="1" applyAlignment="1">
      <alignment horizontal="center"/>
    </xf>
    <xf numFmtId="0" fontId="111" fillId="13" borderId="12" xfId="0" applyFont="1" applyFill="1" applyBorder="1" applyAlignment="1">
      <alignment horizontal="center"/>
    </xf>
    <xf numFmtId="0" fontId="111" fillId="13" borderId="39" xfId="0" applyFont="1" applyFill="1" applyBorder="1" applyAlignment="1">
      <alignment horizontal="center"/>
    </xf>
    <xf numFmtId="0" fontId="19" fillId="11" borderId="34" xfId="0" applyFont="1" applyFill="1" applyBorder="1" applyAlignment="1">
      <alignment horizontal="center" vertical="center"/>
    </xf>
    <xf numFmtId="0" fontId="19" fillId="11" borderId="11" xfId="0" applyFont="1" applyFill="1" applyBorder="1" applyAlignment="1">
      <alignment horizontal="center" vertical="center"/>
    </xf>
    <xf numFmtId="0" fontId="19" fillId="10" borderId="34" xfId="0" applyFont="1" applyFill="1" applyBorder="1" applyAlignment="1">
      <alignment horizontal="right" vertical="center"/>
    </xf>
    <xf numFmtId="0" fontId="19" fillId="10" borderId="11" xfId="0" applyFont="1" applyFill="1" applyBorder="1" applyAlignment="1">
      <alignment horizontal="right" vertical="center"/>
    </xf>
    <xf numFmtId="0" fontId="118" fillId="5" borderId="12" xfId="0" applyFont="1" applyFill="1" applyBorder="1" applyAlignment="1" applyProtection="1">
      <alignment horizontal="left" vertical="center" indent="1"/>
    </xf>
    <xf numFmtId="0" fontId="67" fillId="0" borderId="0" xfId="0" applyFont="1" applyBorder="1" applyAlignment="1">
      <alignment horizontal="right"/>
    </xf>
    <xf numFmtId="9" fontId="10" fillId="9" borderId="34" xfId="0" applyNumberFormat="1" applyFont="1" applyFill="1" applyBorder="1" applyAlignment="1">
      <alignment horizontal="center" vertical="center"/>
    </xf>
    <xf numFmtId="9" fontId="10" fillId="9" borderId="11" xfId="0" applyNumberFormat="1" applyFont="1" applyFill="1" applyBorder="1" applyAlignment="1">
      <alignment horizontal="center" vertical="center"/>
    </xf>
    <xf numFmtId="9" fontId="10" fillId="9" borderId="35" xfId="0" applyNumberFormat="1" applyFont="1" applyFill="1" applyBorder="1" applyAlignment="1">
      <alignment horizontal="center" vertical="center"/>
    </xf>
    <xf numFmtId="0" fontId="10" fillId="9" borderId="33" xfId="0" applyFont="1" applyFill="1" applyBorder="1" applyAlignment="1">
      <alignment horizontal="center" vertical="center"/>
    </xf>
    <xf numFmtId="0" fontId="10" fillId="9" borderId="10" xfId="0" applyFont="1" applyFill="1" applyBorder="1" applyAlignment="1">
      <alignment horizontal="center" vertical="center"/>
    </xf>
    <xf numFmtId="0" fontId="10" fillId="9" borderId="32" xfId="0" applyFont="1" applyFill="1" applyBorder="1" applyAlignment="1">
      <alignment horizontal="center" vertical="center"/>
    </xf>
    <xf numFmtId="0" fontId="36" fillId="12" borderId="36" xfId="0" applyFont="1" applyFill="1" applyBorder="1" applyAlignment="1">
      <alignment horizontal="center" vertical="top"/>
    </xf>
    <xf numFmtId="0" fontId="36" fillId="12" borderId="0" xfId="0" applyFont="1" applyFill="1" applyBorder="1" applyAlignment="1">
      <alignment horizontal="center" vertical="top"/>
    </xf>
    <xf numFmtId="0" fontId="36" fillId="12" borderId="37" xfId="0" applyFont="1" applyFill="1" applyBorder="1" applyAlignment="1">
      <alignment horizontal="center" vertical="top"/>
    </xf>
    <xf numFmtId="0" fontId="35" fillId="8" borderId="33" xfId="0" applyFont="1" applyFill="1" applyBorder="1" applyAlignment="1">
      <alignment horizontal="center"/>
    </xf>
    <xf numFmtId="0" fontId="35" fillId="8" borderId="10" xfId="0" applyFont="1" applyFill="1" applyBorder="1" applyAlignment="1">
      <alignment horizontal="center"/>
    </xf>
    <xf numFmtId="0" fontId="35" fillId="8" borderId="32" xfId="0" applyFont="1" applyFill="1" applyBorder="1" applyAlignment="1">
      <alignment horizontal="center"/>
    </xf>
    <xf numFmtId="0" fontId="36" fillId="8" borderId="36" xfId="0" applyFont="1" applyFill="1" applyBorder="1" applyAlignment="1">
      <alignment horizontal="center" vertical="top"/>
    </xf>
    <xf numFmtId="0" fontId="36" fillId="8" borderId="0" xfId="0" applyFont="1" applyFill="1" applyBorder="1" applyAlignment="1">
      <alignment horizontal="center" vertical="top"/>
    </xf>
    <xf numFmtId="0" fontId="36" fillId="8" borderId="37" xfId="0" applyFont="1" applyFill="1" applyBorder="1" applyAlignment="1">
      <alignment horizontal="center" vertical="top"/>
    </xf>
    <xf numFmtId="0" fontId="36" fillId="8" borderId="38" xfId="0" applyFont="1" applyFill="1" applyBorder="1" applyAlignment="1">
      <alignment horizontal="center"/>
    </xf>
    <xf numFmtId="0" fontId="36" fillId="8" borderId="12" xfId="0" applyFont="1" applyFill="1" applyBorder="1" applyAlignment="1">
      <alignment horizontal="center"/>
    </xf>
    <xf numFmtId="0" fontId="36" fillId="8" borderId="39" xfId="0" applyFont="1" applyFill="1" applyBorder="1" applyAlignment="1">
      <alignment horizontal="center"/>
    </xf>
    <xf numFmtId="0" fontId="35" fillId="4" borderId="33" xfId="0" applyNumberFormat="1" applyFont="1" applyFill="1" applyBorder="1" applyAlignment="1" applyProtection="1">
      <alignment horizontal="center" wrapText="1"/>
    </xf>
    <xf numFmtId="0" fontId="35" fillId="4" borderId="10" xfId="0" applyNumberFormat="1" applyFont="1" applyFill="1" applyBorder="1" applyAlignment="1" applyProtection="1">
      <alignment horizontal="center" wrapText="1"/>
    </xf>
    <xf numFmtId="0" fontId="35" fillId="4" borderId="32" xfId="0" applyNumberFormat="1" applyFont="1" applyFill="1" applyBorder="1" applyAlignment="1" applyProtection="1">
      <alignment horizontal="center" wrapText="1"/>
    </xf>
    <xf numFmtId="0" fontId="74" fillId="8" borderId="38" xfId="1" applyFont="1" applyFill="1" applyBorder="1" applyAlignment="1">
      <alignment horizontal="right" vertical="center" wrapText="1"/>
    </xf>
    <xf numFmtId="0" fontId="74" fillId="8" borderId="12" xfId="1" applyFont="1" applyFill="1" applyBorder="1" applyAlignment="1">
      <alignment horizontal="right" vertical="center" wrapText="1"/>
    </xf>
    <xf numFmtId="0" fontId="101" fillId="13" borderId="36" xfId="0" applyFont="1" applyFill="1" applyBorder="1" applyAlignment="1">
      <alignment horizontal="center" vertical="top"/>
    </xf>
    <xf numFmtId="0" fontId="101" fillId="13" borderId="0" xfId="0" applyFont="1" applyFill="1" applyBorder="1" applyAlignment="1">
      <alignment horizontal="center" vertical="top"/>
    </xf>
    <xf numFmtId="0" fontId="101" fillId="13" borderId="37" xfId="0" applyFont="1" applyFill="1" applyBorder="1" applyAlignment="1">
      <alignment horizontal="center" vertical="top"/>
    </xf>
    <xf numFmtId="0" fontId="109" fillId="5" borderId="11" xfId="0" applyFont="1" applyFill="1" applyBorder="1" applyAlignment="1" applyProtection="1">
      <alignment horizontal="left" vertical="center" indent="1"/>
      <protection locked="0"/>
    </xf>
    <xf numFmtId="0" fontId="109" fillId="5" borderId="35" xfId="0" applyFont="1" applyFill="1" applyBorder="1" applyAlignment="1" applyProtection="1">
      <alignment horizontal="left" vertical="center" indent="1"/>
      <protection locked="0"/>
    </xf>
    <xf numFmtId="0" fontId="34" fillId="8" borderId="0" xfId="0" applyNumberFormat="1" applyFont="1" applyFill="1" applyBorder="1" applyAlignment="1">
      <alignment horizontal="left" vertical="justify" wrapText="1" indent="1"/>
    </xf>
    <xf numFmtId="0" fontId="74" fillId="8" borderId="36" xfId="1" applyFont="1" applyFill="1" applyBorder="1" applyAlignment="1">
      <alignment horizontal="center" vertical="center" wrapText="1"/>
    </xf>
    <xf numFmtId="0" fontId="74" fillId="8" borderId="0" xfId="1" applyFont="1" applyFill="1" applyBorder="1" applyAlignment="1">
      <alignment horizontal="center" vertical="center" wrapText="1"/>
    </xf>
    <xf numFmtId="0" fontId="34" fillId="8" borderId="0" xfId="1" applyNumberFormat="1" applyFont="1" applyFill="1" applyBorder="1" applyAlignment="1">
      <alignment horizontal="left" vertical="center" indent="1"/>
    </xf>
    <xf numFmtId="0" fontId="34" fillId="8" borderId="37" xfId="1" applyNumberFormat="1" applyFont="1" applyFill="1" applyBorder="1" applyAlignment="1">
      <alignment horizontal="left" vertical="center" indent="1"/>
    </xf>
    <xf numFmtId="0" fontId="34" fillId="8" borderId="12" xfId="0" applyNumberFormat="1" applyFont="1" applyFill="1" applyBorder="1" applyAlignment="1">
      <alignment horizontal="left" vertical="center" wrapText="1" indent="1"/>
    </xf>
    <xf numFmtId="0" fontId="74" fillId="8" borderId="36" xfId="1" applyFont="1" applyFill="1" applyBorder="1" applyAlignment="1">
      <alignment horizontal="right" vertical="center" wrapText="1"/>
    </xf>
    <xf numFmtId="0" fontId="74" fillId="8" borderId="0" xfId="1" applyFont="1" applyFill="1" applyBorder="1" applyAlignment="1">
      <alignment horizontal="right" vertical="center" wrapText="1"/>
    </xf>
    <xf numFmtId="49" fontId="56" fillId="8" borderId="0" xfId="0" applyNumberFormat="1" applyFont="1" applyFill="1" applyBorder="1" applyAlignment="1">
      <alignment horizontal="left" vertical="top" indent="1"/>
    </xf>
    <xf numFmtId="0" fontId="56" fillId="8" borderId="0" xfId="0" applyFont="1" applyFill="1" applyBorder="1" applyAlignment="1">
      <alignment horizontal="left" vertical="top" indent="1"/>
    </xf>
    <xf numFmtId="14" fontId="5" fillId="8" borderId="0" xfId="1" quotePrefix="1" applyNumberFormat="1" applyFont="1" applyFill="1" applyBorder="1" applyAlignment="1" applyProtection="1">
      <alignment horizontal="left" vertical="center" wrapText="1" indent="1"/>
    </xf>
    <xf numFmtId="14" fontId="15" fillId="8" borderId="0" xfId="1" quotePrefix="1" applyNumberFormat="1" applyFont="1" applyFill="1" applyBorder="1" applyAlignment="1">
      <alignment horizontal="left" vertical="center" wrapText="1" indent="1"/>
    </xf>
    <xf numFmtId="0" fontId="15" fillId="8" borderId="0" xfId="1" applyNumberFormat="1" applyFont="1" applyFill="1" applyBorder="1" applyAlignment="1">
      <alignment horizontal="left" vertical="center" wrapText="1" indent="1"/>
    </xf>
    <xf numFmtId="0" fontId="118" fillId="0" borderId="12" xfId="0" applyFont="1" applyBorder="1" applyAlignment="1">
      <alignment horizontal="left" vertical="center" indent="1"/>
    </xf>
    <xf numFmtId="0" fontId="67" fillId="0" borderId="0" xfId="0" applyFont="1" applyBorder="1" applyAlignment="1">
      <alignment horizontal="right" indent="1"/>
    </xf>
    <xf numFmtId="0" fontId="61" fillId="9" borderId="33" xfId="0" applyFont="1" applyFill="1" applyBorder="1" applyAlignment="1">
      <alignment horizontal="center" vertical="center"/>
    </xf>
    <xf numFmtId="0" fontId="61" fillId="9" borderId="10" xfId="0" applyFont="1" applyFill="1" applyBorder="1" applyAlignment="1">
      <alignment horizontal="center" vertical="center"/>
    </xf>
    <xf numFmtId="0" fontId="61" fillId="9" borderId="32" xfId="0" applyFont="1" applyFill="1" applyBorder="1" applyAlignment="1">
      <alignment horizontal="center" vertical="center"/>
    </xf>
    <xf numFmtId="9" fontId="60" fillId="9" borderId="34" xfId="0" applyNumberFormat="1" applyFont="1" applyFill="1" applyBorder="1" applyAlignment="1">
      <alignment horizontal="center" vertical="center"/>
    </xf>
    <xf numFmtId="9" fontId="60" fillId="9" borderId="11" xfId="0" applyNumberFormat="1" applyFont="1" applyFill="1" applyBorder="1" applyAlignment="1">
      <alignment horizontal="center" vertical="center"/>
    </xf>
    <xf numFmtId="9" fontId="60" fillId="9" borderId="35" xfId="0" applyNumberFormat="1" applyFont="1" applyFill="1" applyBorder="1" applyAlignment="1">
      <alignment horizontal="center" vertical="center"/>
    </xf>
    <xf numFmtId="0" fontId="15" fillId="8" borderId="12" xfId="1" applyNumberFormat="1" applyFont="1" applyFill="1" applyBorder="1" applyAlignment="1">
      <alignment horizontal="left" vertical="center"/>
    </xf>
    <xf numFmtId="0" fontId="15" fillId="8" borderId="39" xfId="1" applyNumberFormat="1" applyFont="1" applyFill="1" applyBorder="1" applyAlignment="1">
      <alignment horizontal="left" vertical="center"/>
    </xf>
    <xf numFmtId="14" fontId="41" fillId="2" borderId="12" xfId="1" applyNumberFormat="1" applyFont="1" applyFill="1" applyBorder="1" applyAlignment="1">
      <alignment horizontal="right" vertical="center" indent="1"/>
    </xf>
    <xf numFmtId="0" fontId="130" fillId="5" borderId="0" xfId="2" applyFont="1" applyFill="1" applyAlignment="1">
      <alignment horizontal="left" vertical="center" indent="1"/>
    </xf>
    <xf numFmtId="0" fontId="15" fillId="8" borderId="0" xfId="1" applyNumberFormat="1" applyFont="1" applyFill="1" applyBorder="1" applyAlignment="1">
      <alignment horizontal="left" vertical="center" indent="1"/>
    </xf>
    <xf numFmtId="0" fontId="15" fillId="8" borderId="37" xfId="1" applyNumberFormat="1" applyFont="1" applyFill="1" applyBorder="1" applyAlignment="1">
      <alignment horizontal="left" vertical="center" indent="1"/>
    </xf>
    <xf numFmtId="0" fontId="28" fillId="5" borderId="34" xfId="0" applyFont="1" applyFill="1" applyBorder="1" applyAlignment="1" applyProtection="1">
      <alignment horizontal="left" vertical="center" wrapText="1" indent="1"/>
      <protection locked="0"/>
    </xf>
    <xf numFmtId="0" fontId="36" fillId="16" borderId="38" xfId="0" applyFont="1" applyFill="1" applyBorder="1" applyAlignment="1">
      <alignment horizontal="center"/>
    </xf>
    <xf numFmtId="0" fontId="36" fillId="16" borderId="12" xfId="0" applyFont="1" applyFill="1" applyBorder="1" applyAlignment="1">
      <alignment horizontal="center"/>
    </xf>
    <xf numFmtId="0" fontId="36" fillId="16" borderId="39" xfId="0" applyFont="1" applyFill="1" applyBorder="1" applyAlignment="1">
      <alignment horizontal="center"/>
    </xf>
    <xf numFmtId="0" fontId="102" fillId="16" borderId="33" xfId="0" applyFont="1" applyFill="1" applyBorder="1" applyAlignment="1">
      <alignment horizontal="center" vertical="center"/>
    </xf>
    <xf numFmtId="0" fontId="102" fillId="16" borderId="10" xfId="0" applyFont="1" applyFill="1" applyBorder="1" applyAlignment="1">
      <alignment horizontal="center" vertical="center"/>
    </xf>
    <xf numFmtId="0" fontId="102" fillId="16" borderId="32" xfId="0" applyFont="1" applyFill="1" applyBorder="1" applyAlignment="1">
      <alignment horizontal="center" vertical="center"/>
    </xf>
    <xf numFmtId="0" fontId="36" fillId="23" borderId="38" xfId="0" applyFont="1" applyFill="1" applyBorder="1" applyAlignment="1">
      <alignment horizontal="center"/>
    </xf>
    <xf numFmtId="0" fontId="36" fillId="23" borderId="12" xfId="0" applyFont="1" applyFill="1" applyBorder="1" applyAlignment="1">
      <alignment horizontal="center"/>
    </xf>
    <xf numFmtId="0" fontId="36" fillId="23" borderId="39" xfId="0" applyFont="1" applyFill="1" applyBorder="1" applyAlignment="1">
      <alignment horizontal="center"/>
    </xf>
    <xf numFmtId="0" fontId="102" fillId="16" borderId="34" xfId="0" applyFont="1" applyFill="1" applyBorder="1" applyAlignment="1">
      <alignment horizontal="center" vertical="center"/>
    </xf>
    <xf numFmtId="0" fontId="102" fillId="16" borderId="11" xfId="0" applyFont="1" applyFill="1" applyBorder="1" applyAlignment="1">
      <alignment horizontal="center" vertical="center"/>
    </xf>
    <xf numFmtId="0" fontId="102" fillId="16" borderId="35" xfId="0" applyFont="1" applyFill="1" applyBorder="1" applyAlignment="1">
      <alignment horizontal="center" vertical="center"/>
    </xf>
    <xf numFmtId="0" fontId="28" fillId="0" borderId="34" xfId="0" applyFont="1" applyFill="1" applyBorder="1" applyAlignment="1" applyProtection="1">
      <alignment horizontal="left" vertical="center" wrapText="1" indent="1"/>
      <protection locked="0"/>
    </xf>
    <xf numFmtId="0" fontId="28" fillId="0" borderId="11" xfId="0" applyFont="1" applyFill="1" applyBorder="1" applyAlignment="1" applyProtection="1">
      <alignment horizontal="left" vertical="center" wrapText="1" indent="1"/>
      <protection locked="0"/>
    </xf>
    <xf numFmtId="0" fontId="28" fillId="0" borderId="35" xfId="0" applyFont="1" applyFill="1" applyBorder="1" applyAlignment="1" applyProtection="1">
      <alignment horizontal="left" vertical="center" wrapText="1" indent="1"/>
      <protection locked="0"/>
    </xf>
    <xf numFmtId="0" fontId="103" fillId="16" borderId="38" xfId="0" applyFont="1" applyFill="1" applyBorder="1" applyAlignment="1">
      <alignment horizontal="center" vertical="center" wrapText="1"/>
    </xf>
    <xf numFmtId="0" fontId="103" fillId="16" borderId="12" xfId="0" applyFont="1" applyFill="1" applyBorder="1" applyAlignment="1">
      <alignment horizontal="center" vertical="center" wrapText="1"/>
    </xf>
    <xf numFmtId="0" fontId="28" fillId="5" borderId="38" xfId="0" applyFont="1" applyFill="1" applyBorder="1" applyAlignment="1" applyProtection="1">
      <alignment horizontal="left" vertical="center" wrapText="1" indent="1"/>
      <protection locked="0"/>
    </xf>
    <xf numFmtId="0" fontId="28" fillId="5" borderId="12" xfId="0" applyFont="1" applyFill="1" applyBorder="1" applyAlignment="1" applyProtection="1">
      <alignment horizontal="left" vertical="center" wrapText="1" indent="1"/>
      <protection locked="0"/>
    </xf>
    <xf numFmtId="49" fontId="15" fillId="8" borderId="0" xfId="1" applyNumberFormat="1" applyFont="1" applyFill="1" applyBorder="1" applyAlignment="1">
      <alignment horizontal="left" vertical="center" wrapText="1" indent="1"/>
    </xf>
    <xf numFmtId="0" fontId="15" fillId="8" borderId="12" xfId="1" applyNumberFormat="1" applyFont="1" applyFill="1" applyBorder="1" applyAlignment="1">
      <alignment horizontal="left" vertical="center" wrapText="1" indent="1"/>
    </xf>
    <xf numFmtId="0" fontId="112" fillId="23" borderId="38" xfId="0" applyFont="1" applyFill="1" applyBorder="1" applyAlignment="1">
      <alignment horizontal="center" vertical="center" wrapText="1"/>
    </xf>
    <xf numFmtId="0" fontId="112" fillId="23" borderId="12" xfId="0" applyFont="1" applyFill="1" applyBorder="1" applyAlignment="1">
      <alignment horizontal="center" vertical="center" wrapText="1"/>
    </xf>
    <xf numFmtId="0" fontId="104" fillId="23" borderId="34" xfId="0" applyFont="1" applyFill="1" applyBorder="1" applyAlignment="1">
      <alignment horizontal="center" vertical="center"/>
    </xf>
    <xf numFmtId="0" fontId="104" fillId="23" borderId="11" xfId="0" applyFont="1" applyFill="1" applyBorder="1" applyAlignment="1">
      <alignment horizontal="center" vertical="center"/>
    </xf>
    <xf numFmtId="0" fontId="104" fillId="23" borderId="35" xfId="0" applyFont="1" applyFill="1" applyBorder="1" applyAlignment="1">
      <alignment horizontal="center" vertical="center"/>
    </xf>
    <xf numFmtId="0" fontId="28" fillId="0" borderId="36" xfId="0" applyFont="1" applyFill="1" applyBorder="1" applyAlignment="1" applyProtection="1">
      <alignment horizontal="left" vertical="center" wrapText="1" indent="1"/>
      <protection locked="0"/>
    </xf>
    <xf numFmtId="0" fontId="28" fillId="0" borderId="0" xfId="0" applyFont="1" applyFill="1" applyBorder="1" applyAlignment="1" applyProtection="1">
      <alignment horizontal="left" vertical="center" wrapText="1" indent="1"/>
      <protection locked="0"/>
    </xf>
    <xf numFmtId="0" fontId="28" fillId="0" borderId="37" xfId="0" applyFont="1" applyFill="1" applyBorder="1" applyAlignment="1" applyProtection="1">
      <alignment horizontal="left" vertical="center" wrapText="1" indent="1"/>
      <protection locked="0"/>
    </xf>
    <xf numFmtId="0" fontId="104" fillId="23" borderId="33" xfId="0" applyFont="1" applyFill="1" applyBorder="1" applyAlignment="1">
      <alignment horizontal="center" vertical="center"/>
    </xf>
    <xf numFmtId="0" fontId="104" fillId="23" borderId="10" xfId="0" applyFont="1" applyFill="1" applyBorder="1" applyAlignment="1">
      <alignment horizontal="center" vertical="center"/>
    </xf>
    <xf numFmtId="0" fontId="104" fillId="23" borderId="32" xfId="0" applyFont="1" applyFill="1" applyBorder="1" applyAlignment="1">
      <alignment horizontal="center" vertical="center"/>
    </xf>
    <xf numFmtId="0" fontId="23" fillId="3" borderId="13" xfId="0" applyFont="1" applyFill="1" applyBorder="1" applyAlignment="1" applyProtection="1">
      <alignment horizontal="left" vertical="top" wrapText="1" indent="1"/>
    </xf>
    <xf numFmtId="0" fontId="23" fillId="3" borderId="0" xfId="0" applyFont="1" applyFill="1" applyBorder="1" applyAlignment="1" applyProtection="1">
      <alignment horizontal="left" vertical="top" wrapText="1" indent="1"/>
    </xf>
    <xf numFmtId="0" fontId="23" fillId="2" borderId="0" xfId="0" applyFont="1" applyFill="1" applyBorder="1" applyAlignment="1" applyProtection="1">
      <alignment horizontal="left" vertical="top" wrapText="1" indent="1"/>
    </xf>
    <xf numFmtId="0" fontId="23" fillId="2" borderId="17" xfId="0" applyFont="1" applyFill="1" applyBorder="1" applyAlignment="1" applyProtection="1">
      <alignment horizontal="left" vertical="top" wrapText="1" indent="1"/>
    </xf>
    <xf numFmtId="0" fontId="10" fillId="2" borderId="33"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165" fontId="4" fillId="2" borderId="14" xfId="0" applyNumberFormat="1" applyFont="1" applyFill="1" applyBorder="1" applyAlignment="1" applyProtection="1">
      <alignment horizontal="center" vertical="center"/>
    </xf>
    <xf numFmtId="0" fontId="4" fillId="2" borderId="15" xfId="0" applyFont="1" applyFill="1" applyBorder="1" applyAlignment="1" applyProtection="1">
      <alignment vertical="center"/>
    </xf>
    <xf numFmtId="0" fontId="4" fillId="2" borderId="14" xfId="0" applyNumberFormat="1" applyFont="1" applyFill="1" applyBorder="1" applyAlignment="1" applyProtection="1">
      <alignment horizontal="center" vertical="center"/>
    </xf>
    <xf numFmtId="0" fontId="4" fillId="2" borderId="15" xfId="0" applyNumberFormat="1" applyFont="1" applyFill="1" applyBorder="1" applyAlignment="1" applyProtection="1">
      <alignment horizontal="center" vertical="center"/>
    </xf>
    <xf numFmtId="0" fontId="4" fillId="2" borderId="16" xfId="0" applyNumberFormat="1" applyFont="1" applyFill="1" applyBorder="1" applyAlignment="1" applyProtection="1">
      <alignment horizontal="center" vertical="center"/>
    </xf>
    <xf numFmtId="0" fontId="62" fillId="11" borderId="19" xfId="0" applyFont="1" applyFill="1" applyBorder="1" applyAlignment="1" applyProtection="1">
      <alignment horizontal="center" vertical="center" wrapText="1"/>
    </xf>
    <xf numFmtId="0" fontId="26" fillId="11" borderId="23" xfId="0" applyFont="1" applyFill="1" applyBorder="1" applyAlignment="1" applyProtection="1">
      <alignment horizontal="center" vertical="center" wrapText="1"/>
    </xf>
    <xf numFmtId="0" fontId="62" fillId="11" borderId="23" xfId="0" applyFont="1" applyFill="1" applyBorder="1" applyAlignment="1" applyProtection="1">
      <alignment wrapText="1"/>
    </xf>
    <xf numFmtId="0" fontId="62" fillId="11" borderId="24" xfId="0" applyFont="1" applyFill="1" applyBorder="1" applyAlignment="1" applyProtection="1">
      <alignment wrapText="1"/>
    </xf>
    <xf numFmtId="9" fontId="9" fillId="3" borderId="13" xfId="0" applyNumberFormat="1" applyFont="1" applyFill="1" applyBorder="1" applyAlignment="1" applyProtection="1">
      <alignment horizontal="center" vertical="center" wrapText="1"/>
    </xf>
    <xf numFmtId="9" fontId="9" fillId="3" borderId="0" xfId="0" applyNumberFormat="1"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xf>
    <xf numFmtId="0" fontId="25" fillId="2" borderId="17" xfId="0" applyFont="1" applyFill="1" applyBorder="1" applyAlignment="1" applyProtection="1">
      <alignment horizontal="center" vertical="center" wrapText="1"/>
    </xf>
    <xf numFmtId="0" fontId="23" fillId="3" borderId="13" xfId="0" applyFont="1" applyFill="1" applyBorder="1" applyAlignment="1" applyProtection="1">
      <alignment horizontal="left" wrapText="1" indent="1"/>
    </xf>
    <xf numFmtId="0" fontId="23" fillId="3" borderId="0" xfId="0" applyFont="1" applyFill="1" applyBorder="1" applyAlignment="1" applyProtection="1">
      <alignment horizontal="left" wrapText="1" indent="1"/>
    </xf>
    <xf numFmtId="0" fontId="23" fillId="2" borderId="0" xfId="0" applyFont="1" applyFill="1" applyBorder="1" applyAlignment="1" applyProtection="1">
      <alignment horizontal="left" wrapText="1" indent="1"/>
    </xf>
    <xf numFmtId="0" fontId="23" fillId="2" borderId="17" xfId="0" applyFont="1" applyFill="1" applyBorder="1" applyAlignment="1" applyProtection="1">
      <alignment horizontal="left" wrapText="1" indent="1"/>
    </xf>
    <xf numFmtId="0" fontId="10" fillId="9" borderId="33" xfId="0" applyFont="1" applyFill="1" applyBorder="1" applyAlignment="1" applyProtection="1">
      <alignment horizontal="center" vertical="center" wrapText="1"/>
    </xf>
    <xf numFmtId="0" fontId="10" fillId="9" borderId="10"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4" xfId="0" applyFont="1" applyFill="1" applyBorder="1" applyAlignment="1" applyProtection="1"/>
    <xf numFmtId="0" fontId="10" fillId="2" borderId="5" xfId="0" applyFont="1" applyFill="1" applyBorder="1" applyAlignment="1" applyProtection="1"/>
    <xf numFmtId="0" fontId="1" fillId="2" borderId="13"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0" xfId="0" applyFont="1" applyFill="1" applyBorder="1" applyAlignment="1" applyProtection="1"/>
    <xf numFmtId="0" fontId="1" fillId="2" borderId="17" xfId="0" applyFont="1" applyFill="1" applyBorder="1" applyAlignment="1" applyProtection="1"/>
    <xf numFmtId="0" fontId="19" fillId="2" borderId="13"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3" fillId="2" borderId="0" xfId="0" applyFont="1" applyFill="1" applyBorder="1" applyAlignment="1" applyProtection="1">
      <alignment horizontal="center"/>
    </xf>
    <xf numFmtId="0" fontId="23" fillId="2" borderId="17" xfId="0" applyFont="1" applyFill="1" applyBorder="1" applyAlignment="1" applyProtection="1">
      <alignment horizontal="center"/>
    </xf>
    <xf numFmtId="0" fontId="24" fillId="2" borderId="15" xfId="0" applyFont="1" applyFill="1" applyBorder="1" applyAlignment="1" applyProtection="1">
      <alignment horizontal="center" vertical="center" wrapText="1"/>
    </xf>
    <xf numFmtId="0" fontId="41" fillId="2" borderId="15" xfId="0" applyFont="1" applyFill="1" applyBorder="1" applyAlignment="1" applyProtection="1">
      <alignment horizontal="right" vertical="top" indent="1"/>
    </xf>
    <xf numFmtId="0" fontId="41" fillId="2" borderId="15" xfId="0" applyFont="1" applyFill="1" applyBorder="1" applyAlignment="1" applyProtection="1">
      <alignment horizontal="left" vertical="top" indent="1"/>
    </xf>
    <xf numFmtId="0" fontId="67" fillId="5" borderId="0" xfId="0" applyFont="1" applyFill="1" applyAlignment="1">
      <alignment horizontal="right" indent="1"/>
    </xf>
    <xf numFmtId="0" fontId="22" fillId="2" borderId="36" xfId="0" applyFont="1" applyFill="1" applyBorder="1" applyAlignment="1" applyProtection="1">
      <alignment horizontal="right" vertical="center" wrapText="1"/>
    </xf>
    <xf numFmtId="0" fontId="22" fillId="2" borderId="0" xfId="0" applyFont="1" applyFill="1" applyBorder="1" applyAlignment="1" applyProtection="1">
      <alignment horizontal="right" vertical="center" wrapText="1"/>
    </xf>
    <xf numFmtId="0" fontId="52" fillId="2" borderId="3"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xf>
    <xf numFmtId="0" fontId="52" fillId="2" borderId="4" xfId="0" applyFont="1" applyFill="1" applyBorder="1" applyAlignment="1" applyProtection="1">
      <alignment vertical="center"/>
    </xf>
    <xf numFmtId="0" fontId="52" fillId="2" borderId="5" xfId="0" applyFont="1" applyFill="1" applyBorder="1" applyAlignment="1" applyProtection="1">
      <alignment vertical="center"/>
    </xf>
    <xf numFmtId="0" fontId="1" fillId="2" borderId="0" xfId="0" applyFont="1" applyFill="1" applyBorder="1" applyAlignment="1" applyProtection="1">
      <alignment vertical="center"/>
    </xf>
    <xf numFmtId="0" fontId="1" fillId="2" borderId="17"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23" fillId="2" borderId="17" xfId="0" applyFont="1" applyFill="1" applyBorder="1" applyAlignment="1" applyProtection="1">
      <alignment horizontal="center" vertical="center"/>
    </xf>
    <xf numFmtId="0" fontId="19" fillId="2" borderId="13" xfId="0" applyFont="1" applyFill="1" applyBorder="1" applyAlignment="1" applyProtection="1">
      <alignment horizontal="left" vertical="center" wrapText="1" indent="1"/>
    </xf>
    <xf numFmtId="0" fontId="23" fillId="2" borderId="0" xfId="0" applyFont="1" applyFill="1" applyBorder="1" applyAlignment="1" applyProtection="1">
      <alignment horizontal="left" vertical="center" wrapText="1" indent="1"/>
    </xf>
    <xf numFmtId="0" fontId="131" fillId="2" borderId="13" xfId="0" applyFont="1" applyFill="1" applyBorder="1" applyAlignment="1" applyProtection="1">
      <alignment horizontal="left" vertical="center" wrapText="1" indent="1"/>
      <protection locked="0"/>
    </xf>
    <xf numFmtId="0" fontId="133" fillId="2" borderId="0" xfId="0" applyFont="1" applyFill="1" applyBorder="1" applyAlignment="1" applyProtection="1">
      <alignment horizontal="left" vertical="center" wrapText="1" indent="1"/>
      <protection locked="0"/>
    </xf>
    <xf numFmtId="0" fontId="133" fillId="2" borderId="17" xfId="0" applyFont="1" applyFill="1" applyBorder="1" applyAlignment="1" applyProtection="1">
      <alignment horizontal="left" vertical="center" wrapText="1" indent="1"/>
      <protection locked="0"/>
    </xf>
    <xf numFmtId="0" fontId="21" fillId="2" borderId="13" xfId="0" applyFont="1" applyFill="1" applyBorder="1" applyAlignment="1" applyProtection="1">
      <alignment horizontal="left" vertical="center" wrapText="1" indent="1"/>
    </xf>
    <xf numFmtId="0" fontId="11" fillId="2" borderId="0" xfId="0" applyFont="1" applyFill="1" applyBorder="1" applyAlignment="1" applyProtection="1">
      <alignment horizontal="left" vertical="center" wrapText="1" indent="1"/>
    </xf>
    <xf numFmtId="0" fontId="16" fillId="2" borderId="14" xfId="0" applyFont="1" applyFill="1" applyBorder="1" applyAlignment="1" applyProtection="1">
      <alignment horizontal="left" vertical="center" wrapText="1" indent="1"/>
      <protection locked="0"/>
    </xf>
    <xf numFmtId="0" fontId="16" fillId="2" borderId="15" xfId="0" applyFont="1" applyFill="1" applyBorder="1" applyAlignment="1" applyProtection="1">
      <alignment horizontal="left" vertical="center" wrapText="1" indent="1"/>
      <protection locked="0"/>
    </xf>
    <xf numFmtId="0" fontId="16" fillId="2" borderId="16" xfId="0" applyFont="1" applyFill="1" applyBorder="1" applyAlignment="1" applyProtection="1">
      <alignment horizontal="left" vertical="center" wrapText="1" indent="1"/>
      <protection locked="0"/>
    </xf>
    <xf numFmtId="0" fontId="26" fillId="11" borderId="19" xfId="0" applyFont="1" applyFill="1" applyBorder="1" applyAlignment="1" applyProtection="1">
      <alignment horizontal="center" vertical="center" wrapText="1"/>
    </xf>
    <xf numFmtId="0" fontId="26" fillId="11" borderId="23" xfId="0" applyFont="1" applyFill="1" applyBorder="1" applyAlignment="1" applyProtection="1">
      <alignment horizontal="center"/>
    </xf>
    <xf numFmtId="0" fontId="62" fillId="11" borderId="23" xfId="0" applyFont="1" applyFill="1" applyBorder="1" applyAlignment="1" applyProtection="1">
      <alignment horizontal="center"/>
    </xf>
    <xf numFmtId="0" fontId="62" fillId="11" borderId="24" xfId="0" applyFont="1" applyFill="1" applyBorder="1" applyAlignment="1" applyProtection="1">
      <alignment horizontal="center"/>
    </xf>
    <xf numFmtId="0" fontId="24" fillId="2" borderId="23" xfId="0" applyFont="1" applyFill="1" applyBorder="1" applyAlignment="1" applyProtection="1">
      <alignment horizontal="center" vertical="center" wrapText="1"/>
    </xf>
    <xf numFmtId="9" fontId="6" fillId="3" borderId="13" xfId="0" applyNumberFormat="1" applyFont="1" applyFill="1" applyBorder="1" applyAlignment="1" applyProtection="1">
      <alignment horizontal="left" vertical="center" wrapText="1" indent="2"/>
      <protection locked="0"/>
    </xf>
    <xf numFmtId="0" fontId="6" fillId="2" borderId="0" xfId="0" applyFont="1" applyFill="1" applyBorder="1" applyAlignment="1" applyProtection="1">
      <alignment horizontal="left" vertical="center" wrapText="1" indent="2"/>
      <protection locked="0"/>
    </xf>
    <xf numFmtId="9" fontId="5" fillId="3" borderId="1" xfId="0" applyNumberFormat="1" applyFont="1" applyFill="1" applyBorder="1" applyAlignment="1" applyProtection="1">
      <alignment horizontal="left" vertical="center" indent="2"/>
    </xf>
    <xf numFmtId="0" fontId="5" fillId="2" borderId="0" xfId="0" applyNumberFormat="1" applyFont="1" applyFill="1" applyBorder="1" applyAlignment="1" applyProtection="1">
      <alignment horizontal="left" vertical="center" indent="2"/>
    </xf>
    <xf numFmtId="0" fontId="5" fillId="2" borderId="17" xfId="0" applyNumberFormat="1" applyFont="1" applyFill="1" applyBorder="1" applyAlignment="1" applyProtection="1">
      <alignment horizontal="left" vertical="center" indent="2"/>
    </xf>
    <xf numFmtId="49" fontId="6" fillId="3" borderId="13" xfId="0" applyNumberFormat="1" applyFont="1" applyFill="1" applyBorder="1" applyAlignment="1" applyProtection="1">
      <alignment horizontal="left" vertical="center" wrapText="1" indent="2"/>
      <protection locked="0"/>
    </xf>
    <xf numFmtId="49" fontId="6" fillId="2" borderId="0" xfId="0" applyNumberFormat="1" applyFont="1" applyFill="1" applyBorder="1" applyAlignment="1" applyProtection="1">
      <alignment horizontal="left" vertical="center" wrapText="1" indent="2"/>
      <protection locked="0"/>
    </xf>
    <xf numFmtId="49" fontId="6" fillId="3" borderId="1" xfId="0" applyNumberFormat="1" applyFont="1" applyFill="1" applyBorder="1" applyAlignment="1" applyProtection="1">
      <alignment horizontal="left" vertical="center" indent="2"/>
      <protection locked="0"/>
    </xf>
    <xf numFmtId="49" fontId="6" fillId="2" borderId="0" xfId="0" applyNumberFormat="1" applyFont="1" applyFill="1" applyBorder="1" applyAlignment="1" applyProtection="1">
      <alignment horizontal="left" vertical="center" indent="2"/>
      <protection locked="0"/>
    </xf>
    <xf numFmtId="49" fontId="6" fillId="2" borderId="17" xfId="0" applyNumberFormat="1" applyFont="1" applyFill="1" applyBorder="1" applyAlignment="1" applyProtection="1">
      <alignment horizontal="left" vertical="center" indent="2"/>
      <protection locked="0"/>
    </xf>
    <xf numFmtId="0" fontId="64" fillId="3" borderId="1" xfId="0" applyFont="1" applyFill="1" applyBorder="1" applyAlignment="1" applyProtection="1">
      <alignment horizontal="left" vertical="center" indent="1"/>
    </xf>
    <xf numFmtId="0" fontId="64" fillId="3" borderId="0" xfId="0" applyFont="1" applyFill="1" applyBorder="1" applyAlignment="1" applyProtection="1">
      <alignment horizontal="left" vertical="center" indent="1"/>
    </xf>
    <xf numFmtId="0" fontId="64" fillId="3" borderId="17" xfId="0" applyFont="1" applyFill="1" applyBorder="1" applyAlignment="1" applyProtection="1">
      <alignment horizontal="left" vertical="center" indent="1"/>
    </xf>
    <xf numFmtId="0" fontId="64" fillId="3" borderId="13" xfId="0" applyFont="1" applyFill="1" applyBorder="1" applyAlignment="1" applyProtection="1">
      <alignment horizontal="left" vertical="center" indent="1"/>
    </xf>
    <xf numFmtId="0" fontId="64" fillId="3" borderId="30" xfId="0" applyFont="1" applyFill="1" applyBorder="1" applyAlignment="1" applyProtection="1">
      <alignment horizontal="left" vertical="center" indent="1"/>
    </xf>
    <xf numFmtId="0" fontId="64" fillId="3" borderId="3" xfId="0" applyFont="1" applyFill="1" applyBorder="1" applyAlignment="1" applyProtection="1">
      <alignment horizontal="left" vertical="center" indent="1"/>
    </xf>
    <xf numFmtId="0" fontId="64" fillId="3" borderId="4" xfId="0" applyFont="1" applyFill="1" applyBorder="1" applyAlignment="1" applyProtection="1">
      <alignment horizontal="left" vertical="center" indent="1"/>
    </xf>
    <xf numFmtId="0" fontId="64" fillId="3" borderId="41" xfId="0" applyFont="1" applyFill="1" applyBorder="1" applyAlignment="1" applyProtection="1">
      <alignment horizontal="left" vertical="center" indent="1"/>
    </xf>
    <xf numFmtId="0" fontId="64" fillId="3" borderId="42" xfId="0" applyFont="1" applyFill="1" applyBorder="1" applyAlignment="1" applyProtection="1">
      <alignment horizontal="left" vertical="center" indent="1"/>
    </xf>
    <xf numFmtId="0" fontId="64" fillId="3" borderId="5" xfId="0" applyFont="1" applyFill="1" applyBorder="1" applyAlignment="1" applyProtection="1">
      <alignment horizontal="left" vertical="center" indent="1"/>
    </xf>
    <xf numFmtId="0" fontId="23" fillId="2" borderId="14" xfId="0" applyFont="1" applyFill="1" applyBorder="1" applyAlignment="1" applyProtection="1">
      <alignment horizontal="left" indent="1"/>
      <protection locked="0"/>
    </xf>
    <xf numFmtId="0" fontId="23" fillId="2" borderId="15" xfId="0" applyFont="1" applyFill="1" applyBorder="1" applyAlignment="1" applyProtection="1">
      <alignment horizontal="left" indent="1"/>
      <protection locked="0"/>
    </xf>
    <xf numFmtId="0" fontId="23" fillId="2" borderId="40" xfId="0" applyFont="1" applyFill="1" applyBorder="1" applyAlignment="1" applyProtection="1">
      <alignment horizontal="left" indent="1"/>
      <protection locked="0"/>
    </xf>
    <xf numFmtId="0" fontId="23" fillId="2" borderId="25" xfId="0" applyFont="1" applyFill="1" applyBorder="1" applyAlignment="1" applyProtection="1">
      <alignment horizontal="left" indent="1"/>
      <protection locked="0"/>
    </xf>
    <xf numFmtId="0" fontId="23" fillId="2" borderId="16" xfId="0" applyFont="1" applyFill="1" applyBorder="1" applyAlignment="1" applyProtection="1">
      <alignment horizontal="left" indent="1"/>
      <protection locked="0"/>
    </xf>
    <xf numFmtId="9" fontId="65" fillId="2" borderId="1" xfId="0" applyNumberFormat="1" applyFont="1" applyFill="1" applyBorder="1" applyAlignment="1" applyProtection="1">
      <alignment horizontal="left" vertical="center" indent="1"/>
    </xf>
    <xf numFmtId="9" fontId="65" fillId="2" borderId="0" xfId="0" applyNumberFormat="1" applyFont="1" applyFill="1" applyBorder="1" applyAlignment="1" applyProtection="1">
      <alignment horizontal="left" vertical="center" indent="1"/>
    </xf>
    <xf numFmtId="9" fontId="65" fillId="2" borderId="17" xfId="0" applyNumberFormat="1" applyFont="1" applyFill="1" applyBorder="1" applyAlignment="1" applyProtection="1">
      <alignment horizontal="left" vertical="center" indent="1"/>
    </xf>
    <xf numFmtId="9" fontId="65" fillId="2" borderId="13" xfId="0" applyNumberFormat="1" applyFont="1" applyFill="1" applyBorder="1" applyAlignment="1" applyProtection="1">
      <alignment horizontal="left" vertical="center" indent="1"/>
    </xf>
    <xf numFmtId="9" fontId="65" fillId="2" borderId="30" xfId="0" applyNumberFormat="1" applyFont="1" applyFill="1" applyBorder="1" applyAlignment="1" applyProtection="1">
      <alignment horizontal="left" vertical="center" indent="1"/>
    </xf>
    <xf numFmtId="9" fontId="64" fillId="3" borderId="13" xfId="0" applyNumberFormat="1" applyFont="1" applyFill="1" applyBorder="1" applyAlignment="1" applyProtection="1">
      <alignment horizontal="left" vertical="center" indent="1"/>
    </xf>
    <xf numFmtId="9" fontId="64" fillId="3" borderId="0" xfId="0" applyNumberFormat="1" applyFont="1" applyFill="1" applyBorder="1" applyAlignment="1" applyProtection="1">
      <alignment horizontal="left" vertical="center" indent="1"/>
    </xf>
    <xf numFmtId="9" fontId="64" fillId="3" borderId="30" xfId="0" applyNumberFormat="1" applyFont="1" applyFill="1" applyBorder="1" applyAlignment="1" applyProtection="1">
      <alignment horizontal="left" vertical="center" indent="1"/>
    </xf>
    <xf numFmtId="9" fontId="64" fillId="3" borderId="1" xfId="0" applyNumberFormat="1" applyFont="1" applyFill="1" applyBorder="1" applyAlignment="1" applyProtection="1">
      <alignment horizontal="left" vertical="center" indent="1"/>
    </xf>
    <xf numFmtId="9" fontId="64" fillId="3" borderId="17" xfId="0" applyNumberFormat="1" applyFont="1" applyFill="1" applyBorder="1" applyAlignment="1" applyProtection="1">
      <alignment horizontal="left" vertical="center" indent="1"/>
    </xf>
    <xf numFmtId="0" fontId="6" fillId="3" borderId="13" xfId="0" applyNumberFormat="1" applyFont="1" applyFill="1" applyBorder="1" applyAlignment="1" applyProtection="1">
      <alignment horizontal="left" vertical="center" wrapText="1" indent="2"/>
      <protection locked="0"/>
    </xf>
    <xf numFmtId="0" fontId="6" fillId="2" borderId="0" xfId="0" applyNumberFormat="1" applyFont="1" applyFill="1" applyBorder="1" applyAlignment="1" applyProtection="1">
      <alignment horizontal="left" vertical="center" wrapText="1" indent="2"/>
      <protection locked="0"/>
    </xf>
    <xf numFmtId="9" fontId="6" fillId="3" borderId="1" xfId="0" applyNumberFormat="1" applyFont="1" applyFill="1" applyBorder="1" applyAlignment="1" applyProtection="1">
      <alignment horizontal="left" vertical="center" indent="2"/>
      <protection locked="0"/>
    </xf>
    <xf numFmtId="0" fontId="6" fillId="2" borderId="0" xfId="0" applyFont="1" applyFill="1" applyBorder="1" applyAlignment="1" applyProtection="1">
      <alignment horizontal="left" vertical="center" indent="2"/>
      <protection locked="0"/>
    </xf>
    <xf numFmtId="0" fontId="6" fillId="2" borderId="17" xfId="0" applyFont="1" applyFill="1" applyBorder="1" applyAlignment="1" applyProtection="1">
      <alignment horizontal="left" vertical="center" indent="2"/>
      <protection locked="0"/>
    </xf>
    <xf numFmtId="0" fontId="5" fillId="3" borderId="1" xfId="0" applyNumberFormat="1" applyFont="1" applyFill="1" applyBorder="1" applyAlignment="1" applyProtection="1">
      <alignment horizontal="left" vertical="center" indent="2"/>
    </xf>
    <xf numFmtId="0" fontId="5" fillId="3" borderId="0" xfId="0" applyNumberFormat="1" applyFont="1" applyFill="1" applyBorder="1" applyAlignment="1" applyProtection="1">
      <alignment horizontal="left" vertical="center" indent="2"/>
    </xf>
    <xf numFmtId="14" fontId="6" fillId="3" borderId="13" xfId="0" applyNumberFormat="1" applyFont="1" applyFill="1" applyBorder="1" applyAlignment="1" applyProtection="1">
      <alignment horizontal="left" vertical="center" wrapText="1" indent="1"/>
      <protection locked="0"/>
    </xf>
    <xf numFmtId="14" fontId="6" fillId="3" borderId="0" xfId="0" applyNumberFormat="1" applyFont="1" applyFill="1" applyBorder="1" applyAlignment="1" applyProtection="1">
      <alignment horizontal="left" vertical="center" wrapText="1" indent="1"/>
      <protection locked="0"/>
    </xf>
    <xf numFmtId="14" fontId="6" fillId="3" borderId="30" xfId="0" applyNumberFormat="1" applyFont="1" applyFill="1" applyBorder="1" applyAlignment="1" applyProtection="1">
      <alignment horizontal="left" vertical="center" wrapText="1" indent="1"/>
      <protection locked="0"/>
    </xf>
    <xf numFmtId="14" fontId="5" fillId="3" borderId="1" xfId="0" applyNumberFormat="1" applyFont="1" applyFill="1" applyBorder="1" applyAlignment="1" applyProtection="1">
      <alignment horizontal="left" vertical="center" indent="1"/>
    </xf>
    <xf numFmtId="14" fontId="5" fillId="3" borderId="0" xfId="0" applyNumberFormat="1" applyFont="1" applyFill="1" applyBorder="1" applyAlignment="1" applyProtection="1">
      <alignment horizontal="left" vertical="center" indent="1"/>
    </xf>
    <xf numFmtId="14" fontId="5" fillId="3" borderId="17" xfId="0" applyNumberFormat="1" applyFont="1" applyFill="1" applyBorder="1" applyAlignment="1" applyProtection="1">
      <alignment horizontal="left" vertical="center" indent="1"/>
    </xf>
    <xf numFmtId="9" fontId="6" fillId="3" borderId="0" xfId="0" applyNumberFormat="1" applyFont="1" applyFill="1" applyBorder="1" applyAlignment="1" applyProtection="1">
      <alignment horizontal="left" vertical="center" wrapText="1" indent="2"/>
      <protection locked="0"/>
    </xf>
    <xf numFmtId="9" fontId="4" fillId="3" borderId="1" xfId="0" applyNumberFormat="1" applyFont="1" applyFill="1" applyBorder="1" applyAlignment="1" applyProtection="1">
      <alignment horizontal="left" vertical="center" wrapText="1" indent="2"/>
    </xf>
    <xf numFmtId="0" fontId="5" fillId="2" borderId="0" xfId="0" applyNumberFormat="1" applyFont="1" applyFill="1" applyBorder="1" applyAlignment="1" applyProtection="1">
      <alignment horizontal="left" vertical="center" wrapText="1" indent="2"/>
    </xf>
    <xf numFmtId="0" fontId="5" fillId="2" borderId="17" xfId="0" applyNumberFormat="1" applyFont="1" applyFill="1" applyBorder="1" applyAlignment="1" applyProtection="1">
      <alignment horizontal="left" vertical="center" wrapText="1" indent="2"/>
    </xf>
    <xf numFmtId="0" fontId="108" fillId="29" borderId="36" xfId="0" applyFont="1" applyFill="1" applyBorder="1" applyAlignment="1" applyProtection="1">
      <alignment horizontal="left" vertical="center" indent="1"/>
      <protection locked="0"/>
    </xf>
    <xf numFmtId="0" fontId="108" fillId="29" borderId="37" xfId="0" applyFont="1" applyFill="1" applyBorder="1" applyAlignment="1" applyProtection="1">
      <alignment horizontal="left" vertical="center" indent="1"/>
      <protection locked="0"/>
    </xf>
    <xf numFmtId="0" fontId="130" fillId="33" borderId="0" xfId="2" applyFont="1" applyFill="1" applyAlignment="1">
      <alignment horizontal="left" vertical="center" indent="1"/>
    </xf>
    <xf numFmtId="0" fontId="67" fillId="5" borderId="0" xfId="0" applyFont="1" applyFill="1" applyBorder="1" applyAlignment="1">
      <alignment horizontal="right" vertical="center" indent="1"/>
    </xf>
    <xf numFmtId="14" fontId="41" fillId="29" borderId="12" xfId="1" applyNumberFormat="1" applyFont="1" applyFill="1" applyBorder="1" applyAlignment="1">
      <alignment horizontal="right" vertical="center" indent="1"/>
    </xf>
    <xf numFmtId="0" fontId="5" fillId="13" borderId="33" xfId="1" applyFont="1" applyFill="1" applyBorder="1" applyAlignment="1">
      <alignment horizontal="center" vertical="top"/>
    </xf>
    <xf numFmtId="0" fontId="5" fillId="13" borderId="10" xfId="1" applyFont="1" applyFill="1" applyBorder="1" applyAlignment="1">
      <alignment horizontal="center" vertical="top"/>
    </xf>
    <xf numFmtId="0" fontId="5" fillId="13" borderId="32" xfId="1" applyFont="1" applyFill="1" applyBorder="1" applyAlignment="1">
      <alignment horizontal="center" vertical="top"/>
    </xf>
    <xf numFmtId="0" fontId="50" fillId="5" borderId="36" xfId="0" applyFont="1" applyFill="1" applyBorder="1" applyAlignment="1" applyProtection="1">
      <alignment horizontal="left" vertical="center" indent="1"/>
      <protection locked="0"/>
    </xf>
    <xf numFmtId="0" fontId="50" fillId="5" borderId="37" xfId="0" applyFont="1" applyFill="1" applyBorder="1" applyAlignment="1" applyProtection="1">
      <alignment horizontal="left" vertical="center" indent="1"/>
      <protection locked="0"/>
    </xf>
    <xf numFmtId="0" fontId="67" fillId="5" borderId="12" xfId="0" applyFont="1" applyFill="1" applyBorder="1" applyAlignment="1">
      <alignment horizontal="left" vertical="center" indent="1"/>
    </xf>
    <xf numFmtId="0" fontId="56" fillId="13" borderId="0" xfId="0" applyFont="1" applyFill="1" applyAlignment="1">
      <alignment horizontal="left" vertical="center" wrapText="1" indent="1"/>
    </xf>
    <xf numFmtId="49" fontId="35" fillId="8" borderId="0" xfId="1" applyNumberFormat="1" applyFont="1" applyFill="1" applyBorder="1" applyAlignment="1">
      <alignment horizontal="left" vertical="center" indent="1"/>
    </xf>
    <xf numFmtId="49" fontId="35" fillId="8" borderId="37" xfId="1" applyNumberFormat="1" applyFont="1" applyFill="1" applyBorder="1" applyAlignment="1">
      <alignment horizontal="left" vertical="center" indent="1"/>
    </xf>
    <xf numFmtId="0" fontId="20" fillId="8" borderId="12" xfId="1" applyNumberFormat="1" applyFont="1" applyFill="1" applyBorder="1" applyAlignment="1">
      <alignment horizontal="left" vertical="center" indent="1"/>
    </xf>
    <xf numFmtId="0" fontId="20" fillId="8" borderId="39" xfId="1" applyNumberFormat="1" applyFont="1" applyFill="1" applyBorder="1" applyAlignment="1">
      <alignment horizontal="left" vertical="center" indent="1"/>
    </xf>
    <xf numFmtId="49" fontId="20" fillId="8" borderId="12" xfId="1" applyNumberFormat="1" applyFont="1" applyFill="1" applyBorder="1" applyAlignment="1">
      <alignment horizontal="left" vertical="center" indent="1"/>
    </xf>
    <xf numFmtId="9" fontId="135" fillId="9" borderId="11" xfId="0" applyNumberFormat="1" applyFont="1" applyFill="1" applyBorder="1" applyAlignment="1">
      <alignment horizontal="center" vertical="center"/>
    </xf>
    <xf numFmtId="9" fontId="136" fillId="9" borderId="11" xfId="0" applyNumberFormat="1" applyFont="1" applyFill="1" applyBorder="1" applyAlignment="1">
      <alignment horizontal="center" vertical="center"/>
    </xf>
    <xf numFmtId="9" fontId="136" fillId="9" borderId="35" xfId="0" applyNumberFormat="1" applyFont="1" applyFill="1" applyBorder="1" applyAlignment="1">
      <alignment horizontal="center" vertical="center"/>
    </xf>
    <xf numFmtId="0" fontId="56" fillId="5" borderId="38" xfId="0" applyFont="1" applyFill="1" applyBorder="1" applyAlignment="1" applyProtection="1">
      <alignment horizontal="center"/>
      <protection locked="0"/>
    </xf>
    <xf numFmtId="0" fontId="56" fillId="5" borderId="12" xfId="0" applyFont="1" applyFill="1" applyBorder="1" applyAlignment="1" applyProtection="1">
      <alignment horizontal="center"/>
      <protection locked="0"/>
    </xf>
    <xf numFmtId="0" fontId="56" fillId="5" borderId="39" xfId="0" applyFont="1" applyFill="1" applyBorder="1" applyAlignment="1" applyProtection="1">
      <alignment horizontal="center"/>
      <protection locked="0"/>
    </xf>
    <xf numFmtId="0" fontId="56" fillId="13" borderId="0" xfId="0" applyFont="1" applyFill="1" applyAlignment="1">
      <alignment horizontal="center" vertical="center"/>
    </xf>
    <xf numFmtId="0" fontId="56" fillId="13" borderId="12" xfId="0" applyFont="1" applyFill="1" applyBorder="1" applyAlignment="1">
      <alignment horizontal="center" vertical="center"/>
    </xf>
    <xf numFmtId="0" fontId="108" fillId="5" borderId="36" xfId="0" applyFont="1" applyFill="1" applyBorder="1" applyAlignment="1" applyProtection="1">
      <alignment horizontal="left" vertical="center" indent="1"/>
      <protection locked="0"/>
    </xf>
    <xf numFmtId="0" fontId="108" fillId="5" borderId="37" xfId="0" applyFont="1" applyFill="1" applyBorder="1" applyAlignment="1" applyProtection="1">
      <alignment horizontal="left" vertical="center" indent="1"/>
      <protection locked="0"/>
    </xf>
    <xf numFmtId="0" fontId="50" fillId="5" borderId="38" xfId="0" applyFont="1" applyFill="1" applyBorder="1" applyAlignment="1" applyProtection="1">
      <alignment horizontal="left" vertical="center" indent="1"/>
      <protection locked="0"/>
    </xf>
    <xf numFmtId="0" fontId="50" fillId="5" borderId="39" xfId="0" applyFont="1" applyFill="1" applyBorder="1" applyAlignment="1" applyProtection="1">
      <alignment horizontal="left" vertical="center" indent="1"/>
      <protection locked="0"/>
    </xf>
    <xf numFmtId="0" fontId="32" fillId="29" borderId="33" xfId="0" applyFont="1" applyFill="1" applyBorder="1" applyAlignment="1" applyProtection="1">
      <alignment horizontal="left" vertical="center" indent="1"/>
      <protection locked="0"/>
    </xf>
    <xf numFmtId="0" fontId="32" fillId="29" borderId="32" xfId="0" applyFont="1" applyFill="1" applyBorder="1" applyAlignment="1" applyProtection="1">
      <alignment horizontal="left" vertical="center" indent="1"/>
      <protection locked="0"/>
    </xf>
    <xf numFmtId="0" fontId="50" fillId="29" borderId="36" xfId="0" applyFont="1" applyFill="1" applyBorder="1" applyAlignment="1" applyProtection="1">
      <alignment horizontal="left" vertical="center" indent="1"/>
      <protection locked="0"/>
    </xf>
    <xf numFmtId="0" fontId="50" fillId="29" borderId="37" xfId="0" applyFont="1" applyFill="1" applyBorder="1" applyAlignment="1" applyProtection="1">
      <alignment horizontal="left" vertical="center" indent="1"/>
      <protection locked="0"/>
    </xf>
    <xf numFmtId="0" fontId="56" fillId="13" borderId="0" xfId="0" applyFont="1" applyFill="1" applyAlignment="1">
      <alignment horizontal="center" vertical="center" wrapText="1"/>
    </xf>
    <xf numFmtId="0" fontId="50" fillId="5" borderId="33" xfId="0" applyFont="1" applyFill="1" applyBorder="1" applyAlignment="1" applyProtection="1">
      <alignment horizontal="left" vertical="top" indent="1"/>
      <protection locked="0"/>
    </xf>
    <xf numFmtId="0" fontId="50" fillId="5" borderId="32" xfId="0" applyFont="1" applyFill="1" applyBorder="1" applyAlignment="1" applyProtection="1">
      <alignment horizontal="left" vertical="top" indent="1"/>
      <protection locked="0"/>
    </xf>
    <xf numFmtId="0" fontId="50" fillId="5" borderId="36" xfId="0" applyFont="1" applyFill="1" applyBorder="1" applyAlignment="1" applyProtection="1">
      <alignment horizontal="left" indent="1"/>
      <protection locked="0"/>
    </xf>
    <xf numFmtId="0" fontId="50" fillId="5" borderId="37" xfId="0" applyFont="1" applyFill="1" applyBorder="1" applyAlignment="1" applyProtection="1">
      <alignment horizontal="left" indent="1"/>
      <protection locked="0"/>
    </xf>
    <xf numFmtId="0" fontId="32" fillId="29" borderId="36" xfId="0" applyFont="1" applyFill="1" applyBorder="1" applyAlignment="1" applyProtection="1">
      <alignment horizontal="left" vertical="center" indent="1"/>
      <protection locked="0"/>
    </xf>
    <xf numFmtId="0" fontId="32" fillId="29" borderId="37" xfId="0" applyFont="1" applyFill="1" applyBorder="1" applyAlignment="1" applyProtection="1">
      <alignment horizontal="left" vertical="center" indent="1"/>
      <protection locked="0"/>
    </xf>
    <xf numFmtId="0" fontId="50" fillId="5" borderId="33" xfId="0" applyFont="1" applyFill="1" applyBorder="1" applyAlignment="1" applyProtection="1">
      <alignment horizontal="left" vertical="center" indent="1"/>
      <protection locked="0"/>
    </xf>
    <xf numFmtId="0" fontId="50" fillId="5" borderId="32" xfId="0" applyFont="1" applyFill="1" applyBorder="1" applyAlignment="1" applyProtection="1">
      <alignment horizontal="left" vertical="center" indent="1"/>
      <protection locked="0"/>
    </xf>
    <xf numFmtId="0" fontId="67" fillId="0" borderId="0" xfId="0" applyFont="1" applyBorder="1" applyAlignment="1">
      <alignment horizontal="right" vertical="center" indent="1"/>
    </xf>
    <xf numFmtId="0" fontId="78" fillId="31" borderId="33" xfId="0" applyFont="1" applyFill="1" applyBorder="1" applyAlignment="1">
      <alignment horizontal="left" vertical="center" indent="1"/>
    </xf>
    <xf numFmtId="0" fontId="78" fillId="31" borderId="10" xfId="0" applyFont="1" applyFill="1" applyBorder="1" applyAlignment="1">
      <alignment horizontal="left" vertical="center" indent="1"/>
    </xf>
    <xf numFmtId="0" fontId="78" fillId="31" borderId="32" xfId="0" applyFont="1" applyFill="1" applyBorder="1" applyAlignment="1">
      <alignment horizontal="left" vertical="center" indent="1"/>
    </xf>
    <xf numFmtId="9" fontId="26" fillId="9" borderId="34" xfId="0" applyNumberFormat="1" applyFont="1" applyFill="1" applyBorder="1" applyAlignment="1">
      <alignment horizontal="center" vertical="center"/>
    </xf>
    <xf numFmtId="9" fontId="26" fillId="9" borderId="11" xfId="0" applyNumberFormat="1" applyFont="1" applyFill="1" applyBorder="1" applyAlignment="1">
      <alignment horizontal="center" vertical="center"/>
    </xf>
    <xf numFmtId="9" fontId="26" fillId="9" borderId="35" xfId="0" applyNumberFormat="1" applyFont="1" applyFill="1" applyBorder="1" applyAlignment="1">
      <alignment horizontal="center" vertical="center"/>
    </xf>
    <xf numFmtId="0" fontId="19" fillId="9" borderId="10" xfId="0" applyFont="1" applyFill="1" applyBorder="1" applyAlignment="1">
      <alignment horizontal="center" vertical="center"/>
    </xf>
    <xf numFmtId="0" fontId="19" fillId="9" borderId="32" xfId="0" applyFont="1" applyFill="1" applyBorder="1" applyAlignment="1">
      <alignment horizontal="center" vertical="center"/>
    </xf>
    <xf numFmtId="0" fontId="19" fillId="9" borderId="34" xfId="0" applyFont="1" applyFill="1" applyBorder="1" applyAlignment="1">
      <alignment horizontal="center" vertical="center"/>
    </xf>
    <xf numFmtId="0" fontId="19" fillId="9" borderId="11" xfId="0" applyFont="1" applyFill="1" applyBorder="1" applyAlignment="1">
      <alignment horizontal="center" vertical="center"/>
    </xf>
    <xf numFmtId="0" fontId="19" fillId="9" borderId="35" xfId="0" applyFont="1" applyFill="1" applyBorder="1" applyAlignment="1">
      <alignment horizontal="center" vertical="center"/>
    </xf>
    <xf numFmtId="14" fontId="51" fillId="5" borderId="10" xfId="1" applyNumberFormat="1" applyFont="1" applyFill="1" applyBorder="1" applyAlignment="1" applyProtection="1">
      <alignment horizontal="left" vertical="center" wrapText="1" indent="1"/>
      <protection locked="0"/>
    </xf>
    <xf numFmtId="14" fontId="51" fillId="5" borderId="0" xfId="1" applyNumberFormat="1" applyFont="1" applyFill="1" applyBorder="1" applyAlignment="1" applyProtection="1">
      <alignment horizontal="left" vertical="center" wrapText="1" indent="1"/>
      <protection locked="0"/>
    </xf>
    <xf numFmtId="14" fontId="51" fillId="5" borderId="12" xfId="1" applyNumberFormat="1" applyFont="1" applyFill="1" applyBorder="1" applyAlignment="1" applyProtection="1">
      <alignment horizontal="left" vertical="center" wrapText="1" indent="1"/>
      <protection locked="0"/>
    </xf>
    <xf numFmtId="14" fontId="51" fillId="5" borderId="0" xfId="1" applyNumberFormat="1" applyFont="1" applyFill="1" applyBorder="1" applyAlignment="1" applyProtection="1">
      <alignment horizontal="center" vertical="center" wrapText="1"/>
      <protection locked="0"/>
    </xf>
    <xf numFmtId="14" fontId="51" fillId="5" borderId="37" xfId="1" applyNumberFormat="1" applyFont="1" applyFill="1" applyBorder="1" applyAlignment="1" applyProtection="1">
      <alignment horizontal="center" vertical="center" wrapText="1"/>
      <protection locked="0"/>
    </xf>
    <xf numFmtId="14" fontId="51" fillId="5" borderId="12" xfId="1" applyNumberFormat="1" applyFont="1" applyFill="1" applyBorder="1" applyAlignment="1" applyProtection="1">
      <alignment horizontal="center" vertical="center" wrapText="1"/>
      <protection locked="0"/>
    </xf>
    <xf numFmtId="14" fontId="51" fillId="5" borderId="39" xfId="1" applyNumberFormat="1" applyFont="1" applyFill="1" applyBorder="1" applyAlignment="1" applyProtection="1">
      <alignment horizontal="center" vertical="center" wrapText="1"/>
      <protection locked="0"/>
    </xf>
    <xf numFmtId="0" fontId="20" fillId="13" borderId="38" xfId="0" applyFont="1" applyFill="1" applyBorder="1" applyAlignment="1">
      <alignment horizontal="right" vertical="center"/>
    </xf>
    <xf numFmtId="0" fontId="20" fillId="13" borderId="12" xfId="0" applyFont="1" applyFill="1" applyBorder="1" applyAlignment="1">
      <alignment horizontal="right" vertical="center"/>
    </xf>
    <xf numFmtId="0" fontId="34" fillId="10" borderId="33" xfId="0" applyFont="1" applyFill="1" applyBorder="1" applyAlignment="1" applyProtection="1">
      <alignment horizontal="center" vertical="center" wrapText="1"/>
    </xf>
    <xf numFmtId="0" fontId="34" fillId="10" borderId="10" xfId="0" applyFont="1" applyFill="1" applyBorder="1" applyAlignment="1" applyProtection="1">
      <alignment horizontal="center" vertical="center" wrapText="1"/>
    </xf>
    <xf numFmtId="0" fontId="34" fillId="10" borderId="32" xfId="0" applyFont="1" applyFill="1" applyBorder="1" applyAlignment="1" applyProtection="1">
      <alignment horizontal="center" vertical="center" wrapText="1"/>
    </xf>
    <xf numFmtId="0" fontId="77" fillId="32" borderId="36" xfId="0" applyFont="1" applyFill="1" applyBorder="1" applyAlignment="1">
      <alignment horizontal="left" vertical="center" indent="1"/>
    </xf>
    <xf numFmtId="0" fontId="77" fillId="32" borderId="0" xfId="0" applyFont="1" applyFill="1" applyBorder="1" applyAlignment="1">
      <alignment horizontal="left" vertical="center" indent="1"/>
    </xf>
    <xf numFmtId="0" fontId="77" fillId="32" borderId="37" xfId="0" applyFont="1" applyFill="1" applyBorder="1" applyAlignment="1">
      <alignment horizontal="left" vertical="center" indent="1"/>
    </xf>
    <xf numFmtId="0" fontId="15" fillId="13" borderId="10" xfId="1" applyNumberFormat="1" applyFont="1" applyFill="1" applyBorder="1" applyAlignment="1">
      <alignment horizontal="center" vertical="center"/>
    </xf>
    <xf numFmtId="0" fontId="15" fillId="13" borderId="32" xfId="1" applyNumberFormat="1" applyFont="1" applyFill="1" applyBorder="1" applyAlignment="1">
      <alignment horizontal="center" vertical="center"/>
    </xf>
    <xf numFmtId="9" fontId="15" fillId="13" borderId="33" xfId="1" applyNumberFormat="1" applyFont="1" applyFill="1" applyBorder="1" applyAlignment="1">
      <alignment horizontal="right" vertical="center" wrapText="1"/>
    </xf>
    <xf numFmtId="9" fontId="15" fillId="13" borderId="10" xfId="1" applyNumberFormat="1" applyFont="1" applyFill="1" applyBorder="1" applyAlignment="1">
      <alignment horizontal="right" vertical="center" wrapText="1"/>
    </xf>
    <xf numFmtId="9" fontId="15" fillId="13" borderId="36" xfId="1" applyNumberFormat="1" applyFont="1" applyFill="1" applyBorder="1" applyAlignment="1">
      <alignment horizontal="right" vertical="center" wrapText="1"/>
    </xf>
    <xf numFmtId="9" fontId="15" fillId="13" borderId="0" xfId="1" applyNumberFormat="1" applyFont="1" applyFill="1" applyBorder="1" applyAlignment="1">
      <alignment horizontal="right" vertical="center" wrapText="1"/>
    </xf>
    <xf numFmtId="0" fontId="78" fillId="23" borderId="36" xfId="0" applyFont="1" applyFill="1" applyBorder="1" applyAlignment="1">
      <alignment horizontal="left" vertical="center" indent="1"/>
    </xf>
    <xf numFmtId="0" fontId="78" fillId="23" borderId="0" xfId="0" applyFont="1" applyFill="1" applyBorder="1" applyAlignment="1">
      <alignment horizontal="left" vertical="center" indent="1"/>
    </xf>
    <xf numFmtId="0" fontId="78" fillId="23" borderId="37" xfId="0" applyFont="1" applyFill="1" applyBorder="1" applyAlignment="1">
      <alignment horizontal="left" vertical="center" indent="1"/>
    </xf>
    <xf numFmtId="0" fontId="78" fillId="31" borderId="36" xfId="0" applyFont="1" applyFill="1" applyBorder="1" applyAlignment="1">
      <alignment horizontal="left" vertical="center" indent="1"/>
    </xf>
    <xf numFmtId="0" fontId="78" fillId="31" borderId="0" xfId="0" applyFont="1" applyFill="1" applyBorder="1" applyAlignment="1">
      <alignment horizontal="left" vertical="center" indent="1"/>
    </xf>
    <xf numFmtId="0" fontId="78" fillId="31" borderId="37" xfId="0" applyFont="1" applyFill="1" applyBorder="1" applyAlignment="1">
      <alignment horizontal="left" vertical="center" indent="1"/>
    </xf>
    <xf numFmtId="0" fontId="29" fillId="6" borderId="18" xfId="0" applyFont="1" applyFill="1" applyBorder="1" applyAlignment="1">
      <alignment vertical="center"/>
    </xf>
  </cellXfs>
  <cellStyles count="92">
    <cellStyle name="Lien hypertexte" xfId="2" builtinId="8"/>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Lien hypertexte visité" xfId="51" builtinId="9" hidden="1"/>
    <cellStyle name="Lien hypertexte visité" xfId="52" builtinId="9" hidden="1"/>
    <cellStyle name="Lien hypertexte visité" xfId="53" builtinId="9" hidden="1"/>
    <cellStyle name="Lien hypertexte visité" xfId="54" builtinId="9" hidden="1"/>
    <cellStyle name="Lien hypertexte visité" xfId="55" builtinId="9" hidden="1"/>
    <cellStyle name="Lien hypertexte visité" xfId="56" builtinId="9" hidden="1"/>
    <cellStyle name="Lien hypertexte visité" xfId="57" builtinId="9" hidden="1"/>
    <cellStyle name="Lien hypertexte visité" xfId="58" builtinId="9" hidden="1"/>
    <cellStyle name="Lien hypertexte visité" xfId="59" builtinId="9" hidden="1"/>
    <cellStyle name="Lien hypertexte visité" xfId="60" builtinId="9" hidden="1"/>
    <cellStyle name="Lien hypertexte visité" xfId="61" builtinId="9" hidden="1"/>
    <cellStyle name="Lien hypertexte visité" xfId="62" builtinId="9" hidden="1"/>
    <cellStyle name="Lien hypertexte visité" xfId="63" builtinId="9" hidden="1"/>
    <cellStyle name="Lien hypertexte visité" xfId="64" builtinId="9" hidden="1"/>
    <cellStyle name="Lien hypertexte visité" xfId="65" builtinId="9" hidden="1"/>
    <cellStyle name="Lien hypertexte visité" xfId="66" builtinId="9" hidden="1"/>
    <cellStyle name="Lien hypertexte visité" xfId="67" builtinId="9" hidden="1"/>
    <cellStyle name="Lien hypertexte visité" xfId="68" builtinId="9" hidden="1"/>
    <cellStyle name="Lien hypertexte visité" xfId="69" builtinId="9" hidden="1"/>
    <cellStyle name="Lien hypertexte visité" xfId="70" builtinId="9" hidden="1"/>
    <cellStyle name="Lien hypertexte visité" xfId="71" builtinId="9" hidden="1"/>
    <cellStyle name="Lien hypertexte visité" xfId="72" builtinId="9" hidden="1"/>
    <cellStyle name="Lien hypertexte visité" xfId="73" builtinId="9" hidden="1"/>
    <cellStyle name="Lien hypertexte visité" xfId="74" builtinId="9" hidden="1"/>
    <cellStyle name="Lien hypertexte visité" xfId="75" builtinId="9" hidden="1"/>
    <cellStyle name="Lien hypertexte visité" xfId="76" builtinId="9" hidden="1"/>
    <cellStyle name="Lien hypertexte visité" xfId="77" builtinId="9" hidden="1"/>
    <cellStyle name="Lien hypertexte visité" xfId="78" builtinId="9" hidden="1"/>
    <cellStyle name="Lien hypertexte visité" xfId="79" builtinId="9" hidden="1"/>
    <cellStyle name="Lien hypertexte visité" xfId="80" builtinId="9" hidden="1"/>
    <cellStyle name="Lien hypertexte visité" xfId="81" builtinId="9" hidden="1"/>
    <cellStyle name="Lien hypertexte visité" xfId="82" builtinId="9" hidden="1"/>
    <cellStyle name="Lien hypertexte visité" xfId="83" builtinId="9" hidden="1"/>
    <cellStyle name="Lien hypertexte visité" xfId="84" builtinId="9" hidden="1"/>
    <cellStyle name="Lien hypertexte visité" xfId="85" builtinId="9" hidden="1"/>
    <cellStyle name="Lien hypertexte visité" xfId="86" builtinId="9" hidden="1"/>
    <cellStyle name="Lien hypertexte visité" xfId="87" builtinId="9" hidden="1"/>
    <cellStyle name="Lien hypertexte visité" xfId="88" builtinId="9" hidden="1"/>
    <cellStyle name="Lien hypertexte visité" xfId="89" builtinId="9" hidden="1"/>
    <cellStyle name="Lien hypertexte visité" xfId="90" builtinId="9" hidden="1"/>
    <cellStyle name="Lien hypertexte visité" xfId="91" builtinId="9" hidden="1"/>
    <cellStyle name="Normal" xfId="0" builtinId="0"/>
    <cellStyle name="Normal 2" xfId="1"/>
    <cellStyle name="Normal 2 2" xfId="4"/>
    <cellStyle name="Normal 3" xfId="3"/>
    <cellStyle name="常规 2" xfId="5"/>
  </cellStyles>
  <dxfs count="192">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rgb="FF99FF66"/>
        </patternFill>
      </fill>
    </dxf>
    <dxf>
      <fill>
        <patternFill>
          <bgColor rgb="FFFF9999"/>
        </patternFill>
      </fill>
    </dxf>
    <dxf>
      <fill>
        <patternFill>
          <bgColor rgb="FFFFFF99"/>
        </patternFill>
      </fill>
    </dxf>
    <dxf>
      <fill>
        <patternFill>
          <bgColor theme="3"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ill>
        <patternFill>
          <bgColor rgb="FFFF5050"/>
        </patternFill>
      </fill>
    </dxf>
    <dxf>
      <fill>
        <patternFill>
          <bgColor rgb="FF99FFCC"/>
        </patternFill>
      </fill>
    </dxf>
    <dxf>
      <fill>
        <patternFill>
          <bgColor theme="5" tint="0.79998168889431442"/>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ont>
        <color rgb="FF9C0006"/>
      </font>
      <fill>
        <patternFill>
          <bgColor rgb="FF99FFCC"/>
        </patternFill>
      </fill>
    </dxf>
    <dxf>
      <fill>
        <patternFill>
          <bgColor theme="5" tint="0.79998168889431442"/>
        </patternFill>
      </fill>
    </dxf>
    <dxf>
      <font>
        <color rgb="FF9C0006"/>
      </font>
      <fill>
        <patternFill>
          <bgColor rgb="FFFF5050"/>
        </patternFill>
      </fill>
    </dxf>
    <dxf>
      <fill>
        <patternFill>
          <bgColor rgb="FFFFFF99"/>
        </patternFill>
      </fill>
    </dxf>
    <dxf>
      <fill>
        <patternFill>
          <bgColor rgb="FFFF5050"/>
        </patternFill>
      </fill>
    </dxf>
    <dxf>
      <fill>
        <patternFill>
          <bgColor rgb="FF99FF99"/>
        </patternFill>
      </fill>
    </dxf>
    <dxf>
      <fill>
        <patternFill>
          <bgColor theme="2" tint="-9.9948118533890809E-2"/>
        </patternFill>
      </fill>
    </dxf>
  </dxfs>
  <tableStyles count="0" defaultTableStyle="TableStyleMedium9" defaultPivotStyle="PivotStyleMedium7"/>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32FF"/>
      <color rgb="FFBDD7EE"/>
      <color rgb="FFDDEBF7"/>
      <color rgb="FFFFFF99"/>
      <color rgb="FFFF9999"/>
      <color rgb="FF99FF66"/>
      <color rgb="FF99FF99"/>
      <color rgb="FFFF5050"/>
      <color rgb="FFE2EFDA"/>
      <color rgb="FFFFFCC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externalLink" Target="externalLinks/externalLink1.xml"/><Relationship Id="rId1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16892657255"/>
          <c:y val="0.101841189301239"/>
          <c:w val="0.841276534266128"/>
          <c:h val="0.621245120892327"/>
        </c:manualLayout>
      </c:layout>
      <c:barChart>
        <c:barDir val="col"/>
        <c:grouping val="clustered"/>
        <c:varyColors val="0"/>
        <c:ser>
          <c:idx val="0"/>
          <c:order val="0"/>
          <c:tx>
            <c:v>Conformités</c:v>
          </c:tx>
          <c:spPr>
            <a:solidFill>
              <a:schemeClr val="accent1">
                <a:lumMod val="60000"/>
                <a:lumOff val="40000"/>
                <a:alpha val="40000"/>
              </a:schemeClr>
            </a:solidFill>
            <a:ln w="15875">
              <a:solidFill>
                <a:schemeClr val="accent1">
                  <a:lumMod val="50000"/>
                </a:schemeClr>
              </a:solidFill>
            </a:ln>
          </c:spPr>
          <c:invertIfNegative val="0"/>
          <c:dLbls>
            <c:spPr>
              <a:noFill/>
              <a:ln>
                <a:noFill/>
              </a:ln>
              <a:effectLst/>
            </c:spPr>
            <c:txPr>
              <a:bodyPr wrap="square" lIns="38100" tIns="19050" rIns="38100" bIns="19050" anchor="ctr">
                <a:spAutoFit/>
              </a:bodyPr>
              <a:lstStyle/>
              <a:p>
                <a:pPr>
                  <a:defRPr sz="900" b="0">
                    <a:solidFill>
                      <a:schemeClr val="tx1"/>
                    </a:solidFill>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'Mode d''emploi'!$G$20:$G$23</c:f>
              <c:strCache>
                <c:ptCount val="4"/>
                <c:pt idx="0">
                  <c:v>Insuffisant</c:v>
                </c:pt>
                <c:pt idx="1">
                  <c:v>Informel</c:v>
                </c:pt>
                <c:pt idx="2">
                  <c:v>Convaincant</c:v>
                </c:pt>
                <c:pt idx="3">
                  <c:v>Conforme</c:v>
                </c:pt>
              </c:strCache>
            </c:strRef>
          </c:cat>
          <c:val>
            <c:numRef>
              <c:f>(Utilitaires!$C$15,Utilitaires!$C$14,Utilitaires!$C$12,Utilitaires!$C$11)</c:f>
              <c:numCache>
                <c:formatCode>General</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5-A70E-4EFB-AACD-F34AC016548B}"/>
            </c:ext>
          </c:extLst>
        </c:ser>
        <c:dLbls>
          <c:showLegendKey val="0"/>
          <c:showVal val="0"/>
          <c:showCatName val="0"/>
          <c:showSerName val="0"/>
          <c:showPercent val="0"/>
          <c:showBubbleSize val="0"/>
        </c:dLbls>
        <c:gapWidth val="150"/>
        <c:overlap val="100"/>
        <c:axId val="2104139592"/>
        <c:axId val="2093345272"/>
      </c:barChart>
      <c:catAx>
        <c:axId val="21041395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chemeClr val="tx1"/>
                </a:solidFill>
                <a:latin typeface="Arial Narrow"/>
                <a:ea typeface="Arial Narrow"/>
                <a:cs typeface="Arial Narrow"/>
              </a:defRPr>
            </a:pPr>
            <a:endParaRPr lang="fr-FR"/>
          </a:p>
        </c:txPr>
        <c:crossAx val="2093345272"/>
        <c:crosses val="autoZero"/>
        <c:auto val="0"/>
        <c:lblAlgn val="ctr"/>
        <c:lblOffset val="100"/>
        <c:tickMarkSkip val="1"/>
        <c:noMultiLvlLbl val="0"/>
      </c:catAx>
      <c:valAx>
        <c:axId val="2093345272"/>
        <c:scaling>
          <c:orientation val="minMax"/>
          <c:min val="0.0"/>
        </c:scaling>
        <c:delete val="0"/>
        <c:axPos val="l"/>
        <c:majorGridlines>
          <c:spPr>
            <a:ln w="3175">
              <a:solidFill>
                <a:schemeClr val="bg1">
                  <a:lumMod val="65000"/>
                </a:schemeClr>
              </a:solidFill>
              <a:prstDash val="sysDot"/>
            </a:ln>
          </c:spPr>
        </c:majorGridlines>
        <c:numFmt formatCode="General" sourceLinked="1"/>
        <c:majorTickMark val="cross"/>
        <c:minorTickMark val="none"/>
        <c:tickLblPos val="nextTo"/>
        <c:spPr>
          <a:ln w="3175">
            <a:solidFill>
              <a:srgbClr val="969696"/>
            </a:solidFill>
            <a:prstDash val="solid"/>
          </a:ln>
        </c:spPr>
        <c:txPr>
          <a:bodyPr rot="0" vert="horz"/>
          <a:lstStyle/>
          <a:p>
            <a:pPr>
              <a:defRPr sz="800" b="0" i="0" u="none" strike="noStrike" baseline="0">
                <a:solidFill>
                  <a:schemeClr val="tx1"/>
                </a:solidFill>
                <a:latin typeface="Arial Narrow"/>
                <a:ea typeface="Arial Narrow"/>
                <a:cs typeface="Arial Narrow"/>
              </a:defRPr>
            </a:pPr>
            <a:endParaRPr lang="fr-FR"/>
          </a:p>
        </c:txPr>
        <c:crossAx val="2104139592"/>
        <c:crosses val="autoZero"/>
        <c:crossBetween val="between"/>
        <c:majorUnit val="5.0"/>
        <c:minorUnit val="1.0"/>
      </c:valAx>
      <c:spPr>
        <a:noFill/>
        <a:ln w="6350" cap="flat" cmpd="sng" algn="ctr">
          <a:solidFill>
            <a:schemeClr val="bg1">
              <a:lumMod val="75000"/>
            </a:schemeClr>
          </a:solidFill>
          <a:prstDash val="solid"/>
          <a:miter lim="800000"/>
        </a:ln>
        <a:effectLst/>
      </c:spPr>
    </c:plotArea>
    <c:plotVisOnly val="1"/>
    <c:dispBlanksAs val="gap"/>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fr-FR"/>
    </a:p>
  </c:txPr>
  <c:printSettings>
    <c:headerFooter alignWithMargins="0"/>
    <c:pageMargins b="0.984251969" l="0.750000000000004" r="0.750000000000004" t="0.984251969"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998764856270322"/>
          <c:y val="0.136330321991001"/>
          <c:w val="0.840295495453241"/>
          <c:h val="0.65310220917185"/>
        </c:manualLayout>
      </c:layout>
      <c:barChart>
        <c:barDir val="col"/>
        <c:grouping val="clustered"/>
        <c:varyColors val="0"/>
        <c:ser>
          <c:idx val="0"/>
          <c:order val="0"/>
          <c:tx>
            <c:v>Véracité Critères</c:v>
          </c:tx>
          <c:spPr>
            <a:solidFill>
              <a:schemeClr val="bg2">
                <a:lumMod val="90000"/>
                <a:alpha val="64000"/>
              </a:schemeClr>
            </a:solidFill>
            <a:ln w="12700">
              <a:solidFill>
                <a:schemeClr val="tx1">
                  <a:lumMod val="75000"/>
                  <a:lumOff val="25000"/>
                </a:schemeClr>
              </a:solidFill>
            </a:ln>
          </c:spPr>
          <c:invertIfNegative val="0"/>
          <c:dLbls>
            <c:spPr>
              <a:noFill/>
              <a:ln>
                <a:noFill/>
              </a:ln>
              <a:effectLst/>
            </c:spPr>
            <c:txPr>
              <a:bodyPr wrap="square" lIns="38100" tIns="19050" rIns="38100" bIns="19050" anchor="ctr">
                <a:spAutoFit/>
              </a:bodyPr>
              <a:lstStyle/>
              <a:p>
                <a:pPr>
                  <a:defRPr sz="900">
                    <a:solidFill>
                      <a:schemeClr val="tx1"/>
                    </a:solidFill>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'Mode d''emploi'!$C$20:$C$23</c:f>
              <c:strCache>
                <c:ptCount val="4"/>
                <c:pt idx="0">
                  <c:v>Faux </c:v>
                </c:pt>
                <c:pt idx="1">
                  <c:v>Plutôt Faux</c:v>
                </c:pt>
                <c:pt idx="2">
                  <c:v>Plutôt vrai</c:v>
                </c:pt>
                <c:pt idx="3">
                  <c:v>Vrai </c:v>
                </c:pt>
              </c:strCache>
            </c:strRef>
          </c:cat>
          <c:val>
            <c:numRef>
              <c:f>(Utilitaires!$F$3,Utilitaires!$F$5:$F$7)</c:f>
              <c:numCache>
                <c:formatCode>General</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4-F628-4D1C-81A5-7BFA331A8154}"/>
            </c:ext>
          </c:extLst>
        </c:ser>
        <c:dLbls>
          <c:showLegendKey val="0"/>
          <c:showVal val="0"/>
          <c:showCatName val="0"/>
          <c:showSerName val="0"/>
          <c:showPercent val="0"/>
          <c:showBubbleSize val="0"/>
        </c:dLbls>
        <c:gapWidth val="150"/>
        <c:overlap val="100"/>
        <c:axId val="2126273096"/>
        <c:axId val="2114461704"/>
      </c:barChart>
      <c:catAx>
        <c:axId val="212627309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chemeClr val="tx1"/>
                </a:solidFill>
                <a:latin typeface="Arial Narrow"/>
                <a:ea typeface="Arial Narrow"/>
                <a:cs typeface="Arial Narrow"/>
              </a:defRPr>
            </a:pPr>
            <a:endParaRPr lang="fr-FR"/>
          </a:p>
        </c:txPr>
        <c:crossAx val="2114461704"/>
        <c:crosses val="autoZero"/>
        <c:auto val="0"/>
        <c:lblAlgn val="ctr"/>
        <c:lblOffset val="100"/>
        <c:tickMarkSkip val="1"/>
        <c:noMultiLvlLbl val="0"/>
      </c:catAx>
      <c:valAx>
        <c:axId val="2114461704"/>
        <c:scaling>
          <c:orientation val="minMax"/>
          <c:min val="0.0"/>
        </c:scaling>
        <c:delete val="0"/>
        <c:axPos val="l"/>
        <c:majorGridlines>
          <c:spPr>
            <a:ln w="3175">
              <a:solidFill>
                <a:schemeClr val="bg1">
                  <a:lumMod val="65000"/>
                </a:schemeClr>
              </a:solidFill>
              <a:prstDash val="sysDot"/>
            </a:ln>
          </c:spPr>
        </c:majorGridlines>
        <c:numFmt formatCode="General" sourceLinked="1"/>
        <c:majorTickMark val="cross"/>
        <c:minorTickMark val="none"/>
        <c:tickLblPos val="nextTo"/>
        <c:spPr>
          <a:ln w="3175">
            <a:solidFill>
              <a:srgbClr val="969696"/>
            </a:solidFill>
            <a:prstDash val="solid"/>
          </a:ln>
        </c:spPr>
        <c:txPr>
          <a:bodyPr rot="0" vert="horz"/>
          <a:lstStyle/>
          <a:p>
            <a:pPr>
              <a:defRPr sz="800" b="0" i="0" u="none" strike="noStrike" baseline="0">
                <a:solidFill>
                  <a:schemeClr val="tx1"/>
                </a:solidFill>
                <a:latin typeface="Arial Narrow"/>
                <a:ea typeface="Arial Narrow"/>
                <a:cs typeface="Arial Narrow"/>
              </a:defRPr>
            </a:pPr>
            <a:endParaRPr lang="fr-FR"/>
          </a:p>
        </c:txPr>
        <c:crossAx val="2126273096"/>
        <c:crosses val="autoZero"/>
        <c:crossBetween val="between"/>
        <c:minorUnit val="1.0"/>
      </c:valAx>
      <c:spPr>
        <a:noFill/>
        <a:ln w="6350" cap="flat" cmpd="sng" algn="ctr">
          <a:solidFill>
            <a:schemeClr val="accent3"/>
          </a:solidFill>
          <a:prstDash val="solid"/>
          <a:miter lim="800000"/>
        </a:ln>
        <a:effectLst/>
      </c:spPr>
    </c:plotArea>
    <c:plotVisOnly val="1"/>
    <c:dispBlanksAs val="gap"/>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fr-FR"/>
    </a:p>
  </c:txPr>
  <c:printSettings>
    <c:headerFooter alignWithMargins="0">
      <c:oddHeader>&amp;L&amp;"Arial Narrow,Normal"&amp;6 © UTC  - Master IdS - www.utc.fr/master-qualite, puis "Travaux", "Qualité-Management", réf ?&amp;R&amp;"Arial Narrow,Normal"&amp;6Fichier : &amp;F - Onglet : &amp;A</c:oddHeader>
      <c:oddFooter>&amp;L&amp;"Arial Narrow,Normal"&amp;6© AYNE Elem - BAYEUX Valerian - WANNEPAIN Dylan&amp;R&amp;"Arial Narrow,Normal"&amp;6page n° &amp;P/&amp;N</c:oddFooter>
    </c:headerFooter>
    <c:pageMargins b="0.984251969" l="0.750000000000004" r="0.750000000000004" t="0.984251969"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2676728515755"/>
          <c:y val="0.121363113778859"/>
          <c:w val="0.499054633560119"/>
          <c:h val="0.791370332740665"/>
        </c:manualLayout>
      </c:layout>
      <c:radarChart>
        <c:radarStyle val="filled"/>
        <c:varyColors val="0"/>
        <c:ser>
          <c:idx val="2"/>
          <c:order val="0"/>
          <c:tx>
            <c:v>Couleur Art 4</c:v>
          </c:tx>
          <c:spPr>
            <a:solidFill>
              <a:srgbClr val="FFFF00">
                <a:alpha val="40000"/>
              </a:srgbClr>
            </a:solidFill>
            <a:ln>
              <a:noFill/>
            </a:ln>
          </c:spPr>
          <c:cat>
            <c:multiLvlStrRef>
              <c:f>('Résultats Globaux'!$B$31:$E$34,'Résultats Globaux'!$B$35:$E$36,'Résultats Globaux'!$B$38:$E$44)</c:f>
              <c:multiLvlStrCache>
                <c:ptCount val="13"/>
                <c:lvl>
                  <c:pt idx="0">
                    <c:v>Généralités</c:v>
                  </c:pt>
                  <c:pt idx="1">
                    <c:v>Leadership et engagement</c:v>
                  </c:pt>
                  <c:pt idx="2">
                    <c:v>Intégration</c:v>
                  </c:pt>
                  <c:pt idx="3">
                    <c:v>Conception</c:v>
                  </c:pt>
                  <c:pt idx="4">
                    <c:v>Evaluation </c:v>
                  </c:pt>
                  <c:pt idx="5">
                    <c:v>Amélioration </c:v>
                  </c:pt>
                  <c:pt idx="6">
                    <c:v>Généralités</c:v>
                  </c:pt>
                  <c:pt idx="7">
                    <c:v>Communication et consultation</c:v>
                  </c:pt>
                  <c:pt idx="8">
                    <c:v> Périmètre d'application, contexte et critères</c:v>
                  </c:pt>
                  <c:pt idx="9">
                    <c:v>Appréciation du risque</c:v>
                  </c:pt>
                  <c:pt idx="10">
                    <c:v>Traitement du risque</c:v>
                  </c:pt>
                  <c:pt idx="11">
                    <c:v>Suivi et revue</c:v>
                  </c:pt>
                  <c:pt idx="12">
                    <c:v>Enregistrement et élaboration de rapports</c:v>
                  </c:pt>
                </c:lvl>
                <c:lvl>
                  <c:pt idx="0">
                    <c:v>5.1</c:v>
                  </c:pt>
                  <c:pt idx="1">
                    <c:v>5.2</c:v>
                  </c:pt>
                  <c:pt idx="2">
                    <c:v>5.3</c:v>
                  </c:pt>
                  <c:pt idx="3">
                    <c:v>5.4</c:v>
                  </c:pt>
                  <c:pt idx="4">
                    <c:v>5.6</c:v>
                  </c:pt>
                  <c:pt idx="5">
                    <c:v>5.7</c:v>
                  </c:pt>
                  <c:pt idx="6">
                    <c:v>6.1</c:v>
                  </c:pt>
                  <c:pt idx="7">
                    <c:v>6.2</c:v>
                  </c:pt>
                  <c:pt idx="8">
                    <c:v>6.3</c:v>
                  </c:pt>
                  <c:pt idx="9">
                    <c:v>6.4</c:v>
                  </c:pt>
                  <c:pt idx="10">
                    <c:v>6.5</c:v>
                  </c:pt>
                  <c:pt idx="11">
                    <c:v>6.6</c:v>
                  </c:pt>
                  <c:pt idx="12">
                    <c:v>6.7</c:v>
                  </c:pt>
                </c:lvl>
              </c:multiLvlStrCache>
            </c:multiLvlStrRef>
          </c:cat>
          <c:val>
            <c:numRef>
              <c:f>(Utilitaires!$C$38:$C$43,Utilitaires!$C$45:$C$51)</c:f>
              <c:numCache>
                <c:formatCode>General</c:formatCode>
                <c:ptCount val="13"/>
                <c:pt idx="0">
                  <c:v>1.0</c:v>
                </c:pt>
                <c:pt idx="1">
                  <c:v>1.0</c:v>
                </c:pt>
                <c:pt idx="2">
                  <c:v>1.0</c:v>
                </c:pt>
                <c:pt idx="3">
                  <c:v>1.0</c:v>
                </c:pt>
                <c:pt idx="4">
                  <c:v>1.0</c:v>
                </c:pt>
                <c:pt idx="5">
                  <c:v>1.0</c:v>
                </c:pt>
                <c:pt idx="6">
                  <c:v>1.0</c:v>
                </c:pt>
                <c:pt idx="7">
                  <c:v>0.0</c:v>
                </c:pt>
                <c:pt idx="8">
                  <c:v>0.0</c:v>
                </c:pt>
                <c:pt idx="9">
                  <c:v>0.0</c:v>
                </c:pt>
                <c:pt idx="10">
                  <c:v>0.0</c:v>
                </c:pt>
                <c:pt idx="11">
                  <c:v>0.0</c:v>
                </c:pt>
                <c:pt idx="12">
                  <c:v>0.0</c:v>
                </c:pt>
              </c:numCache>
            </c:numRef>
          </c:val>
          <c:extLst xmlns:c16r2="http://schemas.microsoft.com/office/drawing/2015/06/chart">
            <c:ext xmlns:c16="http://schemas.microsoft.com/office/drawing/2014/chart" uri="{C3380CC4-5D6E-409C-BE32-E72D297353CC}">
              <c16:uniqueId val="{00000000-B28E-E049-9982-9D9B8730A47A}"/>
            </c:ext>
          </c:extLst>
        </c:ser>
        <c:ser>
          <c:idx val="3"/>
          <c:order val="1"/>
          <c:tx>
            <c:v>Couleur Art 5</c:v>
          </c:tx>
          <c:spPr>
            <a:solidFill>
              <a:schemeClr val="accent6">
                <a:lumMod val="60000"/>
                <a:lumOff val="40000"/>
                <a:alpha val="40000"/>
              </a:schemeClr>
            </a:solidFill>
          </c:spPr>
          <c:cat>
            <c:multiLvlStrRef>
              <c:f>('Résultats Globaux'!$B$31:$E$34,'Résultats Globaux'!$B$35:$E$36,'Résultats Globaux'!$B$38:$E$44)</c:f>
              <c:multiLvlStrCache>
                <c:ptCount val="13"/>
                <c:lvl>
                  <c:pt idx="0">
                    <c:v>Généralités</c:v>
                  </c:pt>
                  <c:pt idx="1">
                    <c:v>Leadership et engagement</c:v>
                  </c:pt>
                  <c:pt idx="2">
                    <c:v>Intégration</c:v>
                  </c:pt>
                  <c:pt idx="3">
                    <c:v>Conception</c:v>
                  </c:pt>
                  <c:pt idx="4">
                    <c:v>Evaluation </c:v>
                  </c:pt>
                  <c:pt idx="5">
                    <c:v>Amélioration </c:v>
                  </c:pt>
                  <c:pt idx="6">
                    <c:v>Généralités</c:v>
                  </c:pt>
                  <c:pt idx="7">
                    <c:v>Communication et consultation</c:v>
                  </c:pt>
                  <c:pt idx="8">
                    <c:v> Périmètre d'application, contexte et critères</c:v>
                  </c:pt>
                  <c:pt idx="9">
                    <c:v>Appréciation du risque</c:v>
                  </c:pt>
                  <c:pt idx="10">
                    <c:v>Traitement du risque</c:v>
                  </c:pt>
                  <c:pt idx="11">
                    <c:v>Suivi et revue</c:v>
                  </c:pt>
                  <c:pt idx="12">
                    <c:v>Enregistrement et élaboration de rapports</c:v>
                  </c:pt>
                </c:lvl>
                <c:lvl>
                  <c:pt idx="0">
                    <c:v>5.1</c:v>
                  </c:pt>
                  <c:pt idx="1">
                    <c:v>5.2</c:v>
                  </c:pt>
                  <c:pt idx="2">
                    <c:v>5.3</c:v>
                  </c:pt>
                  <c:pt idx="3">
                    <c:v>5.4</c:v>
                  </c:pt>
                  <c:pt idx="4">
                    <c:v>5.6</c:v>
                  </c:pt>
                  <c:pt idx="5">
                    <c:v>5.7</c:v>
                  </c:pt>
                  <c:pt idx="6">
                    <c:v>6.1</c:v>
                  </c:pt>
                  <c:pt idx="7">
                    <c:v>6.2</c:v>
                  </c:pt>
                  <c:pt idx="8">
                    <c:v>6.3</c:v>
                  </c:pt>
                  <c:pt idx="9">
                    <c:v>6.4</c:v>
                  </c:pt>
                  <c:pt idx="10">
                    <c:v>6.5</c:v>
                  </c:pt>
                  <c:pt idx="11">
                    <c:v>6.6</c:v>
                  </c:pt>
                  <c:pt idx="12">
                    <c:v>6.7</c:v>
                  </c:pt>
                </c:lvl>
              </c:multiLvlStrCache>
            </c:multiLvlStrRef>
          </c:cat>
          <c:val>
            <c:numRef>
              <c:f>(Utilitaires!$D$38:$D$43,Utilitaires!$D$45:$D$51)</c:f>
              <c:numCache>
                <c:formatCode>General</c:formatCode>
                <c:ptCount val="13"/>
                <c:pt idx="0">
                  <c:v>1.0</c:v>
                </c:pt>
                <c:pt idx="1">
                  <c:v>0.0</c:v>
                </c:pt>
                <c:pt idx="2">
                  <c:v>0.0</c:v>
                </c:pt>
                <c:pt idx="3">
                  <c:v>0.0</c:v>
                </c:pt>
                <c:pt idx="4">
                  <c:v>0.0</c:v>
                </c:pt>
                <c:pt idx="5">
                  <c:v>0.0</c:v>
                </c:pt>
                <c:pt idx="6">
                  <c:v>1.0</c:v>
                </c:pt>
                <c:pt idx="7">
                  <c:v>1.0</c:v>
                </c:pt>
                <c:pt idx="8">
                  <c:v>1.0</c:v>
                </c:pt>
                <c:pt idx="9">
                  <c:v>1.0</c:v>
                </c:pt>
                <c:pt idx="10">
                  <c:v>1.0</c:v>
                </c:pt>
                <c:pt idx="11">
                  <c:v>1.0</c:v>
                </c:pt>
                <c:pt idx="12">
                  <c:v>1.0</c:v>
                </c:pt>
              </c:numCache>
            </c:numRef>
          </c:val>
          <c:extLst xmlns:c16r2="http://schemas.microsoft.com/office/drawing/2015/06/chart">
            <c:ext xmlns:c16="http://schemas.microsoft.com/office/drawing/2014/chart" uri="{C3380CC4-5D6E-409C-BE32-E72D297353CC}">
              <c16:uniqueId val="{00000001-B28E-E049-9982-9D9B8730A47A}"/>
            </c:ext>
          </c:extLst>
        </c:ser>
        <c:ser>
          <c:idx val="0"/>
          <c:order val="2"/>
          <c:tx>
            <c:v>Seuil conformité</c:v>
          </c:tx>
          <c:spPr>
            <a:noFill/>
            <a:ln w="19050">
              <a:solidFill>
                <a:srgbClr val="00B050"/>
              </a:solidFill>
              <a:prstDash val="dash"/>
            </a:ln>
            <a:effectLst/>
          </c:spPr>
          <c:cat>
            <c:multiLvlStrRef>
              <c:f>('Résultats Globaux'!$B$31:$E$34,'Résultats Globaux'!$B$35:$E$36,'Résultats Globaux'!$B$38:$E$44)</c:f>
              <c:multiLvlStrCache>
                <c:ptCount val="13"/>
                <c:lvl>
                  <c:pt idx="0">
                    <c:v>Généralités</c:v>
                  </c:pt>
                  <c:pt idx="1">
                    <c:v>Leadership et engagement</c:v>
                  </c:pt>
                  <c:pt idx="2">
                    <c:v>Intégration</c:v>
                  </c:pt>
                  <c:pt idx="3">
                    <c:v>Conception</c:v>
                  </c:pt>
                  <c:pt idx="4">
                    <c:v>Evaluation </c:v>
                  </c:pt>
                  <c:pt idx="5">
                    <c:v>Amélioration </c:v>
                  </c:pt>
                  <c:pt idx="6">
                    <c:v>Généralités</c:v>
                  </c:pt>
                  <c:pt idx="7">
                    <c:v>Communication et consultation</c:v>
                  </c:pt>
                  <c:pt idx="8">
                    <c:v> Périmètre d'application, contexte et critères</c:v>
                  </c:pt>
                  <c:pt idx="9">
                    <c:v>Appréciation du risque</c:v>
                  </c:pt>
                  <c:pt idx="10">
                    <c:v>Traitement du risque</c:v>
                  </c:pt>
                  <c:pt idx="11">
                    <c:v>Suivi et revue</c:v>
                  </c:pt>
                  <c:pt idx="12">
                    <c:v>Enregistrement et élaboration de rapports</c:v>
                  </c:pt>
                </c:lvl>
                <c:lvl>
                  <c:pt idx="0">
                    <c:v>5.1</c:v>
                  </c:pt>
                  <c:pt idx="1">
                    <c:v>5.2</c:v>
                  </c:pt>
                  <c:pt idx="2">
                    <c:v>5.3</c:v>
                  </c:pt>
                  <c:pt idx="3">
                    <c:v>5.4</c:v>
                  </c:pt>
                  <c:pt idx="4">
                    <c:v>5.6</c:v>
                  </c:pt>
                  <c:pt idx="5">
                    <c:v>5.7</c:v>
                  </c:pt>
                  <c:pt idx="6">
                    <c:v>6.1</c:v>
                  </c:pt>
                  <c:pt idx="7">
                    <c:v>6.2</c:v>
                  </c:pt>
                  <c:pt idx="8">
                    <c:v>6.3</c:v>
                  </c:pt>
                  <c:pt idx="9">
                    <c:v>6.4</c:v>
                  </c:pt>
                  <c:pt idx="10">
                    <c:v>6.5</c:v>
                  </c:pt>
                  <c:pt idx="11">
                    <c:v>6.6</c:v>
                  </c:pt>
                  <c:pt idx="12">
                    <c:v>6.7</c:v>
                  </c:pt>
                </c:lvl>
              </c:multiLvlStrCache>
            </c:multiLvlStrRef>
          </c:cat>
          <c:val>
            <c:numRef>
              <c:f>(Utilitaires!$A$38:$A$43,Utilitaires!$A$45:$A$51)</c:f>
              <c:numCache>
                <c:formatCode>0%</c:formatCode>
                <c:ptCount val="13"/>
                <c:pt idx="0">
                  <c:v>0.9</c:v>
                </c:pt>
                <c:pt idx="1">
                  <c:v>0.9</c:v>
                </c:pt>
                <c:pt idx="2">
                  <c:v>0.9</c:v>
                </c:pt>
                <c:pt idx="3">
                  <c:v>0.9</c:v>
                </c:pt>
                <c:pt idx="4">
                  <c:v>0.9</c:v>
                </c:pt>
                <c:pt idx="5">
                  <c:v>0.9</c:v>
                </c:pt>
                <c:pt idx="6">
                  <c:v>0.9</c:v>
                </c:pt>
                <c:pt idx="7">
                  <c:v>0.9</c:v>
                </c:pt>
                <c:pt idx="8">
                  <c:v>0.9</c:v>
                </c:pt>
                <c:pt idx="9">
                  <c:v>0.9</c:v>
                </c:pt>
                <c:pt idx="10">
                  <c:v>0.9</c:v>
                </c:pt>
                <c:pt idx="11">
                  <c:v>0.9</c:v>
                </c:pt>
                <c:pt idx="12">
                  <c:v>0.9</c:v>
                </c:pt>
              </c:numCache>
            </c:numRef>
          </c:val>
          <c:extLst xmlns:c16r2="http://schemas.microsoft.com/office/drawing/2015/06/chart">
            <c:ext xmlns:c16="http://schemas.microsoft.com/office/drawing/2014/chart" uri="{C3380CC4-5D6E-409C-BE32-E72D297353CC}">
              <c16:uniqueId val="{00000000-F7C3-5246-8B89-0FF1196D5F00}"/>
            </c:ext>
          </c:extLst>
        </c:ser>
        <c:ser>
          <c:idx val="1"/>
          <c:order val="3"/>
          <c:tx>
            <c:v>Résultats</c:v>
          </c:tx>
          <c:spPr>
            <a:solidFill>
              <a:schemeClr val="accent1">
                <a:lumMod val="75000"/>
                <a:alpha val="30000"/>
              </a:schemeClr>
            </a:solidFill>
            <a:ln w="25400" cmpd="sng">
              <a:solidFill>
                <a:schemeClr val="accent1">
                  <a:lumMod val="50000"/>
                </a:schemeClr>
              </a:solidFill>
            </a:ln>
            <a:effectLst/>
          </c:spPr>
          <c:dLbls>
            <c:dLbl>
              <c:idx val="0"/>
              <c:layout>
                <c:manualLayout>
                  <c:x val="0.0"/>
                  <c:y val="0.1197261814584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0147225356810341"/>
                  <c:y val="0.116490338716298"/>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0286994824400756"/>
                  <c:y val="0.0567962375743756"/>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00979546763394"/>
                  <c:y val="0.032876134588763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084893955110788"/>
                  <c:y val="-0.0345459828797669"/>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0580507768407231"/>
                  <c:y val="-0.10359052696578"/>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0179628705338887"/>
                  <c:y val="-0.103353194402966"/>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0227534197055539"/>
                  <c:y val="-0.0956971526801518"/>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0647508868870794"/>
                  <c:y val="-0.081382978723404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0.0871007083628098"/>
                  <c:y val="-0.0391335304872275"/>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0912595453966315"/>
                  <c:y val="0.0094420811875851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0.067485740131442"/>
                  <c:y val="0.0510616445839736"/>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0.0116988089542317"/>
                  <c:y val="0.050220009263548"/>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0.0450076699144259"/>
                  <c:y val="-0.101126567688125"/>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0.0624291505203173"/>
                  <c:y val="-0.0825267890481234"/>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0.0717537602557743"/>
                  <c:y val="-0.0534128879649109"/>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0.0918742686591017"/>
                  <c:y val="-0.0259122346123129"/>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0.0844088002757684"/>
                  <c:y val="0.0129091650488033"/>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0.0763117168834602"/>
                  <c:y val="0.0533530437318099"/>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0.0622206665621058"/>
                  <c:y val="0.0768107098258182"/>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0.0451149934607019"/>
                  <c:y val="0.10916925063242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0.0226112647644259"/>
                  <c:y val="0.113228790551232"/>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0.0525804845751215"/>
                  <c:y val="0.084131911295104"/>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0.0357547295110826"/>
                  <c:y val="0.10678281048994"/>
                </c:manualLayout>
              </c:layout>
              <c:showLegendKey val="0"/>
              <c:showVal val="1"/>
              <c:showCatName val="0"/>
              <c:showSerName val="0"/>
              <c:showPercent val="0"/>
              <c:showBubbleSize val="0"/>
              <c:extLst>
                <c:ext xmlns:c15="http://schemas.microsoft.com/office/drawing/2012/chart" uri="{CE6537A1-D6FC-4f65-9D91-7224C49458BB}"/>
              </c:extLst>
            </c:dLbl>
            <c:dLbl>
              <c:idx val="24"/>
              <c:layout>
                <c:manualLayout>
                  <c:x val="0.0189289744470437"/>
                  <c:y val="0.110018653232059"/>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800" b="1">
                    <a:solidFill>
                      <a:srgbClr val="002060"/>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('Résultats Globaux'!$B$31:$E$34,'Résultats Globaux'!$B$35:$E$36,'Résultats Globaux'!$B$38:$E$44)</c:f>
              <c:multiLvlStrCache>
                <c:ptCount val="13"/>
                <c:lvl>
                  <c:pt idx="0">
                    <c:v>Généralités</c:v>
                  </c:pt>
                  <c:pt idx="1">
                    <c:v>Leadership et engagement</c:v>
                  </c:pt>
                  <c:pt idx="2">
                    <c:v>Intégration</c:v>
                  </c:pt>
                  <c:pt idx="3">
                    <c:v>Conception</c:v>
                  </c:pt>
                  <c:pt idx="4">
                    <c:v>Evaluation </c:v>
                  </c:pt>
                  <c:pt idx="5">
                    <c:v>Amélioration </c:v>
                  </c:pt>
                  <c:pt idx="6">
                    <c:v>Généralités</c:v>
                  </c:pt>
                  <c:pt idx="7">
                    <c:v>Communication et consultation</c:v>
                  </c:pt>
                  <c:pt idx="8">
                    <c:v> Périmètre d'application, contexte et critères</c:v>
                  </c:pt>
                  <c:pt idx="9">
                    <c:v>Appréciation du risque</c:v>
                  </c:pt>
                  <c:pt idx="10">
                    <c:v>Traitement du risque</c:v>
                  </c:pt>
                  <c:pt idx="11">
                    <c:v>Suivi et revue</c:v>
                  </c:pt>
                  <c:pt idx="12">
                    <c:v>Enregistrement et élaboration de rapports</c:v>
                  </c:pt>
                </c:lvl>
                <c:lvl>
                  <c:pt idx="0">
                    <c:v>5.1</c:v>
                  </c:pt>
                  <c:pt idx="1">
                    <c:v>5.2</c:v>
                  </c:pt>
                  <c:pt idx="2">
                    <c:v>5.3</c:v>
                  </c:pt>
                  <c:pt idx="3">
                    <c:v>5.4</c:v>
                  </c:pt>
                  <c:pt idx="4">
                    <c:v>5.6</c:v>
                  </c:pt>
                  <c:pt idx="5">
                    <c:v>5.7</c:v>
                  </c:pt>
                  <c:pt idx="6">
                    <c:v>6.1</c:v>
                  </c:pt>
                  <c:pt idx="7">
                    <c:v>6.2</c:v>
                  </c:pt>
                  <c:pt idx="8">
                    <c:v>6.3</c:v>
                  </c:pt>
                  <c:pt idx="9">
                    <c:v>6.4</c:v>
                  </c:pt>
                  <c:pt idx="10">
                    <c:v>6.5</c:v>
                  </c:pt>
                  <c:pt idx="11">
                    <c:v>6.6</c:v>
                  </c:pt>
                  <c:pt idx="12">
                    <c:v>6.7</c:v>
                  </c:pt>
                </c:lvl>
              </c:multiLvlStrCache>
            </c:multiLvlStrRef>
          </c:cat>
          <c:val>
            <c:numRef>
              <c:f>('Résultats Globaux'!$G$31:$G$36,'Résultats Globaux'!$G$38:$G$44)</c:f>
              <c:numCache>
                <c:formatCode>0%</c:formatCode>
                <c:ptCount val="13"/>
                <c:pt idx="0">
                  <c:v>0.0</c:v>
                </c:pt>
                <c:pt idx="1">
                  <c:v>0.0</c:v>
                </c:pt>
                <c:pt idx="2">
                  <c:v>0.0</c:v>
                </c:pt>
                <c:pt idx="3">
                  <c:v>0.0</c:v>
                </c:pt>
                <c:pt idx="4">
                  <c:v>0.0</c:v>
                </c:pt>
                <c:pt idx="5">
                  <c:v>0.0</c:v>
                </c:pt>
                <c:pt idx="6">
                  <c:v>0.0</c:v>
                </c:pt>
                <c:pt idx="7">
                  <c:v>0.0</c:v>
                </c:pt>
                <c:pt idx="8">
                  <c:v>0.0</c:v>
                </c:pt>
                <c:pt idx="9">
                  <c:v>0.0</c:v>
                </c:pt>
                <c:pt idx="10">
                  <c:v>0.0</c:v>
                </c:pt>
                <c:pt idx="11">
                  <c:v>0.0</c:v>
                </c:pt>
                <c:pt idx="12">
                  <c:v>0.0</c:v>
                </c:pt>
              </c:numCache>
            </c:numRef>
          </c:val>
          <c:extLst xmlns:c16r2="http://schemas.microsoft.com/office/drawing/2015/06/chart">
            <c:ext xmlns:c16="http://schemas.microsoft.com/office/drawing/2014/chart" uri="{C3380CC4-5D6E-409C-BE32-E72D297353CC}">
              <c16:uniqueId val="{00000015-F7C3-5246-8B89-0FF1196D5F00}"/>
            </c:ext>
          </c:extLst>
        </c:ser>
        <c:dLbls>
          <c:showLegendKey val="0"/>
          <c:showVal val="0"/>
          <c:showCatName val="0"/>
          <c:showSerName val="0"/>
          <c:showPercent val="0"/>
          <c:showBubbleSize val="0"/>
        </c:dLbls>
        <c:axId val="2145326328"/>
        <c:axId val="2102762472"/>
      </c:radarChart>
      <c:catAx>
        <c:axId val="21453263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charset="0"/>
                <a:ea typeface="Arial" charset="0"/>
                <a:cs typeface="Arial" charset="0"/>
              </a:defRPr>
            </a:pPr>
            <a:endParaRPr lang="fr-FR"/>
          </a:p>
        </c:txPr>
        <c:crossAx val="2102762472"/>
        <c:crosses val="autoZero"/>
        <c:auto val="1"/>
        <c:lblAlgn val="ctr"/>
        <c:lblOffset val="100"/>
        <c:noMultiLvlLbl val="0"/>
      </c:catAx>
      <c:valAx>
        <c:axId val="2102762472"/>
        <c:scaling>
          <c:orientation val="minMax"/>
          <c:max val="1.0"/>
          <c:min val="0.0"/>
        </c:scaling>
        <c:delete val="0"/>
        <c:axPos val="l"/>
        <c:minorGridlines>
          <c:spPr>
            <a:ln w="3175">
              <a:solidFill>
                <a:schemeClr val="bg1">
                  <a:lumMod val="65000"/>
                </a:schemeClr>
              </a:solidFill>
              <a:prstDash val="sysDot"/>
            </a:ln>
          </c:spPr>
        </c:minorGridlines>
        <c:numFmt formatCode="General" sourceLinked="1"/>
        <c:majorTickMark val="none"/>
        <c:minorTickMark val="none"/>
        <c:tickLblPos val="nextTo"/>
        <c:txPr>
          <a:bodyPr/>
          <a:lstStyle/>
          <a:p>
            <a:pPr>
              <a:defRPr sz="500">
                <a:solidFill>
                  <a:srgbClr val="7F7F7F"/>
                </a:solidFill>
                <a:latin typeface="Arial" charset="0"/>
                <a:ea typeface="Arial" charset="0"/>
                <a:cs typeface="Arial" charset="0"/>
              </a:defRPr>
            </a:pPr>
            <a:endParaRPr lang="fr-FR"/>
          </a:p>
        </c:txPr>
        <c:crossAx val="2145326328"/>
        <c:crosses val="autoZero"/>
        <c:crossBetween val="between"/>
        <c:majorUnit val="0.2"/>
        <c:min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0000000000002" l="0.700000000000001" r="0.700000000000001" t="0.750000000000002"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372669920407"/>
          <c:y val="0.130712931048842"/>
          <c:w val="0.638785174273446"/>
          <c:h val="0.742202576920722"/>
        </c:manualLayout>
      </c:layout>
      <c:radarChart>
        <c:radarStyle val="filled"/>
        <c:varyColors val="0"/>
        <c:ser>
          <c:idx val="0"/>
          <c:order val="0"/>
          <c:tx>
            <c:v>article 5</c:v>
          </c:tx>
          <c:spPr>
            <a:solidFill>
              <a:schemeClr val="accent6">
                <a:lumMod val="60000"/>
                <a:lumOff val="40000"/>
                <a:alpha val="34000"/>
              </a:schemeClr>
            </a:solidFill>
            <a:ln w="25400" cmpd="sng">
              <a:solidFill>
                <a:schemeClr val="accent6">
                  <a:lumMod val="75000"/>
                </a:schemeClr>
              </a:solidFill>
            </a:ln>
            <a:effectLst/>
          </c:spPr>
          <c:dLbls>
            <c:dLbl>
              <c:idx val="0"/>
              <c:layout>
                <c:manualLayout>
                  <c:x val="0.00419501604508075"/>
                  <c:y val="0.12522313121859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061-8145-B3EF-8AECB305AA71}"/>
                </c:ext>
                <c:ext xmlns:c15="http://schemas.microsoft.com/office/drawing/2012/chart" uri="{CE6537A1-D6FC-4f65-9D91-7224C49458BB}">
                  <c15:layout/>
                </c:ext>
              </c:extLst>
            </c:dLbl>
            <c:dLbl>
              <c:idx val="1"/>
              <c:layout>
                <c:manualLayout>
                  <c:x val="-0.0833480845354188"/>
                  <c:y val="0.084513557565899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061-8145-B3EF-8AECB305AA71}"/>
                </c:ext>
                <c:ext xmlns:c15="http://schemas.microsoft.com/office/drawing/2012/chart" uri="{CE6537A1-D6FC-4f65-9D91-7224C49458BB}">
                  <c15:layout/>
                </c:ext>
              </c:extLst>
            </c:dLbl>
            <c:dLbl>
              <c:idx val="2"/>
              <c:layout>
                <c:manualLayout>
                  <c:x val="-0.102900100806154"/>
                  <c:y val="-0.030673185856286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061-8145-B3EF-8AECB305AA71}"/>
                </c:ext>
                <c:ext xmlns:c15="http://schemas.microsoft.com/office/drawing/2012/chart" uri="{CE6537A1-D6FC-4f65-9D91-7224C49458BB}">
                  <c15:layout/>
                </c:ext>
              </c:extLst>
            </c:dLbl>
            <c:dLbl>
              <c:idx val="3"/>
              <c:layout>
                <c:manualLayout>
                  <c:x val="-0.0526518028979989"/>
                  <c:y val="-0.098252333381444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061-8145-B3EF-8AECB305AA71}"/>
                </c:ext>
                <c:ext xmlns:c15="http://schemas.microsoft.com/office/drawing/2012/chart" uri="{CE6537A1-D6FC-4f65-9D91-7224C49458BB}">
                  <c15:layout/>
                </c:ext>
              </c:extLst>
            </c:dLbl>
            <c:dLbl>
              <c:idx val="4"/>
              <c:layout>
                <c:manualLayout>
                  <c:x val="0.0540034704555281"/>
                  <c:y val="-0.12947517170564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061-8145-B3EF-8AECB305AA71}"/>
                </c:ext>
                <c:ext xmlns:c15="http://schemas.microsoft.com/office/drawing/2012/chart" uri="{CE6537A1-D6FC-4f65-9D91-7224C49458BB}">
                  <c15:layout/>
                </c:ext>
              </c:extLst>
            </c:dLbl>
            <c:dLbl>
              <c:idx val="5"/>
              <c:layout>
                <c:manualLayout>
                  <c:x val="0.0891443949572255"/>
                  <c:y val="-0.029656719739159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061-8145-B3EF-8AECB305AA71}"/>
                </c:ext>
                <c:ext xmlns:c15="http://schemas.microsoft.com/office/drawing/2012/chart" uri="{CE6537A1-D6FC-4f65-9D91-7224C49458BB}">
                  <c15:layout/>
                </c:ext>
              </c:extLst>
            </c:dLbl>
            <c:dLbl>
              <c:idx val="6"/>
              <c:layout>
                <c:manualLayout>
                  <c:x val="0.094545332629908"/>
                  <c:y val="0.076572653764802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061-8145-B3EF-8AECB305AA71}"/>
                </c:ext>
                <c:ext xmlns:c15="http://schemas.microsoft.com/office/drawing/2012/chart" uri="{CE6537A1-D6FC-4f65-9D91-7224C49458BB}">
                  <c15:layout/>
                </c:ext>
              </c:extLst>
            </c:dLbl>
            <c:dLbl>
              <c:idx val="7"/>
              <c:layout>
                <c:manualLayout>
                  <c:x val="0.0728455808368078"/>
                  <c:y val="0.095801205049043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061-8145-B3EF-8AECB305AA71}"/>
                </c:ext>
                <c:ext xmlns:c15="http://schemas.microsoft.com/office/drawing/2012/chart" uri="{CE6537A1-D6FC-4f65-9D91-7224C49458BB}"/>
              </c:extLst>
            </c:dLbl>
            <c:dLbl>
              <c:idx val="8"/>
              <c:layout>
                <c:manualLayout>
                  <c:x val="0.0763889028122089"/>
                  <c:y val="0.038759689922480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061-8145-B3EF-8AECB305AA71}"/>
                </c:ext>
                <c:ext xmlns:c15="http://schemas.microsoft.com/office/drawing/2012/chart" uri="{CE6537A1-D6FC-4f65-9D91-7224C49458BB}"/>
              </c:extLst>
            </c:dLbl>
            <c:dLbl>
              <c:idx val="9"/>
              <c:layout>
                <c:manualLayout>
                  <c:x val="0.0439814894979384"/>
                  <c:y val="0.1007751937984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8061-8145-B3EF-8AECB305AA71}"/>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100">
                    <a:solidFill>
                      <a:schemeClr val="accent6">
                        <a:lumMod val="50000"/>
                      </a:schemeClr>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'Résultats Globaux'!$B$38:$F$44</c:f>
              <c:multiLvlStrCache>
                <c:ptCount val="7"/>
                <c:lvl>
                  <c:pt idx="0">
                    <c:v>en attente</c:v>
                  </c:pt>
                  <c:pt idx="1">
                    <c:v>en attente</c:v>
                  </c:pt>
                  <c:pt idx="2">
                    <c:v>en attente</c:v>
                  </c:pt>
                  <c:pt idx="3">
                    <c:v>en attente</c:v>
                  </c:pt>
                  <c:pt idx="4">
                    <c:v>en attente</c:v>
                  </c:pt>
                  <c:pt idx="5">
                    <c:v>en attente</c:v>
                  </c:pt>
                  <c:pt idx="6">
                    <c:v>en attente</c:v>
                  </c:pt>
                </c:lvl>
                <c:lvl>
                  <c:pt idx="0">
                    <c:v>Généralités</c:v>
                  </c:pt>
                  <c:pt idx="1">
                    <c:v>Communication et consultation</c:v>
                  </c:pt>
                  <c:pt idx="2">
                    <c:v> Périmètre d'application, contexte et critères</c:v>
                  </c:pt>
                  <c:pt idx="3">
                    <c:v>Appréciation du risque</c:v>
                  </c:pt>
                  <c:pt idx="4">
                    <c:v>Traitement du risque</c:v>
                  </c:pt>
                  <c:pt idx="5">
                    <c:v>Suivi et revue</c:v>
                  </c:pt>
                  <c:pt idx="6">
                    <c:v>Enregistrement et élaboration de rapports</c:v>
                  </c:pt>
                </c:lvl>
                <c:lvl>
                  <c:pt idx="0">
                    <c:v>6.1</c:v>
                  </c:pt>
                  <c:pt idx="1">
                    <c:v>6.2</c:v>
                  </c:pt>
                  <c:pt idx="2">
                    <c:v>6.3</c:v>
                  </c:pt>
                  <c:pt idx="3">
                    <c:v>6.4</c:v>
                  </c:pt>
                  <c:pt idx="4">
                    <c:v>6.5</c:v>
                  </c:pt>
                  <c:pt idx="5">
                    <c:v>6.6</c:v>
                  </c:pt>
                  <c:pt idx="6">
                    <c:v>6.7</c:v>
                  </c:pt>
                </c:lvl>
              </c:multiLvlStrCache>
            </c:multiLvlStrRef>
          </c:cat>
          <c:val>
            <c:numRef>
              <c:f>'Résultats Globaux'!$G$38:$G$44</c:f>
              <c:numCache>
                <c:formatCode>0%</c:formatCode>
                <c:ptCount val="7"/>
                <c:pt idx="0">
                  <c:v>0.0</c:v>
                </c:pt>
                <c:pt idx="1">
                  <c:v>0.0</c:v>
                </c:pt>
                <c:pt idx="2">
                  <c:v>0.0</c:v>
                </c:pt>
                <c:pt idx="3">
                  <c:v>0.0</c:v>
                </c:pt>
                <c:pt idx="4">
                  <c:v>0.0</c:v>
                </c:pt>
                <c:pt idx="5">
                  <c:v>0.0</c:v>
                </c:pt>
                <c:pt idx="6">
                  <c:v>0.0</c:v>
                </c:pt>
              </c:numCache>
            </c:numRef>
          </c:val>
          <c:extLst xmlns:c16r2="http://schemas.microsoft.com/office/drawing/2015/06/chart">
            <c:ext xmlns:c16="http://schemas.microsoft.com/office/drawing/2014/chart" uri="{C3380CC4-5D6E-409C-BE32-E72D297353CC}">
              <c16:uniqueId val="{00000006-625D-504C-ABAE-6A6A2C55B6CC}"/>
            </c:ext>
          </c:extLst>
        </c:ser>
        <c:ser>
          <c:idx val="1"/>
          <c:order val="1"/>
          <c:tx>
            <c:v>Seuil limite</c:v>
          </c:tx>
          <c:spPr>
            <a:noFill/>
            <a:ln w="19050">
              <a:solidFill>
                <a:srgbClr val="00B050"/>
              </a:solidFill>
              <a:prstDash val="dash"/>
            </a:ln>
          </c:spPr>
          <c:val>
            <c:numRef>
              <c:f>Utilitaires!$A$45:$A$51</c:f>
              <c:numCache>
                <c:formatCode>0%</c:formatCode>
                <c:ptCount val="7"/>
                <c:pt idx="0">
                  <c:v>0.9</c:v>
                </c:pt>
                <c:pt idx="1">
                  <c:v>0.9</c:v>
                </c:pt>
                <c:pt idx="2">
                  <c:v>0.9</c:v>
                </c:pt>
                <c:pt idx="3">
                  <c:v>0.9</c:v>
                </c:pt>
                <c:pt idx="4">
                  <c:v>0.9</c:v>
                </c:pt>
                <c:pt idx="5">
                  <c:v>0.9</c:v>
                </c:pt>
                <c:pt idx="6">
                  <c:v>0.9</c:v>
                </c:pt>
              </c:numCache>
            </c:numRef>
          </c:val>
          <c:extLst xmlns:c16r2="http://schemas.microsoft.com/office/drawing/2015/06/chart">
            <c:ext xmlns:c16="http://schemas.microsoft.com/office/drawing/2014/chart" uri="{C3380CC4-5D6E-409C-BE32-E72D297353CC}">
              <c16:uniqueId val="{0000000A-8061-8145-B3EF-8AECB305AA71}"/>
            </c:ext>
          </c:extLst>
        </c:ser>
        <c:dLbls>
          <c:showLegendKey val="0"/>
          <c:showVal val="0"/>
          <c:showCatName val="0"/>
          <c:showSerName val="0"/>
          <c:showPercent val="0"/>
          <c:showBubbleSize val="0"/>
        </c:dLbls>
        <c:axId val="2118349128"/>
        <c:axId val="2101306504"/>
      </c:radarChart>
      <c:catAx>
        <c:axId val="21183491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lIns="0" anchor="ctr" anchorCtr="1">
            <a:noAutofit/>
          </a:bodyPr>
          <a:lstStyle/>
          <a:p>
            <a:pPr>
              <a:defRPr sz="900" b="0" i="0" u="none" strike="noStrike" kern="900" baseline="0">
                <a:solidFill>
                  <a:schemeClr val="accent6">
                    <a:lumMod val="50000"/>
                  </a:schemeClr>
                </a:solidFill>
                <a:latin typeface="Arial Narrow"/>
                <a:ea typeface="Arial Narrow" charset="0"/>
                <a:cs typeface="Arial Narrow"/>
              </a:defRPr>
            </a:pPr>
            <a:endParaRPr lang="fr-FR"/>
          </a:p>
        </c:txPr>
        <c:crossAx val="2101306504"/>
        <c:crosses val="autoZero"/>
        <c:auto val="1"/>
        <c:lblAlgn val="ctr"/>
        <c:lblOffset val="100"/>
        <c:noMultiLvlLbl val="0"/>
      </c:catAx>
      <c:valAx>
        <c:axId val="2101306504"/>
        <c:scaling>
          <c:orientation val="minMax"/>
          <c:max val="1.0"/>
          <c:min val="0.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2118349128"/>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1" r="0.700000000000001" t="0.750000000000002"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9246943796"/>
          <c:y val="0.127834706699402"/>
          <c:w val="0.648278899451991"/>
          <c:h val="0.750347731142291"/>
        </c:manualLayout>
      </c:layout>
      <c:radarChart>
        <c:radarStyle val="filled"/>
        <c:varyColors val="0"/>
        <c:ser>
          <c:idx val="0"/>
          <c:order val="0"/>
          <c:tx>
            <c:v>article 4</c:v>
          </c:tx>
          <c:spPr>
            <a:solidFill>
              <a:schemeClr val="accent2">
                <a:lumMod val="75000"/>
                <a:alpha val="14000"/>
              </a:schemeClr>
            </a:solidFill>
            <a:ln w="19050">
              <a:solidFill>
                <a:schemeClr val="accent2">
                  <a:lumMod val="50000"/>
                </a:schemeClr>
              </a:solidFill>
            </a:ln>
          </c:spPr>
          <c:dLbls>
            <c:dLbl>
              <c:idx val="0"/>
              <c:layout>
                <c:manualLayout>
                  <c:x val="0.0105056614989178"/>
                  <c:y val="0.12395278462165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36D-5048-91A1-1904DBF7CABB}"/>
                </c:ext>
                <c:ext xmlns:c15="http://schemas.microsoft.com/office/drawing/2012/chart" uri="{CE6537A1-D6FC-4f65-9D91-7224C49458BB}">
                  <c15:layout/>
                </c:ext>
              </c:extLst>
            </c:dLbl>
            <c:dLbl>
              <c:idx val="1"/>
              <c:layout>
                <c:manualLayout>
                  <c:x val="-0.0951697545455242"/>
                  <c:y val="0.061398462616712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36D-5048-91A1-1904DBF7CABB}"/>
                </c:ext>
                <c:ext xmlns:c15="http://schemas.microsoft.com/office/drawing/2012/chart" uri="{CE6537A1-D6FC-4f65-9D91-7224C49458BB}">
                  <c15:layout/>
                </c:ext>
              </c:extLst>
            </c:dLbl>
            <c:dLbl>
              <c:idx val="2"/>
              <c:layout>
                <c:manualLayout>
                  <c:x val="-0.108134894698656"/>
                  <c:y val="-0.050387219051977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36D-5048-91A1-1904DBF7CABB}"/>
                </c:ext>
                <c:ext xmlns:c15="http://schemas.microsoft.com/office/drawing/2012/chart" uri="{CE6537A1-D6FC-4f65-9D91-7224C49458BB}">
                  <c15:layout/>
                </c:ext>
              </c:extLst>
            </c:dLbl>
            <c:dLbl>
              <c:idx val="3"/>
              <c:layout>
                <c:manualLayout>
                  <c:x val="0.00298078119505266"/>
                  <c:y val="-0.10588591429770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36D-5048-91A1-1904DBF7CABB}"/>
                </c:ext>
                <c:ext xmlns:c15="http://schemas.microsoft.com/office/drawing/2012/chart" uri="{CE6537A1-D6FC-4f65-9D91-7224C49458BB}">
                  <c15:layout/>
                </c:ext>
              </c:extLst>
            </c:dLbl>
            <c:dLbl>
              <c:idx val="4"/>
              <c:layout>
                <c:manualLayout>
                  <c:x val="0.0981918153535393"/>
                  <c:y val="-0.057319091689900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36D-5048-91A1-1904DBF7CABB}"/>
                </c:ext>
                <c:ext xmlns:c15="http://schemas.microsoft.com/office/drawing/2012/chart" uri="{CE6537A1-D6FC-4f65-9D91-7224C49458BB}">
                  <c15:layout/>
                </c:ext>
              </c:extLst>
            </c:dLbl>
            <c:dLbl>
              <c:idx val="5"/>
              <c:layout>
                <c:manualLayout>
                  <c:x val="0.0988627073489702"/>
                  <c:y val="0.061813028661495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F36D-5048-91A1-1904DBF7CABB}"/>
                </c:ext>
                <c:ext xmlns:c15="http://schemas.microsoft.com/office/drawing/2012/chart" uri="{CE6537A1-D6FC-4f65-9D91-7224C49458BB}">
                  <c15:layout/>
                </c:ext>
              </c:extLst>
            </c:dLbl>
            <c:dLbl>
              <c:idx val="6"/>
              <c:layout>
                <c:manualLayout>
                  <c:x val="-0.034735631756354"/>
                  <c:y val="-0.08516129897498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F36D-5048-91A1-1904DBF7CABB}"/>
                </c:ext>
                <c:ext xmlns:c15="http://schemas.microsoft.com/office/drawing/2012/chart" uri="{CE6537A1-D6FC-4f65-9D91-7224C49458BB}"/>
              </c:extLst>
            </c:dLbl>
            <c:dLbl>
              <c:idx val="7"/>
              <c:layout>
                <c:manualLayout>
                  <c:x val="0.00443971976791533"/>
                  <c:y val="-0.098020562965375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F36D-5048-91A1-1904DBF7CABB}"/>
                </c:ext>
                <c:ext xmlns:c15="http://schemas.microsoft.com/office/drawing/2012/chart" uri="{CE6537A1-D6FC-4f65-9D91-7224C49458BB}"/>
              </c:extLst>
            </c:dLbl>
            <c:dLbl>
              <c:idx val="8"/>
              <c:layout>
                <c:manualLayout>
                  <c:x val="0.046284919436534"/>
                  <c:y val="-0.097888502673962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F36D-5048-91A1-1904DBF7CABB}"/>
                </c:ext>
                <c:ext xmlns:c15="http://schemas.microsoft.com/office/drawing/2012/chart" uri="{CE6537A1-D6FC-4f65-9D91-7224C49458BB}"/>
              </c:extLst>
            </c:dLbl>
            <c:dLbl>
              <c:idx val="9"/>
              <c:layout>
                <c:manualLayout>
                  <c:x val="0.0893836252119745"/>
                  <c:y val="-0.066788614046875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F36D-5048-91A1-1904DBF7CABB}"/>
                </c:ext>
                <c:ext xmlns:c15="http://schemas.microsoft.com/office/drawing/2012/chart" uri="{CE6537A1-D6FC-4f65-9D91-7224C49458BB}"/>
              </c:extLst>
            </c:dLbl>
            <c:dLbl>
              <c:idx val="10"/>
              <c:layout>
                <c:manualLayout>
                  <c:x val="0.113248800676553"/>
                  <c:y val="-0.026700565585914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F36D-5048-91A1-1904DBF7CABB}"/>
                </c:ext>
                <c:ext xmlns:c15="http://schemas.microsoft.com/office/drawing/2012/chart" uri="{CE6537A1-D6FC-4f65-9D91-7224C49458BB}"/>
              </c:extLst>
            </c:dLbl>
            <c:dLbl>
              <c:idx val="11"/>
              <c:layout>
                <c:manualLayout>
                  <c:x val="0.112186799527523"/>
                  <c:y val="0.02375411241740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F36D-5048-91A1-1904DBF7CABB}"/>
                </c:ext>
                <c:ext xmlns:c15="http://schemas.microsoft.com/office/drawing/2012/chart" uri="{CE6537A1-D6FC-4f65-9D91-7224C49458BB}"/>
              </c:extLst>
            </c:dLbl>
            <c:dLbl>
              <c:idx val="12"/>
              <c:layout>
                <c:manualLayout>
                  <c:x val="0.0801501852931339"/>
                  <c:y val="0.066334773045399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F36D-5048-91A1-1904DBF7CABB}"/>
                </c:ext>
                <c:ext xmlns:c15="http://schemas.microsoft.com/office/drawing/2012/chart" uri="{CE6537A1-D6FC-4f65-9D91-7224C49458BB}"/>
              </c:extLst>
            </c:dLbl>
            <c:dLbl>
              <c:idx val="13"/>
              <c:layout>
                <c:manualLayout>
                  <c:x val="0.0452521380340828"/>
                  <c:y val="0.09054272646428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F36D-5048-91A1-1904DBF7CABB}"/>
                </c:ext>
                <c:ext xmlns:c15="http://schemas.microsoft.com/office/drawing/2012/chart" uri="{CE6537A1-D6FC-4f65-9D91-7224C49458BB}"/>
              </c:extLst>
            </c:dLbl>
            <c:dLbl>
              <c:idx val="14"/>
              <c:layout>
                <c:manualLayout>
                  <c:x val="0.0231570878375693"/>
                  <c:y val="0.10451613965111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F36D-5048-91A1-1904DBF7CABB}"/>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100">
                    <a:solidFill>
                      <a:schemeClr val="accent2">
                        <a:lumMod val="50000"/>
                      </a:schemeClr>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('Résultats Globaux'!$B$31:$E$34,'Résultats Globaux'!$B$35:$E$36)</c:f>
              <c:multiLvlStrCache>
                <c:ptCount val="6"/>
                <c:lvl>
                  <c:pt idx="0">
                    <c:v>Généralités</c:v>
                  </c:pt>
                  <c:pt idx="1">
                    <c:v>Leadership et engagement</c:v>
                  </c:pt>
                  <c:pt idx="2">
                    <c:v>Intégration</c:v>
                  </c:pt>
                  <c:pt idx="3">
                    <c:v>Conception</c:v>
                  </c:pt>
                  <c:pt idx="4">
                    <c:v>Evaluation </c:v>
                  </c:pt>
                  <c:pt idx="5">
                    <c:v>Amélioration </c:v>
                  </c:pt>
                </c:lvl>
                <c:lvl>
                  <c:pt idx="0">
                    <c:v>5.1</c:v>
                  </c:pt>
                  <c:pt idx="1">
                    <c:v>5.2</c:v>
                  </c:pt>
                  <c:pt idx="2">
                    <c:v>5.3</c:v>
                  </c:pt>
                  <c:pt idx="3">
                    <c:v>5.4</c:v>
                  </c:pt>
                  <c:pt idx="4">
                    <c:v>5.6</c:v>
                  </c:pt>
                  <c:pt idx="5">
                    <c:v>5.7</c:v>
                  </c:pt>
                </c:lvl>
              </c:multiLvlStrCache>
            </c:multiLvlStrRef>
          </c:cat>
          <c:val>
            <c:numRef>
              <c:f>'Résultats Globaux'!$G$31:$G$36</c:f>
              <c:numCache>
                <c:formatCode>0%</c:formatCode>
                <c:ptCount val="6"/>
                <c:pt idx="0">
                  <c:v>0.0</c:v>
                </c:pt>
                <c:pt idx="1">
                  <c:v>0.0</c:v>
                </c:pt>
                <c:pt idx="2">
                  <c:v>0.0</c:v>
                </c:pt>
                <c:pt idx="3">
                  <c:v>0.0</c:v>
                </c:pt>
                <c:pt idx="4">
                  <c:v>0.0</c:v>
                </c:pt>
                <c:pt idx="5">
                  <c:v>0.0</c:v>
                </c:pt>
              </c:numCache>
            </c:numRef>
          </c:val>
          <c:extLst xmlns:c16r2="http://schemas.microsoft.com/office/drawing/2015/06/chart">
            <c:ext xmlns:c16="http://schemas.microsoft.com/office/drawing/2014/chart" uri="{C3380CC4-5D6E-409C-BE32-E72D297353CC}">
              <c16:uniqueId val="{00000006-625D-504C-ABAE-6A6A2C55B6CC}"/>
            </c:ext>
          </c:extLst>
        </c:ser>
        <c:ser>
          <c:idx val="1"/>
          <c:order val="1"/>
          <c:tx>
            <c:v>Seuil limite</c:v>
          </c:tx>
          <c:spPr>
            <a:noFill/>
            <a:ln w="19050">
              <a:solidFill>
                <a:srgbClr val="00B050"/>
              </a:solidFill>
              <a:prstDash val="dash"/>
            </a:ln>
          </c:spPr>
          <c:cat>
            <c:multiLvlStrRef>
              <c:f>('Résultats Globaux'!$B$31:$E$34,'Résultats Globaux'!$B$35:$E$36)</c:f>
              <c:multiLvlStrCache>
                <c:ptCount val="6"/>
                <c:lvl>
                  <c:pt idx="0">
                    <c:v>Généralités</c:v>
                  </c:pt>
                  <c:pt idx="1">
                    <c:v>Leadership et engagement</c:v>
                  </c:pt>
                  <c:pt idx="2">
                    <c:v>Intégration</c:v>
                  </c:pt>
                  <c:pt idx="3">
                    <c:v>Conception</c:v>
                  </c:pt>
                  <c:pt idx="4">
                    <c:v>Evaluation </c:v>
                  </c:pt>
                  <c:pt idx="5">
                    <c:v>Amélioration </c:v>
                  </c:pt>
                </c:lvl>
                <c:lvl>
                  <c:pt idx="0">
                    <c:v>5.1</c:v>
                  </c:pt>
                  <c:pt idx="1">
                    <c:v>5.2</c:v>
                  </c:pt>
                  <c:pt idx="2">
                    <c:v>5.3</c:v>
                  </c:pt>
                  <c:pt idx="3">
                    <c:v>5.4</c:v>
                  </c:pt>
                  <c:pt idx="4">
                    <c:v>5.6</c:v>
                  </c:pt>
                  <c:pt idx="5">
                    <c:v>5.7</c:v>
                  </c:pt>
                </c:lvl>
              </c:multiLvlStrCache>
            </c:multiLvlStrRef>
          </c:cat>
          <c:val>
            <c:numRef>
              <c:f>Utilitaires!$A$38:$A$43</c:f>
              <c:numCache>
                <c:formatCode>0%</c:formatCode>
                <c:ptCount val="6"/>
                <c:pt idx="0">
                  <c:v>0.9</c:v>
                </c:pt>
                <c:pt idx="1">
                  <c:v>0.9</c:v>
                </c:pt>
                <c:pt idx="2">
                  <c:v>0.9</c:v>
                </c:pt>
                <c:pt idx="3">
                  <c:v>0.9</c:v>
                </c:pt>
                <c:pt idx="4">
                  <c:v>0.9</c:v>
                </c:pt>
                <c:pt idx="5">
                  <c:v>0.9</c:v>
                </c:pt>
              </c:numCache>
            </c:numRef>
          </c:val>
          <c:extLst xmlns:c16r2="http://schemas.microsoft.com/office/drawing/2015/06/chart">
            <c:ext xmlns:c16="http://schemas.microsoft.com/office/drawing/2014/chart" uri="{C3380CC4-5D6E-409C-BE32-E72D297353CC}">
              <c16:uniqueId val="{0000000F-F36D-5048-91A1-1904DBF7CABB}"/>
            </c:ext>
          </c:extLst>
        </c:ser>
        <c:dLbls>
          <c:showLegendKey val="0"/>
          <c:showVal val="0"/>
          <c:showCatName val="0"/>
          <c:showSerName val="0"/>
          <c:showPercent val="0"/>
          <c:showBubbleSize val="0"/>
        </c:dLbls>
        <c:axId val="2103587912"/>
        <c:axId val="2103951592"/>
      </c:radarChart>
      <c:catAx>
        <c:axId val="21035879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2">
                    <a:lumMod val="50000"/>
                  </a:schemeClr>
                </a:solidFill>
                <a:latin typeface="Arial Narrow"/>
                <a:ea typeface="Arial Narrow" charset="0"/>
                <a:cs typeface="Arial Narrow"/>
              </a:defRPr>
            </a:pPr>
            <a:endParaRPr lang="fr-FR"/>
          </a:p>
        </c:txPr>
        <c:crossAx val="2103951592"/>
        <c:crosses val="autoZero"/>
        <c:auto val="1"/>
        <c:lblAlgn val="ctr"/>
        <c:lblOffset val="100"/>
        <c:noMultiLvlLbl val="0"/>
      </c:catAx>
      <c:valAx>
        <c:axId val="2103951592"/>
        <c:scaling>
          <c:orientation val="minMax"/>
          <c:max val="1.0"/>
          <c:min val="0.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2103587912"/>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1" r="0.700000000000001" t="0.750000000000002"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image" Target="../media/image1.png"/><Relationship Id="rId1" Type="http://schemas.openxmlformats.org/officeDocument/2006/relationships/chart" Target="../charts/chart1.xml"/><Relationship Id="rId2"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image" Target="../media/image1.png"/><Relationship Id="rId3"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79377</xdr:colOff>
      <xdr:row>2</xdr:row>
      <xdr:rowOff>63934</xdr:rowOff>
    </xdr:from>
    <xdr:to>
      <xdr:col>1</xdr:col>
      <xdr:colOff>937181</xdr:colOff>
      <xdr:row>3</xdr:row>
      <xdr:rowOff>101600</xdr:rowOff>
    </xdr:to>
    <xdr:pic>
      <xdr:nvPicPr>
        <xdr:cNvPr id="2" name="Imag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377" y="287454"/>
          <a:ext cx="1142284" cy="291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92711</xdr:colOff>
      <xdr:row>2</xdr:row>
      <xdr:rowOff>61482</xdr:rowOff>
    </xdr:from>
    <xdr:to>
      <xdr:col>1</xdr:col>
      <xdr:colOff>579120</xdr:colOff>
      <xdr:row>2</xdr:row>
      <xdr:rowOff>288709</xdr:rowOff>
    </xdr:to>
    <xdr:pic>
      <xdr:nvPicPr>
        <xdr:cNvPr id="3" name="Imag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711" y="285002"/>
          <a:ext cx="842009" cy="2272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345440</xdr:colOff>
      <xdr:row>12</xdr:row>
      <xdr:rowOff>68536</xdr:rowOff>
    </xdr:from>
    <xdr:to>
      <xdr:col>8</xdr:col>
      <xdr:colOff>944880</xdr:colOff>
      <xdr:row>15</xdr:row>
      <xdr:rowOff>236220</xdr:rowOff>
    </xdr:to>
    <xdr:graphicFrame macro="">
      <xdr:nvGraphicFramePr>
        <xdr:cNvPr id="7" name="Chart 2">
          <a:extLst>
            <a:ext uri="{FF2B5EF4-FFF2-40B4-BE49-F238E27FC236}">
              <a16:creationId xmlns:a16="http://schemas.microsoft.com/office/drawing/2014/main" xmlns=""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188546</xdr:colOff>
      <xdr:row>11</xdr:row>
      <xdr:rowOff>83820</xdr:rowOff>
    </xdr:from>
    <xdr:to>
      <xdr:col>3</xdr:col>
      <xdr:colOff>1551940</xdr:colOff>
      <xdr:row>15</xdr:row>
      <xdr:rowOff>266700</xdr:rowOff>
    </xdr:to>
    <xdr:graphicFrame macro="">
      <xdr:nvGraphicFramePr>
        <xdr:cNvPr id="8" name="Chart 2">
          <a:extLst>
            <a:ext uri="{FF2B5EF4-FFF2-40B4-BE49-F238E27FC236}">
              <a16:creationId xmlns:a16="http://schemas.microsoft.com/office/drawing/2014/main" xmlns=""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304799</xdr:colOff>
      <xdr:row>19</xdr:row>
      <xdr:rowOff>25400</xdr:rowOff>
    </xdr:from>
    <xdr:to>
      <xdr:col>3</xdr:col>
      <xdr:colOff>1635760</xdr:colOff>
      <xdr:row>24</xdr:row>
      <xdr:rowOff>508000</xdr:rowOff>
    </xdr:to>
    <xdr:graphicFrame macro="">
      <xdr:nvGraphicFramePr>
        <xdr:cNvPr id="5" name="Graphique 4">
          <a:extLst>
            <a:ext uri="{FF2B5EF4-FFF2-40B4-BE49-F238E27FC236}">
              <a16:creationId xmlns:a16="http://schemas.microsoft.com/office/drawing/2014/main" xmlns=""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82551</xdr:colOff>
      <xdr:row>2</xdr:row>
      <xdr:rowOff>62653</xdr:rowOff>
    </xdr:from>
    <xdr:to>
      <xdr:col>1</xdr:col>
      <xdr:colOff>469901</xdr:colOff>
      <xdr:row>2</xdr:row>
      <xdr:rowOff>248330</xdr:rowOff>
    </xdr:to>
    <xdr:pic>
      <xdr:nvPicPr>
        <xdr:cNvPr id="9" name="Image 8">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551" y="265853"/>
          <a:ext cx="732790" cy="185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20</xdr:row>
      <xdr:rowOff>192616</xdr:rowOff>
    </xdr:from>
    <xdr:to>
      <xdr:col>3</xdr:col>
      <xdr:colOff>1107441</xdr:colOff>
      <xdr:row>26</xdr:row>
      <xdr:rowOff>944880</xdr:rowOff>
    </xdr:to>
    <xdr:graphicFrame macro="">
      <xdr:nvGraphicFramePr>
        <xdr:cNvPr id="11" name="Graphique 10">
          <a:extLst>
            <a:ext uri="{FF2B5EF4-FFF2-40B4-BE49-F238E27FC236}">
              <a16:creationId xmlns:a16="http://schemas.microsoft.com/office/drawing/2014/main" xmlns=""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54427</xdr:colOff>
      <xdr:row>2</xdr:row>
      <xdr:rowOff>48985</xdr:rowOff>
    </xdr:from>
    <xdr:to>
      <xdr:col>0</xdr:col>
      <xdr:colOff>943402</xdr:colOff>
      <xdr:row>2</xdr:row>
      <xdr:rowOff>279400</xdr:rowOff>
    </xdr:to>
    <xdr:pic>
      <xdr:nvPicPr>
        <xdr:cNvPr id="15" name="Image 14">
          <a:extLst>
            <a:ext uri="{FF2B5EF4-FFF2-40B4-BE49-F238E27FC236}">
              <a16:creationId xmlns:a16="http://schemas.microsoft.com/office/drawing/2014/main" xmlns="" id="{00000000-0008-0000-03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427" y="455385"/>
          <a:ext cx="888975" cy="230415"/>
        </a:xfrm>
        <a:prstGeom prst="rect">
          <a:avLst/>
        </a:prstGeom>
      </xdr:spPr>
    </xdr:pic>
    <xdr:clientData/>
  </xdr:twoCellAnchor>
  <xdr:twoCellAnchor>
    <xdr:from>
      <xdr:col>0</xdr:col>
      <xdr:colOff>1</xdr:colOff>
      <xdr:row>12</xdr:row>
      <xdr:rowOff>10583</xdr:rowOff>
    </xdr:from>
    <xdr:to>
      <xdr:col>3</xdr:col>
      <xdr:colOff>1124858</xdr:colOff>
      <xdr:row>17</xdr:row>
      <xdr:rowOff>836082</xdr:rowOff>
    </xdr:to>
    <xdr:graphicFrame macro="">
      <xdr:nvGraphicFramePr>
        <xdr:cNvPr id="5" name="Graphique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69532</xdr:colOff>
      <xdr:row>2</xdr:row>
      <xdr:rowOff>65029</xdr:rowOff>
    </xdr:from>
    <xdr:to>
      <xdr:col>0</xdr:col>
      <xdr:colOff>888712</xdr:colOff>
      <xdr:row>2</xdr:row>
      <xdr:rowOff>253584</xdr:rowOff>
    </xdr:to>
    <xdr:pic>
      <xdr:nvPicPr>
        <xdr:cNvPr id="2" name="Imag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32" y="268229"/>
          <a:ext cx="819180" cy="188555"/>
        </a:xfrm>
        <a:prstGeom prst="rect">
          <a:avLst/>
        </a:prstGeom>
      </xdr:spPr>
    </xdr:pic>
    <xdr:clientData/>
  </xdr:twoCellAnchor>
  <xdr:twoCellAnchor editAs="oneCell">
    <xdr:from>
      <xdr:col>0</xdr:col>
      <xdr:colOff>792481</xdr:colOff>
      <xdr:row>9</xdr:row>
      <xdr:rowOff>101601</xdr:rowOff>
    </xdr:from>
    <xdr:to>
      <xdr:col>8</xdr:col>
      <xdr:colOff>367792</xdr:colOff>
      <xdr:row>9</xdr:row>
      <xdr:rowOff>4978400</xdr:rowOff>
    </xdr:to>
    <xdr:pic>
      <xdr:nvPicPr>
        <xdr:cNvPr id="4" name="Image 3"/>
        <xdr:cNvPicPr>
          <a:picLocks noChangeAspect="1"/>
        </xdr:cNvPicPr>
      </xdr:nvPicPr>
      <xdr:blipFill>
        <a:blip xmlns:r="http://schemas.openxmlformats.org/officeDocument/2006/relationships" r:embed="rId2"/>
        <a:stretch>
          <a:fillRect/>
        </a:stretch>
      </xdr:blipFill>
      <xdr:spPr>
        <a:xfrm>
          <a:off x="792481" y="1635761"/>
          <a:ext cx="7510271" cy="48767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55991</xdr:colOff>
      <xdr:row>2</xdr:row>
      <xdr:rowOff>39481</xdr:rowOff>
    </xdr:from>
    <xdr:to>
      <xdr:col>0</xdr:col>
      <xdr:colOff>800318</xdr:colOff>
      <xdr:row>2</xdr:row>
      <xdr:rowOff>213361</xdr:rowOff>
    </xdr:to>
    <xdr:pic>
      <xdr:nvPicPr>
        <xdr:cNvPr id="6" name="Image 5">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91" y="222361"/>
          <a:ext cx="744327" cy="1738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var/folders/gv/20460xg51kl7flbslqc0k7d80000gn/T/com.microsoft.Outlook/Outlook%20Temp/Master_IdS_Outil_autodiagnostic_ISO_15189_v11_v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Utilitaires"/>
    </sheetNames>
    <sheetDataSet>
      <sheetData sheetId="0" refreshError="1"/>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vaux.master.utc.fr/formations-master/ingenierie-de-la-sante/ids073/" TargetMode="External"/><Relationship Id="rId4" Type="http://schemas.openxmlformats.org/officeDocument/2006/relationships/hyperlink" Target="https://travaux.master.utc.fr/formations-master/ingenierie-de-la-sante/ids073/" TargetMode="External"/><Relationship Id="rId5" Type="http://schemas.openxmlformats.org/officeDocument/2006/relationships/hyperlink" Target="https://travaux.master.utc.fr/formations-master/ingenierie-de-la-sante/ids073/" TargetMode="External"/><Relationship Id="rId6" Type="http://schemas.openxmlformats.org/officeDocument/2006/relationships/drawing" Target="../drawings/drawing1.xml"/><Relationship Id="rId1" Type="http://schemas.openxmlformats.org/officeDocument/2006/relationships/hyperlink" Target="https://travaux.master.utc.fr/formations-master/ingenierie-de-la-sante/ids073/" TargetMode="External"/><Relationship Id="rId2" Type="http://schemas.openxmlformats.org/officeDocument/2006/relationships/hyperlink" Target="https://travaux.master.utc.fr/formations-master/ingenierie-de-la-sante/ids073/"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travaux.master.utc.fr/formations-master/ingenierie-de-la-sante/ids073/" TargetMode="External"/><Relationship Id="rId2" Type="http://schemas.openxmlformats.org/officeDocument/2006/relationships/hyperlink" Target="https://travaux.master.utc.fr/formations-master/ingenierie-de-la-sante/ids073/"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travaux.master.utc.fr/formations-master/ingenierie-de-la-sante/ids073/" TargetMode="External"/><Relationship Id="rId2" Type="http://schemas.openxmlformats.org/officeDocument/2006/relationships/hyperlink" Target="https://travaux.master.utc.fr/formations-master/ingenierie-de-la-sante/ids073/"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travaux.master.utc.fr/formations-master/ingenierie-de-la-sante/ids073/" TargetMode="External"/><Relationship Id="rId4" Type="http://schemas.openxmlformats.org/officeDocument/2006/relationships/drawing" Target="../drawings/drawing4.xml"/><Relationship Id="rId1" Type="http://schemas.openxmlformats.org/officeDocument/2006/relationships/hyperlink" Target="https://travaux.master.utc.fr/formations-master/ingenierie-de-la-sante/ids073/" TargetMode="External"/><Relationship Id="rId2" Type="http://schemas.openxmlformats.org/officeDocument/2006/relationships/hyperlink" Target="https://travaux.master.utc.fr/formations-master/ingenierie-de-la-sante/ids073/"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travaux.master.utc.fr/formations-master/ingenierie-de-la-sante/ids073/" TargetMode="External"/><Relationship Id="rId2" Type="http://schemas.openxmlformats.org/officeDocument/2006/relationships/hyperlink" Target="https://travaux.master.utc.fr/formations-master/ingenierie-de-la-sante/ids073/"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travaux.master.utc.fr/formations-master/ingenierie-de-la-sante/ids073/" TargetMode="External"/><Relationship Id="rId4" Type="http://schemas.openxmlformats.org/officeDocument/2006/relationships/hyperlink" Target="https://travaux.master.utc.fr/formations-master/ingenierie-de-la-sante/ids073/" TargetMode="External"/><Relationship Id="rId5" Type="http://schemas.openxmlformats.org/officeDocument/2006/relationships/drawing" Target="../drawings/drawing5.xml"/><Relationship Id="rId1" Type="http://schemas.openxmlformats.org/officeDocument/2006/relationships/hyperlink" Target="https://travaux.master.utc.fr/formations-master/ingenierie-de-la-sante/ids073/" TargetMode="External"/><Relationship Id="rId2" Type="http://schemas.openxmlformats.org/officeDocument/2006/relationships/hyperlink" Target="https://travaux.master.utc.fr/formations-master/ingenierie-de-la-sante/ids073/"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travaux.master.utc.fr/formations-master/ingenierie-de-la-sante/ids073/" TargetMode="External"/><Relationship Id="rId2" Type="http://schemas.openxmlformats.org/officeDocument/2006/relationships/hyperlink" Target="https://travaux.master.utc.fr/formations-master/ingenierie-de-la-sante/ids073/" TargetMode="External"/><Relationship Id="rId3"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706"/>
  <sheetViews>
    <sheetView tabSelected="1" zoomScale="125" zoomScaleNormal="125" zoomScalePageLayoutView="125" workbookViewId="0">
      <selection activeCell="D6" sqref="D6:I6"/>
    </sheetView>
  </sheetViews>
  <sheetFormatPr baseColWidth="10" defaultColWidth="9.28515625" defaultRowHeight="10" x14ac:dyDescent="0"/>
  <cols>
    <col min="1" max="1" width="3.140625" style="12" customWidth="1"/>
    <col min="2" max="2" width="12.140625" style="12" customWidth="1"/>
    <col min="3" max="7" width="7.5703125" style="12" customWidth="1"/>
    <col min="8" max="9" width="10" style="11" customWidth="1"/>
    <col min="10" max="10" width="24" style="59" customWidth="1"/>
    <col min="11" max="76" width="9.28515625" style="59"/>
    <col min="77" max="16384" width="9.28515625" style="12"/>
  </cols>
  <sheetData>
    <row r="1" spans="1:76" s="311" customFormat="1" ht="9" customHeight="1">
      <c r="A1" s="459" t="s">
        <v>257</v>
      </c>
      <c r="B1" s="459"/>
      <c r="C1" s="459"/>
      <c r="D1" s="459"/>
      <c r="E1" s="459"/>
      <c r="F1" s="457" t="s">
        <v>244</v>
      </c>
      <c r="G1" s="457"/>
      <c r="H1" s="457"/>
      <c r="I1" s="457"/>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row>
    <row r="2" spans="1:76" s="315" customFormat="1" ht="9" customHeight="1">
      <c r="A2" s="458" t="s">
        <v>229</v>
      </c>
      <c r="B2" s="458"/>
      <c r="C2" s="458"/>
      <c r="D2" s="312"/>
      <c r="E2" s="313"/>
      <c r="F2" s="456" t="s">
        <v>0</v>
      </c>
      <c r="G2" s="456"/>
      <c r="H2" s="456"/>
      <c r="I2" s="272" t="s">
        <v>34</v>
      </c>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4"/>
      <c r="BO2" s="314"/>
      <c r="BP2" s="314"/>
      <c r="BQ2" s="314"/>
      <c r="BR2" s="314"/>
      <c r="BS2" s="314"/>
      <c r="BT2" s="314"/>
      <c r="BU2" s="314"/>
      <c r="BV2" s="314"/>
      <c r="BW2" s="314"/>
      <c r="BX2" s="314"/>
    </row>
    <row r="3" spans="1:76" s="320" customFormat="1" ht="20" customHeight="1">
      <c r="A3" s="317"/>
      <c r="B3" s="318"/>
      <c r="C3" s="463" t="s">
        <v>300</v>
      </c>
      <c r="D3" s="464"/>
      <c r="E3" s="464"/>
      <c r="F3" s="464"/>
      <c r="G3" s="464"/>
      <c r="H3" s="464"/>
      <c r="I3" s="465"/>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319"/>
      <c r="BB3" s="319"/>
      <c r="BC3" s="319"/>
      <c r="BD3" s="319"/>
      <c r="BE3" s="319"/>
      <c r="BF3" s="319"/>
      <c r="BG3" s="319"/>
      <c r="BH3" s="319"/>
      <c r="BI3" s="319"/>
      <c r="BJ3" s="319"/>
      <c r="BK3" s="319"/>
      <c r="BL3" s="319"/>
      <c r="BM3" s="319"/>
      <c r="BN3" s="319"/>
      <c r="BO3" s="319"/>
      <c r="BP3" s="319"/>
      <c r="BQ3" s="319"/>
      <c r="BR3" s="319"/>
      <c r="BS3" s="319"/>
      <c r="BT3" s="319"/>
      <c r="BU3" s="319"/>
      <c r="BV3" s="319"/>
      <c r="BW3" s="319"/>
      <c r="BX3" s="319"/>
    </row>
    <row r="4" spans="1:76" ht="13" customHeight="1">
      <c r="A4" s="309"/>
      <c r="B4" s="310"/>
      <c r="C4" s="466" t="s">
        <v>299</v>
      </c>
      <c r="D4" s="467"/>
      <c r="E4" s="467"/>
      <c r="F4" s="467"/>
      <c r="G4" s="467"/>
      <c r="H4" s="467"/>
      <c r="I4" s="468"/>
    </row>
    <row r="5" spans="1:76" ht="13" customHeight="1">
      <c r="A5" s="418" t="s">
        <v>39</v>
      </c>
      <c r="B5" s="418"/>
      <c r="C5" s="418"/>
      <c r="D5" s="418"/>
      <c r="E5" s="418"/>
      <c r="F5" s="418"/>
      <c r="G5" s="418"/>
      <c r="H5" s="418"/>
      <c r="I5" s="418"/>
    </row>
    <row r="6" spans="1:76" ht="26" customHeight="1">
      <c r="A6" s="419" t="s">
        <v>50</v>
      </c>
      <c r="B6" s="420"/>
      <c r="C6" s="420"/>
      <c r="D6" s="460"/>
      <c r="E6" s="461"/>
      <c r="F6" s="461"/>
      <c r="G6" s="461"/>
      <c r="H6" s="461"/>
      <c r="I6" s="462"/>
    </row>
    <row r="7" spans="1:76" ht="26" customHeight="1">
      <c r="A7" s="469" t="s">
        <v>230</v>
      </c>
      <c r="B7" s="470"/>
      <c r="C7" s="470"/>
      <c r="D7" s="471"/>
      <c r="E7" s="472"/>
      <c r="F7" s="472"/>
      <c r="G7" s="472"/>
      <c r="H7" s="472"/>
      <c r="I7" s="473"/>
    </row>
    <row r="8" spans="1:76">
      <c r="A8" s="474" t="s">
        <v>44</v>
      </c>
      <c r="B8" s="475"/>
      <c r="C8" s="475"/>
      <c r="D8" s="476" t="s">
        <v>138</v>
      </c>
      <c r="E8" s="477"/>
      <c r="F8" s="477"/>
      <c r="G8" s="477"/>
      <c r="H8" s="478" t="s">
        <v>139</v>
      </c>
      <c r="I8" s="479"/>
    </row>
    <row r="9" spans="1:76" s="64" customFormat="1" ht="6" customHeight="1">
      <c r="A9" s="455"/>
      <c r="B9" s="455"/>
      <c r="C9" s="455"/>
      <c r="D9" s="455"/>
      <c r="E9" s="455"/>
      <c r="F9" s="455"/>
      <c r="G9" s="455"/>
      <c r="H9" s="455"/>
      <c r="I9" s="455"/>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row>
    <row r="10" spans="1:76" s="316" customFormat="1" ht="19" customHeight="1">
      <c r="A10" s="421" t="s">
        <v>16</v>
      </c>
      <c r="B10" s="422"/>
      <c r="C10" s="422"/>
      <c r="D10" s="422"/>
      <c r="E10" s="422"/>
      <c r="F10" s="422"/>
      <c r="G10" s="422"/>
      <c r="H10" s="422"/>
      <c r="I10" s="423"/>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76" ht="81" customHeight="1">
      <c r="A11" s="424" t="s">
        <v>276</v>
      </c>
      <c r="B11" s="425"/>
      <c r="C11" s="425"/>
      <c r="D11" s="425"/>
      <c r="E11" s="425"/>
      <c r="F11" s="425"/>
      <c r="G11" s="425"/>
      <c r="H11" s="425"/>
      <c r="I11" s="426"/>
    </row>
    <row r="12" spans="1:76" ht="27" customHeight="1">
      <c r="A12" s="442" t="s">
        <v>277</v>
      </c>
      <c r="B12" s="443"/>
      <c r="C12" s="443"/>
      <c r="D12" s="443"/>
      <c r="E12" s="443"/>
      <c r="F12" s="443"/>
      <c r="G12" s="443"/>
      <c r="H12" s="443"/>
      <c r="I12" s="444"/>
    </row>
    <row r="13" spans="1:76" ht="92" customHeight="1">
      <c r="A13" s="424" t="s">
        <v>278</v>
      </c>
      <c r="B13" s="425"/>
      <c r="C13" s="425"/>
      <c r="D13" s="425"/>
      <c r="E13" s="425"/>
      <c r="F13" s="425"/>
      <c r="G13" s="425"/>
      <c r="H13" s="425"/>
      <c r="I13" s="426"/>
    </row>
    <row r="14" spans="1:76" s="64" customFormat="1" ht="13" customHeight="1">
      <c r="A14" s="453" t="s">
        <v>291</v>
      </c>
      <c r="B14" s="454"/>
      <c r="C14" s="454"/>
      <c r="D14" s="451"/>
      <c r="E14" s="451"/>
      <c r="F14" s="452"/>
      <c r="G14" s="452"/>
      <c r="H14" s="440"/>
      <c r="I14" s="441"/>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row>
    <row r="15" spans="1:76" ht="194" customHeight="1">
      <c r="A15" s="445" t="s">
        <v>290</v>
      </c>
      <c r="B15" s="446"/>
      <c r="C15" s="446"/>
      <c r="D15" s="446"/>
      <c r="E15" s="446"/>
      <c r="F15" s="446"/>
      <c r="G15" s="446"/>
      <c r="H15" s="446"/>
      <c r="I15" s="447"/>
    </row>
    <row r="16" spans="1:76" s="64" customFormat="1" ht="6" customHeight="1">
      <c r="A16" s="455"/>
      <c r="B16" s="455"/>
      <c r="C16" s="455"/>
      <c r="D16" s="455"/>
      <c r="E16" s="455"/>
      <c r="F16" s="455"/>
      <c r="G16" s="455"/>
      <c r="H16" s="455"/>
      <c r="I16" s="455"/>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row>
    <row r="17" spans="1:76" s="316" customFormat="1" ht="19" customHeight="1">
      <c r="A17" s="448" t="s">
        <v>54</v>
      </c>
      <c r="B17" s="449"/>
      <c r="C17" s="449"/>
      <c r="D17" s="449"/>
      <c r="E17" s="449"/>
      <c r="F17" s="449"/>
      <c r="G17" s="449"/>
      <c r="H17" s="449"/>
      <c r="I17" s="450"/>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22" customHeight="1">
      <c r="A18" s="437" t="s">
        <v>279</v>
      </c>
      <c r="B18" s="438"/>
      <c r="C18" s="438"/>
      <c r="D18" s="438"/>
      <c r="E18" s="439" t="s">
        <v>280</v>
      </c>
      <c r="F18" s="439"/>
      <c r="G18" s="439"/>
      <c r="H18" s="439"/>
      <c r="I18" s="439"/>
    </row>
    <row r="19" spans="1:76" ht="22" customHeight="1">
      <c r="A19" s="432" t="s">
        <v>281</v>
      </c>
      <c r="B19" s="433"/>
      <c r="C19" s="321" t="s">
        <v>282</v>
      </c>
      <c r="D19" s="322" t="s">
        <v>283</v>
      </c>
      <c r="E19" s="323" t="s">
        <v>284</v>
      </c>
      <c r="F19" s="324" t="s">
        <v>285</v>
      </c>
      <c r="G19" s="324" t="s">
        <v>286</v>
      </c>
      <c r="H19" s="434" t="s">
        <v>287</v>
      </c>
      <c r="I19" s="434"/>
    </row>
    <row r="20" spans="1:76" ht="31" customHeight="1">
      <c r="A20" s="435" t="s">
        <v>42</v>
      </c>
      <c r="B20" s="435"/>
      <c r="C20" s="325" t="s">
        <v>36</v>
      </c>
      <c r="D20" s="326">
        <v>1.0000000000000001E-5</v>
      </c>
      <c r="E20" s="327">
        <v>0</v>
      </c>
      <c r="F20" s="327">
        <f>E21-0.01</f>
        <v>0.28999999999999998</v>
      </c>
      <c r="G20" s="328" t="s">
        <v>17</v>
      </c>
      <c r="H20" s="436" t="s">
        <v>69</v>
      </c>
      <c r="I20" s="436"/>
    </row>
    <row r="21" spans="1:76" ht="31" customHeight="1">
      <c r="A21" s="435" t="s">
        <v>43</v>
      </c>
      <c r="B21" s="435"/>
      <c r="C21" s="325" t="s">
        <v>14</v>
      </c>
      <c r="D21" s="326">
        <f>MROUND((E21+F21)/2,0.1)</f>
        <v>0.4</v>
      </c>
      <c r="E21" s="329">
        <v>0.3</v>
      </c>
      <c r="F21" s="327">
        <f>E22-0.01</f>
        <v>0.59</v>
      </c>
      <c r="G21" s="328" t="s">
        <v>70</v>
      </c>
      <c r="H21" s="436" t="s">
        <v>78</v>
      </c>
      <c r="I21" s="436"/>
    </row>
    <row r="22" spans="1:76" ht="31" customHeight="1">
      <c r="A22" s="435" t="s">
        <v>56</v>
      </c>
      <c r="B22" s="435"/>
      <c r="C22" s="325" t="s">
        <v>64</v>
      </c>
      <c r="D22" s="326">
        <f>MROUND((E22+F22)/2,0.1)</f>
        <v>0.70000000000000007</v>
      </c>
      <c r="E22" s="329">
        <v>0.6</v>
      </c>
      <c r="F22" s="327">
        <f>E23-0.01</f>
        <v>0.89</v>
      </c>
      <c r="G22" s="328" t="s">
        <v>113</v>
      </c>
      <c r="H22" s="436" t="s">
        <v>77</v>
      </c>
      <c r="I22" s="436"/>
    </row>
    <row r="23" spans="1:76" ht="31" customHeight="1">
      <c r="A23" s="435" t="s">
        <v>289</v>
      </c>
      <c r="B23" s="435"/>
      <c r="C23" s="325" t="s">
        <v>79</v>
      </c>
      <c r="D23" s="326">
        <v>1</v>
      </c>
      <c r="E23" s="329">
        <v>0.9</v>
      </c>
      <c r="F23" s="327">
        <v>1</v>
      </c>
      <c r="G23" s="328" t="s">
        <v>18</v>
      </c>
      <c r="H23" s="436" t="s">
        <v>71</v>
      </c>
      <c r="I23" s="436"/>
    </row>
    <row r="24" spans="1:76" s="13" customFormat="1" ht="31" customHeight="1">
      <c r="A24" s="427" t="s">
        <v>89</v>
      </c>
      <c r="B24" s="428"/>
      <c r="C24" s="325" t="s">
        <v>40</v>
      </c>
      <c r="D24" s="326" t="s">
        <v>41</v>
      </c>
      <c r="E24" s="429" t="s">
        <v>288</v>
      </c>
      <c r="F24" s="430"/>
      <c r="G24" s="430"/>
      <c r="H24" s="430"/>
      <c r="I24" s="431"/>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row>
    <row r="25" spans="1:76" s="96" customFormat="1" ht="12" customHeight="1">
      <c r="A25" s="415" t="s">
        <v>292</v>
      </c>
      <c r="B25" s="416"/>
      <c r="C25" s="416"/>
      <c r="D25" s="416"/>
      <c r="E25" s="416"/>
      <c r="F25" s="416"/>
      <c r="G25" s="416"/>
      <c r="H25" s="416"/>
      <c r="I25" s="417"/>
    </row>
    <row r="26" spans="1:76" s="59" customFormat="1"/>
    <row r="27" spans="1:76" s="59" customFormat="1"/>
    <row r="28" spans="1:76" s="59" customFormat="1"/>
    <row r="29" spans="1:76" s="59" customFormat="1"/>
    <row r="30" spans="1:76" s="59" customFormat="1"/>
    <row r="31" spans="1:76" s="59" customFormat="1"/>
    <row r="32" spans="1:76" s="59" customFormat="1"/>
    <row r="33" s="59" customFormat="1"/>
    <row r="34" s="59" customFormat="1"/>
    <row r="35" s="59" customFormat="1"/>
    <row r="36" s="59" customFormat="1"/>
    <row r="37" s="59" customFormat="1"/>
    <row r="38" s="59" customFormat="1"/>
    <row r="39" s="59" customFormat="1"/>
    <row r="40" s="59" customFormat="1"/>
    <row r="41" s="59" customFormat="1"/>
    <row r="42" s="59" customFormat="1"/>
    <row r="43" s="59" customFormat="1"/>
    <row r="44" s="59" customFormat="1"/>
    <row r="45" s="59" customFormat="1"/>
    <row r="46" s="59" customFormat="1"/>
    <row r="47" s="59" customFormat="1"/>
    <row r="48" s="59" customFormat="1"/>
    <row r="49" s="59" customFormat="1"/>
    <row r="50" s="59" customFormat="1"/>
    <row r="51" s="59" customFormat="1"/>
    <row r="52" s="59" customFormat="1"/>
    <row r="53" s="59" customFormat="1"/>
    <row r="54" s="59" customFormat="1"/>
    <row r="55" s="59" customFormat="1"/>
    <row r="56" s="59" customFormat="1"/>
    <row r="57" s="59" customFormat="1"/>
    <row r="58" s="59" customFormat="1"/>
    <row r="59" s="59" customFormat="1"/>
    <row r="60" s="59" customFormat="1"/>
    <row r="61" s="59" customFormat="1"/>
    <row r="62" s="59" customFormat="1"/>
    <row r="63" s="59" customFormat="1"/>
    <row r="64" s="59" customFormat="1"/>
    <row r="65" s="59" customFormat="1"/>
    <row r="66" s="59" customFormat="1"/>
    <row r="67" s="59" customFormat="1"/>
    <row r="68" s="59" customFormat="1"/>
    <row r="69" s="59" customFormat="1"/>
    <row r="70" s="59" customFormat="1"/>
    <row r="71" s="59" customFormat="1"/>
    <row r="72" s="59" customFormat="1"/>
    <row r="73" s="59" customFormat="1"/>
    <row r="74" s="59" customFormat="1"/>
    <row r="75" s="59" customFormat="1"/>
    <row r="76" s="59" customFormat="1"/>
    <row r="77" s="59" customFormat="1"/>
    <row r="78" s="59" customFormat="1"/>
    <row r="79" s="59" customFormat="1"/>
    <row r="80" s="59" customFormat="1"/>
    <row r="81" s="59" customFormat="1"/>
    <row r="82" s="59" customFormat="1"/>
    <row r="83" s="59" customFormat="1"/>
    <row r="84" s="59" customFormat="1"/>
    <row r="85" s="59" customFormat="1"/>
    <row r="86" s="59" customFormat="1"/>
    <row r="87" s="59" customFormat="1"/>
    <row r="88" s="59" customFormat="1"/>
    <row r="89" s="59" customFormat="1"/>
    <row r="90" s="59" customFormat="1"/>
    <row r="91" s="59" customFormat="1"/>
    <row r="92" s="59" customFormat="1"/>
    <row r="93" s="59" customFormat="1"/>
    <row r="94" s="59" customFormat="1"/>
    <row r="95" s="59" customFormat="1"/>
    <row r="96" s="59" customFormat="1"/>
    <row r="97" s="59" customFormat="1"/>
    <row r="98" s="59" customFormat="1"/>
    <row r="99" s="59" customFormat="1"/>
    <row r="100" s="59" customFormat="1"/>
    <row r="101" s="59" customFormat="1"/>
    <row r="102" s="59" customFormat="1"/>
    <row r="103" s="59" customFormat="1"/>
    <row r="104" s="59" customFormat="1"/>
    <row r="105" s="59" customFormat="1"/>
    <row r="106" s="59" customFormat="1"/>
    <row r="107" s="59" customFormat="1"/>
    <row r="108" s="59" customFormat="1"/>
    <row r="109" s="59" customFormat="1"/>
    <row r="110" s="59" customFormat="1"/>
    <row r="111" s="59" customFormat="1"/>
    <row r="112" s="59" customFormat="1"/>
    <row r="113" s="59" customFormat="1"/>
    <row r="114" s="59" customFormat="1"/>
    <row r="115" s="59" customFormat="1"/>
    <row r="116" s="59" customFormat="1"/>
    <row r="117" s="59" customFormat="1"/>
    <row r="118" s="59" customFormat="1"/>
    <row r="119" s="59" customFormat="1"/>
    <row r="120" s="59" customFormat="1"/>
    <row r="121" s="59" customFormat="1"/>
    <row r="122" s="59" customFormat="1"/>
    <row r="123" s="59" customFormat="1"/>
    <row r="124" s="59" customFormat="1"/>
    <row r="125" s="59" customFormat="1"/>
    <row r="126" s="59" customFormat="1"/>
    <row r="127" s="59" customFormat="1"/>
    <row r="128" s="59" customFormat="1"/>
    <row r="129" s="59" customFormat="1"/>
    <row r="130" s="59" customFormat="1"/>
    <row r="131" s="59" customFormat="1"/>
    <row r="132" s="59" customFormat="1"/>
    <row r="133" s="59" customFormat="1"/>
    <row r="134" s="59" customFormat="1"/>
    <row r="135" s="59" customFormat="1"/>
    <row r="136" s="59" customFormat="1"/>
    <row r="137" s="59" customFormat="1"/>
    <row r="138" s="59" customFormat="1"/>
    <row r="139" s="59" customFormat="1"/>
    <row r="140" s="59" customFormat="1"/>
    <row r="141" s="59" customFormat="1"/>
    <row r="142" s="59" customFormat="1"/>
    <row r="143" s="59" customFormat="1"/>
    <row r="144" s="59" customFormat="1"/>
    <row r="145" s="59" customFormat="1"/>
    <row r="146" s="59" customFormat="1"/>
    <row r="147" s="59" customFormat="1"/>
    <row r="148" s="59" customFormat="1"/>
    <row r="149" s="59" customFormat="1"/>
    <row r="150" s="59" customFormat="1"/>
    <row r="151" s="59" customFormat="1"/>
    <row r="152" s="59" customFormat="1"/>
    <row r="153" s="59" customFormat="1"/>
    <row r="154" s="59" customFormat="1"/>
    <row r="155" s="59" customFormat="1"/>
    <row r="156" s="59" customFormat="1"/>
    <row r="157" s="59" customFormat="1"/>
    <row r="158" s="59" customFormat="1"/>
    <row r="159" s="59" customFormat="1"/>
    <row r="160" s="59" customFormat="1"/>
    <row r="161" s="59" customFormat="1"/>
    <row r="162" s="59" customFormat="1"/>
    <row r="163" s="59" customFormat="1"/>
    <row r="164" s="59" customFormat="1"/>
    <row r="165" s="59" customFormat="1"/>
    <row r="166" s="59" customFormat="1"/>
    <row r="167" s="59" customFormat="1"/>
    <row r="168" s="59" customFormat="1"/>
    <row r="169" s="59" customFormat="1"/>
    <row r="170" s="59" customFormat="1"/>
    <row r="171" s="59" customFormat="1"/>
    <row r="172" s="59" customFormat="1"/>
    <row r="173" s="59" customFormat="1"/>
    <row r="174" s="59" customFormat="1"/>
    <row r="175" s="59" customFormat="1"/>
    <row r="176" s="59" customFormat="1"/>
    <row r="177" s="59" customFormat="1"/>
    <row r="178" s="59" customFormat="1"/>
    <row r="179" s="59" customFormat="1"/>
    <row r="180" s="59" customFormat="1"/>
    <row r="181" s="59" customFormat="1"/>
    <row r="182" s="59" customFormat="1"/>
    <row r="183" s="59" customFormat="1"/>
    <row r="184" s="59" customFormat="1"/>
    <row r="185" s="59" customFormat="1"/>
    <row r="186" s="59" customFormat="1"/>
    <row r="187" s="59" customFormat="1"/>
    <row r="188" s="59" customFormat="1"/>
    <row r="189" s="59" customFormat="1"/>
    <row r="190" s="59" customFormat="1"/>
    <row r="191" s="59" customFormat="1"/>
    <row r="192" s="59" customFormat="1"/>
    <row r="193" s="59" customFormat="1"/>
    <row r="194" s="59" customFormat="1"/>
    <row r="195" s="59" customFormat="1"/>
    <row r="196" s="59" customFormat="1"/>
    <row r="197" s="59" customFormat="1"/>
    <row r="198" s="59" customFormat="1"/>
    <row r="199" s="59" customFormat="1"/>
    <row r="200" s="59" customFormat="1"/>
    <row r="201" s="59" customFormat="1"/>
    <row r="202" s="59" customFormat="1"/>
    <row r="203" s="59" customFormat="1"/>
    <row r="204" s="59" customFormat="1"/>
    <row r="205" s="59" customFormat="1"/>
    <row r="206" s="59" customFormat="1"/>
    <row r="207" s="59" customFormat="1"/>
    <row r="208" s="59" customFormat="1"/>
    <row r="209" s="59" customFormat="1"/>
    <row r="210" s="59" customFormat="1"/>
    <row r="211" s="59" customFormat="1"/>
    <row r="212" s="59" customFormat="1"/>
    <row r="213" s="59" customFormat="1"/>
    <row r="214" s="59" customFormat="1"/>
    <row r="215" s="59" customFormat="1"/>
    <row r="216" s="59" customFormat="1"/>
    <row r="217" s="59" customFormat="1"/>
    <row r="218" s="59" customFormat="1"/>
    <row r="219" s="59" customFormat="1"/>
    <row r="220" s="59" customFormat="1"/>
    <row r="221" s="59" customFormat="1"/>
    <row r="222" s="59" customFormat="1"/>
    <row r="223" s="59" customFormat="1"/>
    <row r="224" s="59" customFormat="1"/>
    <row r="225" s="59" customFormat="1"/>
    <row r="226" s="59" customFormat="1"/>
    <row r="227" s="59" customFormat="1"/>
    <row r="228" s="59" customFormat="1"/>
    <row r="229" s="59" customFormat="1"/>
    <row r="230" s="59" customFormat="1"/>
    <row r="231" s="59" customFormat="1"/>
    <row r="232" s="59" customFormat="1"/>
    <row r="233" s="59" customFormat="1"/>
    <row r="234" s="59" customFormat="1"/>
    <row r="235" s="59" customFormat="1"/>
    <row r="236" s="59" customFormat="1"/>
    <row r="237" s="59" customFormat="1"/>
    <row r="238" s="59" customFormat="1"/>
    <row r="239" s="59" customFormat="1"/>
    <row r="240" s="59" customFormat="1"/>
    <row r="241" s="59" customFormat="1"/>
    <row r="242" s="59" customFormat="1"/>
    <row r="243" s="59" customFormat="1"/>
    <row r="244" s="59" customFormat="1"/>
    <row r="245" s="59" customFormat="1"/>
    <row r="246" s="59" customFormat="1"/>
    <row r="247" s="59" customFormat="1"/>
    <row r="248" s="59" customFormat="1"/>
    <row r="249" s="59" customFormat="1"/>
    <row r="250" s="59" customFormat="1"/>
    <row r="251" s="59" customFormat="1"/>
    <row r="252" s="59" customFormat="1"/>
    <row r="253" s="59" customFormat="1"/>
    <row r="254" s="59" customFormat="1"/>
    <row r="255" s="59" customFormat="1"/>
    <row r="256" s="59" customFormat="1"/>
    <row r="257" s="59" customFormat="1"/>
    <row r="258" s="59" customFormat="1"/>
    <row r="259" s="59" customFormat="1"/>
    <row r="260" s="59" customFormat="1"/>
    <row r="261" s="59" customFormat="1"/>
    <row r="262" s="59" customFormat="1"/>
    <row r="263" s="59" customFormat="1"/>
    <row r="264" s="59" customFormat="1"/>
    <row r="265" s="59" customFormat="1"/>
    <row r="266" s="59" customFormat="1"/>
    <row r="267" s="59" customFormat="1"/>
    <row r="268" s="59" customFormat="1"/>
    <row r="269" s="59" customFormat="1"/>
    <row r="270" s="59" customFormat="1"/>
    <row r="271" s="59" customFormat="1"/>
    <row r="272" s="59" customFormat="1"/>
    <row r="273" s="59" customFormat="1"/>
    <row r="274" s="59" customFormat="1"/>
    <row r="275" s="59" customFormat="1"/>
    <row r="276" s="59" customFormat="1"/>
    <row r="277" s="59" customFormat="1"/>
    <row r="278" s="59" customFormat="1"/>
    <row r="279" s="59" customFormat="1"/>
    <row r="280" s="59" customFormat="1"/>
    <row r="281" s="59" customFormat="1"/>
    <row r="282" s="59" customFormat="1"/>
    <row r="283" s="59" customFormat="1"/>
    <row r="284" s="59" customFormat="1"/>
    <row r="285" s="59" customFormat="1"/>
    <row r="286" s="59" customFormat="1"/>
    <row r="287" s="59" customFormat="1"/>
    <row r="288" s="59" customFormat="1"/>
    <row r="289" s="59" customFormat="1"/>
    <row r="290" s="59" customFormat="1"/>
    <row r="291" s="59" customFormat="1"/>
    <row r="292" s="59" customFormat="1"/>
    <row r="293" s="59" customFormat="1"/>
    <row r="294" s="59" customFormat="1"/>
    <row r="295" s="59" customFormat="1"/>
    <row r="296" s="59" customFormat="1"/>
    <row r="297" s="59" customFormat="1"/>
    <row r="298" s="59" customFormat="1"/>
    <row r="299" s="59" customFormat="1"/>
    <row r="300" s="59" customFormat="1"/>
    <row r="301" s="59" customFormat="1"/>
    <row r="302" s="59" customFormat="1"/>
    <row r="303" s="59" customFormat="1"/>
    <row r="304" s="59" customFormat="1"/>
    <row r="305" s="59" customFormat="1"/>
    <row r="306" s="59" customFormat="1"/>
    <row r="307" s="59" customFormat="1"/>
    <row r="308" s="59" customFormat="1"/>
    <row r="309" s="59" customFormat="1"/>
    <row r="310" s="59" customFormat="1"/>
    <row r="311" s="59" customFormat="1"/>
    <row r="312" s="59" customFormat="1"/>
    <row r="313" s="59" customFormat="1"/>
    <row r="314" s="59" customFormat="1"/>
    <row r="315" s="59" customFormat="1"/>
    <row r="316" s="59" customFormat="1"/>
    <row r="317" s="59" customFormat="1"/>
    <row r="318" s="59" customFormat="1"/>
    <row r="319" s="59" customFormat="1"/>
    <row r="320" s="59" customFormat="1"/>
    <row r="321" s="59" customFormat="1"/>
    <row r="322" s="59" customFormat="1"/>
    <row r="323" s="59" customFormat="1"/>
    <row r="324" s="59" customFormat="1"/>
    <row r="325" s="59" customFormat="1"/>
    <row r="326" s="59" customFormat="1"/>
    <row r="327" s="59" customFormat="1"/>
    <row r="328" s="59" customFormat="1"/>
    <row r="329" s="59" customFormat="1"/>
    <row r="330" s="59" customFormat="1"/>
    <row r="331" s="59" customFormat="1"/>
    <row r="332" s="59" customFormat="1"/>
    <row r="333" s="59" customFormat="1"/>
    <row r="334" s="59" customFormat="1"/>
    <row r="335" s="59" customFormat="1"/>
    <row r="336" s="59" customFormat="1"/>
    <row r="337" s="59" customFormat="1"/>
    <row r="338" s="59" customFormat="1"/>
    <row r="339" s="59" customFormat="1"/>
    <row r="340" s="59" customFormat="1"/>
    <row r="341" s="59" customFormat="1"/>
    <row r="342" s="59" customFormat="1"/>
    <row r="343" s="59" customFormat="1"/>
    <row r="344" s="59" customFormat="1"/>
    <row r="345" s="59" customFormat="1"/>
    <row r="346" s="59" customFormat="1"/>
    <row r="347" s="59" customFormat="1"/>
    <row r="348" s="59" customFormat="1"/>
    <row r="349" s="59" customFormat="1"/>
    <row r="350" s="59" customFormat="1"/>
    <row r="351" s="59" customFormat="1"/>
    <row r="352" s="59" customFormat="1"/>
    <row r="353" s="59" customFormat="1"/>
    <row r="354" s="59" customFormat="1"/>
    <row r="355" s="59" customFormat="1"/>
    <row r="356" s="59" customFormat="1"/>
    <row r="357" s="59" customFormat="1"/>
    <row r="358" s="59" customFormat="1"/>
    <row r="359" s="59" customFormat="1"/>
    <row r="360" s="59" customFormat="1"/>
    <row r="361" s="59" customFormat="1"/>
    <row r="362" s="59" customFormat="1"/>
    <row r="363" s="59" customFormat="1"/>
    <row r="364" s="59" customFormat="1"/>
    <row r="365" s="59" customFormat="1"/>
    <row r="366" s="59" customFormat="1"/>
    <row r="367" s="59" customFormat="1"/>
    <row r="368" s="59" customFormat="1"/>
    <row r="369" s="59" customFormat="1"/>
    <row r="370" s="59" customFormat="1"/>
    <row r="371" s="59" customFormat="1"/>
    <row r="372" s="59" customFormat="1"/>
    <row r="373" s="59" customFormat="1"/>
    <row r="374" s="59" customFormat="1"/>
    <row r="375" s="59" customFormat="1"/>
    <row r="376" s="59" customFormat="1"/>
    <row r="377" s="59" customFormat="1"/>
    <row r="378" s="59" customFormat="1"/>
    <row r="379" s="59" customFormat="1"/>
    <row r="380" s="59" customFormat="1"/>
    <row r="381" s="59" customFormat="1"/>
    <row r="382" s="59" customFormat="1"/>
    <row r="383" s="59" customFormat="1"/>
    <row r="384" s="59" customFormat="1"/>
    <row r="385" s="59" customFormat="1"/>
    <row r="386" s="59" customFormat="1"/>
    <row r="387" s="59" customFormat="1"/>
    <row r="388" s="59" customFormat="1"/>
    <row r="389" s="59" customFormat="1"/>
    <row r="390" s="59" customFormat="1"/>
    <row r="391" s="59" customFormat="1"/>
    <row r="392" s="59" customFormat="1"/>
    <row r="393" s="59" customFormat="1"/>
    <row r="394" s="59" customFormat="1"/>
    <row r="395" s="59" customFormat="1"/>
    <row r="396" s="59" customFormat="1"/>
    <row r="397" s="59" customFormat="1"/>
    <row r="398" s="59" customFormat="1"/>
    <row r="399" s="59" customFormat="1"/>
    <row r="400" s="59" customFormat="1"/>
    <row r="401" s="59" customFormat="1"/>
    <row r="402" s="59" customFormat="1"/>
    <row r="403" s="59" customFormat="1"/>
    <row r="404" s="59" customFormat="1"/>
    <row r="405" s="59" customFormat="1"/>
    <row r="406" s="59" customFormat="1"/>
    <row r="407" s="59" customFormat="1"/>
    <row r="408" s="59" customFormat="1"/>
    <row r="409" s="59" customFormat="1"/>
    <row r="410" s="59" customFormat="1"/>
    <row r="411" s="59" customFormat="1"/>
    <row r="412" s="59" customFormat="1"/>
    <row r="413" s="59" customFormat="1"/>
    <row r="414" s="59" customFormat="1"/>
    <row r="415" s="59" customFormat="1"/>
    <row r="416" s="59" customFormat="1"/>
    <row r="417" s="59" customFormat="1"/>
    <row r="418" s="59" customFormat="1"/>
    <row r="419" s="59" customFormat="1"/>
    <row r="420" s="59" customFormat="1"/>
    <row r="421" s="59" customFormat="1"/>
    <row r="422" s="59" customFormat="1"/>
    <row r="423" s="59" customFormat="1"/>
    <row r="424" s="59" customFormat="1"/>
    <row r="425" s="59" customFormat="1"/>
    <row r="426" s="59" customFormat="1"/>
    <row r="427" s="59" customFormat="1"/>
    <row r="428" s="59" customFormat="1"/>
    <row r="429" s="59" customFormat="1"/>
    <row r="430" s="59" customFormat="1"/>
    <row r="431" s="59" customFormat="1"/>
    <row r="432" s="59" customFormat="1"/>
    <row r="433" s="59" customFormat="1"/>
    <row r="434" s="59" customFormat="1"/>
    <row r="435" s="59" customFormat="1"/>
    <row r="436" s="59" customFormat="1"/>
    <row r="437" s="59" customFormat="1"/>
    <row r="438" s="59" customFormat="1"/>
    <row r="439" s="59" customFormat="1"/>
    <row r="440" s="59" customFormat="1"/>
    <row r="441" s="59" customFormat="1"/>
    <row r="442" s="59" customFormat="1"/>
    <row r="443" s="59" customFormat="1"/>
    <row r="444" s="59" customFormat="1"/>
    <row r="445" s="59" customFormat="1"/>
    <row r="446" s="59" customFormat="1"/>
    <row r="447" s="59" customFormat="1"/>
    <row r="448" s="59" customFormat="1"/>
    <row r="449" s="59" customFormat="1"/>
    <row r="450" s="59" customFormat="1"/>
    <row r="451" s="59" customFormat="1"/>
    <row r="452" s="59" customFormat="1"/>
    <row r="453" s="59" customFormat="1"/>
    <row r="454" s="59" customFormat="1"/>
    <row r="455" s="59" customFormat="1"/>
    <row r="456" s="59" customFormat="1"/>
    <row r="457" s="59" customFormat="1"/>
    <row r="458" s="59" customFormat="1"/>
    <row r="459" s="59" customFormat="1"/>
    <row r="460" s="59" customFormat="1"/>
    <row r="461" s="59" customFormat="1"/>
    <row r="462" s="59" customFormat="1"/>
    <row r="463" s="59" customFormat="1"/>
    <row r="464" s="59" customFormat="1"/>
    <row r="465" s="59" customFormat="1"/>
    <row r="466" s="59" customFormat="1"/>
    <row r="467" s="59" customFormat="1"/>
    <row r="468" s="59" customFormat="1"/>
    <row r="469" s="59" customFormat="1"/>
    <row r="470" s="59" customFormat="1"/>
    <row r="471" s="59" customFormat="1"/>
    <row r="472" s="59" customFormat="1"/>
    <row r="473" s="59" customFormat="1"/>
    <row r="474" s="59" customFormat="1"/>
    <row r="475" s="59" customFormat="1"/>
    <row r="476" s="59" customFormat="1"/>
    <row r="477" s="59" customFormat="1"/>
    <row r="478" s="59" customFormat="1"/>
    <row r="479" s="59" customFormat="1"/>
    <row r="480" s="59" customFormat="1"/>
    <row r="481" s="59" customFormat="1"/>
    <row r="482" s="59" customFormat="1"/>
    <row r="483" s="59" customFormat="1"/>
    <row r="484" s="59" customFormat="1"/>
    <row r="485" s="59" customFormat="1"/>
    <row r="486" s="59" customFormat="1"/>
    <row r="487" s="59" customFormat="1"/>
    <row r="488" s="59" customFormat="1"/>
    <row r="489" s="59" customFormat="1"/>
    <row r="490" s="59" customFormat="1"/>
    <row r="491" s="59" customFormat="1"/>
    <row r="492" s="59" customFormat="1"/>
    <row r="493" s="59" customFormat="1"/>
    <row r="494" s="59" customFormat="1"/>
    <row r="495" s="59" customFormat="1"/>
    <row r="496" s="59" customFormat="1"/>
    <row r="497" s="59" customFormat="1"/>
    <row r="498" s="59" customFormat="1"/>
    <row r="499" s="59" customFormat="1"/>
    <row r="500" s="59" customFormat="1"/>
    <row r="501" s="59" customFormat="1"/>
    <row r="502" s="59" customFormat="1"/>
    <row r="503" s="59" customFormat="1"/>
    <row r="504" s="59" customFormat="1"/>
    <row r="505" s="59" customFormat="1"/>
    <row r="506" s="59" customFormat="1"/>
    <row r="507" s="59" customFormat="1"/>
    <row r="508" s="59" customFormat="1"/>
    <row r="509" s="59" customFormat="1"/>
    <row r="510" s="59" customFormat="1"/>
    <row r="511" s="59" customFormat="1"/>
    <row r="512" s="59" customFormat="1"/>
    <row r="513" s="59" customFormat="1"/>
    <row r="514" s="59" customFormat="1"/>
    <row r="515" s="59" customFormat="1"/>
    <row r="516" s="59" customFormat="1"/>
    <row r="517" s="59" customFormat="1"/>
    <row r="518" s="59" customFormat="1"/>
    <row r="519" s="59" customFormat="1"/>
    <row r="520" s="59" customFormat="1"/>
    <row r="521" s="59" customFormat="1"/>
    <row r="522" s="59" customFormat="1"/>
    <row r="523" s="59" customFormat="1"/>
    <row r="524" s="59" customFormat="1"/>
    <row r="525" s="59" customFormat="1"/>
    <row r="526" s="59" customFormat="1"/>
    <row r="527" s="59" customFormat="1"/>
    <row r="528" s="59" customFormat="1"/>
    <row r="529" s="59" customFormat="1"/>
    <row r="530" s="59" customFormat="1"/>
    <row r="531" s="59" customFormat="1"/>
    <row r="532" s="59" customFormat="1"/>
    <row r="533" s="59" customFormat="1"/>
    <row r="534" s="59" customFormat="1"/>
    <row r="535" s="59" customFormat="1"/>
    <row r="536" s="59" customFormat="1"/>
    <row r="537" s="59" customFormat="1"/>
    <row r="538" s="59" customFormat="1"/>
    <row r="539" s="59" customFormat="1"/>
    <row r="540" s="59" customFormat="1"/>
    <row r="541" s="59" customFormat="1"/>
    <row r="542" s="59" customFormat="1"/>
    <row r="543" s="59" customFormat="1"/>
    <row r="544" s="59" customFormat="1"/>
    <row r="545" s="59" customFormat="1"/>
    <row r="546" s="59" customFormat="1"/>
    <row r="547" s="59" customFormat="1"/>
    <row r="548" s="59" customFormat="1"/>
    <row r="549" s="59" customFormat="1"/>
    <row r="550" s="59" customFormat="1"/>
    <row r="551" s="59" customFormat="1"/>
    <row r="552" s="59" customFormat="1"/>
    <row r="553" s="59" customFormat="1"/>
    <row r="554" s="59" customFormat="1"/>
    <row r="555" s="59" customFormat="1"/>
    <row r="556" s="59" customFormat="1"/>
    <row r="557" s="59" customFormat="1"/>
    <row r="558" s="59" customFormat="1"/>
    <row r="559" s="59" customFormat="1"/>
    <row r="560" s="59" customFormat="1"/>
    <row r="561" s="59" customFormat="1"/>
    <row r="562" s="59" customFormat="1"/>
    <row r="563" s="59" customFormat="1"/>
    <row r="564" s="59" customFormat="1"/>
    <row r="565" s="59" customFormat="1"/>
    <row r="566" s="59" customFormat="1"/>
    <row r="567" s="59" customFormat="1"/>
    <row r="568" s="59" customFormat="1"/>
    <row r="569" s="59" customFormat="1"/>
    <row r="570" s="59" customFormat="1"/>
    <row r="571" s="59" customFormat="1"/>
    <row r="572" s="59" customFormat="1"/>
    <row r="573" s="59" customFormat="1"/>
    <row r="574" s="59" customFormat="1"/>
    <row r="575" s="59" customFormat="1"/>
    <row r="576" s="59" customFormat="1"/>
    <row r="577" s="59" customFormat="1"/>
    <row r="578" s="59" customFormat="1"/>
    <row r="579" s="59" customFormat="1"/>
    <row r="580" s="59" customFormat="1"/>
    <row r="581" s="59" customFormat="1"/>
    <row r="582" s="59" customFormat="1"/>
    <row r="583" s="59" customFormat="1"/>
    <row r="584" s="59" customFormat="1"/>
    <row r="585" s="59" customFormat="1"/>
    <row r="586" s="59" customFormat="1"/>
    <row r="587" s="59" customFormat="1"/>
    <row r="588" s="59" customFormat="1"/>
    <row r="589" s="59" customFormat="1"/>
    <row r="590" s="59" customFormat="1"/>
    <row r="591" s="59" customFormat="1"/>
    <row r="592" s="59" customFormat="1"/>
    <row r="593" s="59" customFormat="1"/>
    <row r="594" s="59" customFormat="1"/>
    <row r="595" s="59" customFormat="1"/>
    <row r="596" s="59" customFormat="1"/>
    <row r="597" s="59" customFormat="1"/>
    <row r="598" s="59" customFormat="1"/>
    <row r="599" s="59" customFormat="1"/>
    <row r="600" s="59" customFormat="1"/>
    <row r="601" s="59" customFormat="1"/>
    <row r="602" s="59" customFormat="1"/>
    <row r="603" s="59" customFormat="1"/>
    <row r="604" s="59" customFormat="1"/>
    <row r="605" s="59" customFormat="1"/>
    <row r="606" s="59" customFormat="1"/>
    <row r="607" s="59" customFormat="1"/>
    <row r="608" s="59" customFormat="1"/>
    <row r="609" s="59" customFormat="1"/>
    <row r="610" s="59" customFormat="1"/>
    <row r="611" s="59" customFormat="1"/>
    <row r="612" s="59" customFormat="1"/>
    <row r="613" s="59" customFormat="1"/>
    <row r="614" s="59" customFormat="1"/>
    <row r="615" s="59" customFormat="1"/>
    <row r="616" s="59" customFormat="1"/>
    <row r="617" s="59" customFormat="1"/>
    <row r="618" s="59" customFormat="1"/>
    <row r="619" s="59" customFormat="1"/>
    <row r="620" s="59" customFormat="1"/>
    <row r="621" s="59" customFormat="1"/>
    <row r="622" s="59" customFormat="1"/>
    <row r="623" s="59" customFormat="1"/>
    <row r="624" s="59" customFormat="1"/>
    <row r="625" s="59" customFormat="1"/>
    <row r="626" s="59" customFormat="1"/>
    <row r="627" s="59" customFormat="1"/>
    <row r="628" s="59" customFormat="1"/>
    <row r="629" s="59" customFormat="1"/>
    <row r="630" s="59" customFormat="1"/>
    <row r="631" s="59" customFormat="1"/>
    <row r="632" s="59" customFormat="1"/>
    <row r="633" s="59" customFormat="1"/>
    <row r="634" s="59" customFormat="1"/>
    <row r="635" s="59" customFormat="1"/>
    <row r="636" s="59" customFormat="1"/>
    <row r="637" s="59" customFormat="1"/>
    <row r="638" s="59" customFormat="1"/>
    <row r="639" s="59" customFormat="1"/>
    <row r="640" s="59" customFormat="1"/>
    <row r="641" s="59" customFormat="1"/>
    <row r="642" s="59" customFormat="1"/>
    <row r="643" s="59" customFormat="1"/>
    <row r="644" s="59" customFormat="1"/>
    <row r="645" s="59" customFormat="1"/>
    <row r="646" s="59" customFormat="1"/>
    <row r="647" s="59" customFormat="1"/>
    <row r="648" s="59" customFormat="1"/>
    <row r="649" s="59" customFormat="1"/>
    <row r="650" s="59" customFormat="1"/>
    <row r="651" s="59" customFormat="1"/>
    <row r="652" s="59" customFormat="1"/>
    <row r="653" s="59" customFormat="1"/>
    <row r="654" s="59" customFormat="1"/>
    <row r="655" s="59" customFormat="1"/>
    <row r="656" s="59" customFormat="1"/>
    <row r="657" s="59" customFormat="1"/>
    <row r="658" s="59" customFormat="1"/>
    <row r="659" s="59" customFormat="1"/>
    <row r="660" s="59" customFormat="1"/>
    <row r="661" s="59" customFormat="1"/>
    <row r="662" s="59" customFormat="1"/>
    <row r="663" s="59" customFormat="1"/>
    <row r="664" s="59" customFormat="1"/>
    <row r="665" s="59" customFormat="1"/>
    <row r="666" s="59" customFormat="1"/>
    <row r="667" s="59" customFormat="1"/>
    <row r="668" s="59" customFormat="1"/>
    <row r="669" s="59" customFormat="1"/>
    <row r="670" s="59" customFormat="1"/>
    <row r="671" s="59" customFormat="1"/>
    <row r="672" s="59" customFormat="1"/>
    <row r="673" s="59" customFormat="1"/>
    <row r="674" s="59" customFormat="1"/>
    <row r="675" s="59" customFormat="1"/>
    <row r="676" s="59" customFormat="1"/>
    <row r="677" s="59" customFormat="1"/>
    <row r="678" s="59" customFormat="1"/>
    <row r="679" s="59" customFormat="1"/>
    <row r="680" s="59" customFormat="1"/>
    <row r="681" s="59" customFormat="1"/>
    <row r="682" s="59" customFormat="1"/>
    <row r="683" s="59" customFormat="1"/>
    <row r="684" s="59" customFormat="1"/>
    <row r="685" s="59" customFormat="1"/>
    <row r="686" s="59" customFormat="1"/>
    <row r="687" s="59" customFormat="1"/>
    <row r="688" s="59" customFormat="1"/>
    <row r="689" s="59" customFormat="1"/>
    <row r="690" s="59" customFormat="1"/>
    <row r="691" s="59" customFormat="1"/>
    <row r="692" s="59" customFormat="1"/>
    <row r="693" s="59" customFormat="1"/>
    <row r="694" s="59" customFormat="1"/>
    <row r="695" s="59" customFormat="1"/>
    <row r="696" s="59" customFormat="1"/>
    <row r="697" s="59" customFormat="1"/>
    <row r="698" s="59" customFormat="1"/>
    <row r="699" s="59" customFormat="1"/>
    <row r="700" s="59" customFormat="1"/>
    <row r="701" s="59" customFormat="1"/>
    <row r="702" s="59" customFormat="1"/>
    <row r="703" s="59" customFormat="1"/>
    <row r="704" s="59" customFormat="1"/>
    <row r="705" s="59" customFormat="1"/>
    <row r="706" s="59" customFormat="1"/>
  </sheetData>
  <sheetProtection sheet="1" objects="1" scenarios="1" formatCells="0" formatColumns="0" formatRows="0" selectLockedCells="1"/>
  <mergeCells count="41">
    <mergeCell ref="A9:I9"/>
    <mergeCell ref="A7:C7"/>
    <mergeCell ref="D7:I7"/>
    <mergeCell ref="A8:C8"/>
    <mergeCell ref="D8:G8"/>
    <mergeCell ref="H8:I8"/>
    <mergeCell ref="F2:H2"/>
    <mergeCell ref="F1:I1"/>
    <mergeCell ref="A2:C2"/>
    <mergeCell ref="A1:E1"/>
    <mergeCell ref="D6:I6"/>
    <mergeCell ref="C3:I3"/>
    <mergeCell ref="C4:I4"/>
    <mergeCell ref="H23:I23"/>
    <mergeCell ref="A18:D18"/>
    <mergeCell ref="E18:I18"/>
    <mergeCell ref="H14:I14"/>
    <mergeCell ref="A12:I12"/>
    <mergeCell ref="A13:I13"/>
    <mergeCell ref="A15:I15"/>
    <mergeCell ref="A17:I17"/>
    <mergeCell ref="D14:E14"/>
    <mergeCell ref="F14:G14"/>
    <mergeCell ref="A14:C14"/>
    <mergeCell ref="A16:I16"/>
    <mergeCell ref="A25:I25"/>
    <mergeCell ref="A5:I5"/>
    <mergeCell ref="A6:C6"/>
    <mergeCell ref="A10:I10"/>
    <mergeCell ref="A11:I11"/>
    <mergeCell ref="A24:B24"/>
    <mergeCell ref="E24:I24"/>
    <mergeCell ref="A19:B19"/>
    <mergeCell ref="H19:I19"/>
    <mergeCell ref="A20:B20"/>
    <mergeCell ref="H20:I20"/>
    <mergeCell ref="A21:B21"/>
    <mergeCell ref="H21:I21"/>
    <mergeCell ref="A22:B22"/>
    <mergeCell ref="H22:I22"/>
    <mergeCell ref="A23:B23"/>
  </mergeCells>
  <phoneticPr fontId="31" type="noConversion"/>
  <dataValidations xWindow="1231" yWindow="293" count="7">
    <dataValidation allowBlank="1" showInputMessage="1" showErrorMessage="1" prompt="Vous pouvez modifier cette limite (conservez la cohérence...)" sqref="E24"/>
    <dataValidation allowBlank="1" showInputMessage="1" showErrorMessage="1" prompt="Indiquez le téléphone" sqref="H8"/>
    <dataValidation allowBlank="1" showInputMessage="1" showErrorMessage="1" prompt="Indiquez l'email" sqref="D8"/>
    <dataValidation type="decimal" allowBlank="1" showErrorMessage="1" error="Choisissez une valeur compatible !..." prompt="Vous pouvez modifier cette limite (conservez la cohérence...)" sqref="E21:E22">
      <formula1>E20+0.01</formula1>
      <formula2>F21</formula2>
    </dataValidation>
    <dataValidation type="decimal" showErrorMessage="1" error="Choisissez une valeur compatible !..." prompt="Vous pouvez modifier cette limite (conservez la cohérence...)" sqref="E23">
      <formula1>E22+0.01</formula1>
      <formula2>F23</formula2>
    </dataValidation>
    <dataValidation allowBlank="1" showInputMessage="1" showErrorMessage="1" prompt="Indiquez le nom de l'établissement concerné par le diagnostic" sqref="D6:I6"/>
    <dataValidation allowBlank="1" showInputMessage="1" showErrorMessage="1" prompt="Indiquez les NOM et Prénom de la personne Responsable ou en charge du système de management qualité (SMQ)" sqref="D7:I7"/>
  </dataValidations>
  <hyperlinks>
    <hyperlink ref="A1" r:id="rId1"/>
    <hyperlink ref="B1" r:id="rId2" display="https://travaux.master.utc.fr/formations-master/ingenierie-de-la-sante/ids073/"/>
    <hyperlink ref="C1" r:id="rId3" display="https://travaux.master.utc.fr/formations-master/ingenierie-de-la-sante/ids073/"/>
    <hyperlink ref="D1" r:id="rId4" display="https://travaux.master.utc.fr/formations-master/ingenierie-de-la-sante/ids073/"/>
    <hyperlink ref="E1" r:id="rId5" display="https://travaux.master.utc.fr/formations-master/ingenierie-de-la-sante/ids073/"/>
  </hyperlinks>
  <printOptions horizontalCentered="1"/>
  <pageMargins left="0.4" right="0.4" top="0" bottom="0.35314960629921266" header="0" footer="0.19685039370078741"/>
  <headerFooter alignWithMargins="0">
    <oddFooter>&amp;L&amp;"Arial Italique,Italique"&amp;6&amp;K000000Fichier : &amp;F&amp;C&amp;"Arial Italique,Italique"&amp;6&amp;K000000Onglet : &amp;A&amp;R&amp;"Arial Italique,Italique"&amp;6&amp;K000000Date d’impression : &amp;D - Page n° &amp;P/&amp;N</oddFooter>
  </headerFooter>
  <colBreaks count="1" manualBreakCount="1">
    <brk id="9" max="1048575" man="1"/>
  </colBreaks>
  <drawing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enableFormatConditionsCalculation="0"/>
  <dimension ref="A1:CU1027"/>
  <sheetViews>
    <sheetView showGridLines="0" zoomScale="124" zoomScaleNormal="125" zoomScaleSheetLayoutView="115" zoomScalePageLayoutView="125" workbookViewId="0">
      <selection activeCell="C5" sqref="C5:F5"/>
    </sheetView>
  </sheetViews>
  <sheetFormatPr baseColWidth="10" defaultRowHeight="15" x14ac:dyDescent="0"/>
  <cols>
    <col min="1" max="1" width="4" style="28" customWidth="1"/>
    <col min="2" max="2" width="38" style="28" customWidth="1"/>
    <col min="3" max="3" width="7.7109375" style="28" customWidth="1"/>
    <col min="4" max="4" width="5.28515625" style="28" customWidth="1"/>
    <col min="5" max="5" width="17.28515625" style="28" customWidth="1"/>
    <col min="6" max="6" width="16" style="28" customWidth="1"/>
    <col min="7" max="7" width="27.28515625" style="28" customWidth="1"/>
    <col min="8" max="8" width="15" customWidth="1"/>
    <col min="9" max="9" width="55.7109375" customWidth="1"/>
    <col min="10" max="10" width="24" customWidth="1"/>
    <col min="14" max="14" width="16" customWidth="1"/>
    <col min="15" max="15" width="14.140625" customWidth="1"/>
    <col min="16" max="16" width="11.5703125" customWidth="1"/>
  </cols>
  <sheetData>
    <row r="1" spans="1:99" s="95" customFormat="1" ht="9" customHeight="1">
      <c r="A1" s="508" t="s">
        <v>257</v>
      </c>
      <c r="B1" s="508"/>
      <c r="C1" s="331"/>
      <c r="D1" s="332"/>
      <c r="E1" s="505" t="str">
        <f>'Mode d''emploi'!$F$1</f>
        <v xml:space="preserve"> © 2021 Auteures :  Benkhaled, Sadiqui, El Ouaghmari </v>
      </c>
      <c r="F1" s="505"/>
      <c r="G1" s="505"/>
      <c r="R1" s="333"/>
      <c r="S1" s="333"/>
      <c r="T1" s="333"/>
      <c r="U1" s="333"/>
      <c r="V1" s="333"/>
      <c r="W1" s="333"/>
      <c r="X1" s="333"/>
      <c r="Y1" s="333"/>
    </row>
    <row r="2" spans="1:99" s="95" customFormat="1" ht="9" customHeight="1">
      <c r="A2" s="507" t="str">
        <f>'Mode d''emploi'!A2</f>
        <v xml:space="preserve">Outil d'autodiagnostic pour la norme NF ISO 31000: 2018 </v>
      </c>
      <c r="B2" s="507"/>
      <c r="C2" s="334"/>
      <c r="D2" s="334"/>
      <c r="E2" s="506" t="s">
        <v>0</v>
      </c>
      <c r="F2" s="506"/>
      <c r="G2" s="506"/>
      <c r="R2" s="333"/>
      <c r="S2" s="333"/>
      <c r="T2" s="333"/>
      <c r="U2" s="333"/>
      <c r="V2" s="333"/>
      <c r="W2" s="333"/>
      <c r="X2" s="333"/>
      <c r="Y2" s="333"/>
    </row>
    <row r="3" spans="1:99" ht="28" customHeight="1">
      <c r="A3" s="482" t="str">
        <f>'Mode d''emploi'!C3</f>
        <v xml:space="preserve">   Management du risque : diagnostic selon la norme NF ISO 31000:2018</v>
      </c>
      <c r="B3" s="483"/>
      <c r="C3" s="483"/>
      <c r="D3" s="483"/>
      <c r="E3" s="483"/>
      <c r="F3" s="483"/>
      <c r="G3" s="484"/>
      <c r="R3" s="132"/>
      <c r="S3" s="133"/>
      <c r="T3" s="132"/>
      <c r="U3" s="132"/>
      <c r="V3" s="132"/>
      <c r="W3" s="132"/>
      <c r="X3" s="132"/>
      <c r="Y3" s="132"/>
    </row>
    <row r="4" spans="1:99" ht="13" customHeight="1">
      <c r="A4" s="489" t="str">
        <f>'Mode d''emploi'!A6</f>
        <v>Organisme :</v>
      </c>
      <c r="B4" s="490"/>
      <c r="C4" s="491" t="str">
        <f>IF('Mode d''emploi'!D6="","",'Mode d''emploi'!D6)</f>
        <v/>
      </c>
      <c r="D4" s="491"/>
      <c r="E4" s="491"/>
      <c r="F4" s="491"/>
      <c r="G4" s="492"/>
      <c r="R4" s="132"/>
      <c r="S4" s="133"/>
      <c r="T4" s="132"/>
      <c r="U4" s="132"/>
      <c r="V4" s="132"/>
      <c r="W4" s="132"/>
      <c r="X4" s="132"/>
      <c r="Y4" s="132"/>
    </row>
    <row r="5" spans="1:99" ht="13" customHeight="1">
      <c r="A5" s="495" t="s">
        <v>65</v>
      </c>
      <c r="B5" s="496"/>
      <c r="C5" s="519" t="s">
        <v>295</v>
      </c>
      <c r="D5" s="519"/>
      <c r="E5" s="519"/>
      <c r="F5" s="519"/>
      <c r="G5" s="515" t="s">
        <v>55</v>
      </c>
      <c r="R5" s="132"/>
      <c r="S5" s="133"/>
      <c r="T5" s="132"/>
      <c r="U5" s="132"/>
      <c r="V5" s="132"/>
      <c r="W5" s="132"/>
      <c r="X5" s="132"/>
      <c r="Y5" s="132"/>
    </row>
    <row r="6" spans="1:99" ht="13" customHeight="1">
      <c r="A6" s="485" t="s">
        <v>66</v>
      </c>
      <c r="B6" s="486"/>
      <c r="C6" s="513" t="s">
        <v>296</v>
      </c>
      <c r="D6" s="513"/>
      <c r="E6" s="513"/>
      <c r="F6" s="513"/>
      <c r="G6" s="515"/>
      <c r="R6" s="132"/>
      <c r="S6" s="133"/>
      <c r="T6" s="132"/>
      <c r="U6" s="132"/>
      <c r="V6" s="132"/>
      <c r="W6" s="132"/>
      <c r="X6" s="132"/>
      <c r="Y6" s="132"/>
    </row>
    <row r="7" spans="1:99" ht="13" customHeight="1">
      <c r="A7" s="487" t="s">
        <v>67</v>
      </c>
      <c r="B7" s="488"/>
      <c r="C7" s="497" t="s">
        <v>293</v>
      </c>
      <c r="D7" s="497"/>
      <c r="E7" s="514" t="s">
        <v>294</v>
      </c>
      <c r="F7" s="514"/>
      <c r="G7" s="515"/>
      <c r="R7" s="132"/>
      <c r="S7" s="133"/>
      <c r="T7" s="132"/>
      <c r="U7" s="132"/>
      <c r="V7" s="132"/>
      <c r="W7" s="132"/>
      <c r="X7" s="132"/>
      <c r="Y7" s="132"/>
    </row>
    <row r="8" spans="1:99" ht="13" customHeight="1">
      <c r="A8" s="487" t="s">
        <v>68</v>
      </c>
      <c r="B8" s="488"/>
      <c r="C8" s="517" t="s">
        <v>297</v>
      </c>
      <c r="D8" s="517"/>
      <c r="E8" s="517"/>
      <c r="F8" s="517"/>
      <c r="G8" s="515"/>
      <c r="R8" s="132"/>
      <c r="S8" s="133"/>
      <c r="T8" s="132"/>
      <c r="U8" s="132"/>
      <c r="V8" s="132"/>
      <c r="W8" s="132"/>
      <c r="X8" s="132"/>
      <c r="Y8" s="132"/>
    </row>
    <row r="9" spans="1:99" ht="13" customHeight="1">
      <c r="A9" s="511"/>
      <c r="B9" s="512"/>
      <c r="C9" s="518"/>
      <c r="D9" s="518"/>
      <c r="E9" s="518"/>
      <c r="F9" s="518"/>
      <c r="G9" s="516"/>
      <c r="R9" s="132"/>
      <c r="S9" s="133"/>
      <c r="T9" s="132"/>
      <c r="U9" s="132"/>
      <c r="V9" s="132"/>
      <c r="W9" s="132"/>
      <c r="X9" s="132"/>
      <c r="Y9" s="132"/>
    </row>
    <row r="10" spans="1:99" s="29" customFormat="1" ht="15" customHeight="1">
      <c r="A10" s="45" t="str">
        <f>'Résultats Globaux'!$A$16</f>
        <v>Attention : 67 critères ne sont pas encore traités</v>
      </c>
      <c r="B10" s="32"/>
      <c r="C10" s="46" t="str">
        <f>'Résultats Globaux'!$E$16</f>
        <v>Information : 13 sous-articles sont déclarés - en attente -</v>
      </c>
      <c r="D10" s="31"/>
      <c r="E10" s="31"/>
      <c r="F10" s="31"/>
      <c r="G10" s="47" t="str">
        <f>'Résultats Globaux'!A13</f>
        <v/>
      </c>
      <c r="H10" s="139"/>
      <c r="I10" s="140"/>
      <c r="J10" s="140"/>
      <c r="K10" s="140"/>
      <c r="L10" s="140"/>
      <c r="M10" s="140"/>
      <c r="N10" s="140"/>
      <c r="O10" s="140"/>
      <c r="P10" s="140"/>
      <c r="Q10" s="30"/>
      <c r="R10" s="138"/>
      <c r="S10" s="137"/>
      <c r="T10" s="138"/>
      <c r="U10" s="138"/>
      <c r="V10" s="138"/>
      <c r="W10" s="138"/>
      <c r="X10" s="138"/>
      <c r="Y10" s="138"/>
    </row>
    <row r="11" spans="1:99" s="34" customFormat="1" ht="35" customHeight="1">
      <c r="A11" s="186" t="s">
        <v>8</v>
      </c>
      <c r="B11" s="186" t="s">
        <v>254</v>
      </c>
      <c r="C11" s="186" t="s">
        <v>9</v>
      </c>
      <c r="D11" s="186" t="s">
        <v>10</v>
      </c>
      <c r="E11" s="509" t="s">
        <v>11</v>
      </c>
      <c r="F11" s="510"/>
      <c r="G11" s="186" t="s">
        <v>12</v>
      </c>
      <c r="H11" s="141"/>
      <c r="I11" s="141"/>
      <c r="J11" s="141"/>
      <c r="K11" s="141"/>
      <c r="L11" s="141"/>
      <c r="M11" s="141"/>
      <c r="N11" s="141"/>
      <c r="O11" s="141"/>
      <c r="P11" s="141"/>
      <c r="Q11" s="142"/>
      <c r="R11" s="134"/>
      <c r="S11" s="133"/>
      <c r="T11" s="134"/>
      <c r="U11" s="134"/>
      <c r="V11" s="134"/>
      <c r="W11" s="134"/>
      <c r="X11" s="134"/>
      <c r="Y11" s="134"/>
    </row>
    <row r="12" spans="1:99" s="48" customFormat="1" ht="35" customHeight="1">
      <c r="A12" s="493" t="s">
        <v>13</v>
      </c>
      <c r="B12" s="494"/>
      <c r="C12" s="494"/>
      <c r="D12" s="184" t="str">
        <f>IF(COUNTIF(D13:D95,'Mode d''emploi'!$D$24)=COUNTIF(D13:D95,"&lt;&gt;"),'Mode d''emploi'!$D$24,IF(SUM(D13:D95)&gt;0,AVERAGE(D13,D54),Utilitaires!$C$2))</f>
        <v xml:space="preserve">  …</v>
      </c>
      <c r="E12" s="498" t="str">
        <f>IFERROR(VLOOKUP(G12,Utilitaires!$A$11:$B$16,2,FALSE),"")</f>
        <v>Il reste des critères à évaluer…</v>
      </c>
      <c r="F12" s="498"/>
      <c r="G12" s="185" t="str">
        <f>IFERROR(VLOOKUP(D12,Utilitaires!$A$21:$B$33,2),Utilitaires!$A$4)</f>
        <v>en attente</v>
      </c>
      <c r="H12" s="143"/>
      <c r="I12" s="143"/>
      <c r="J12" s="143"/>
      <c r="K12" s="143"/>
      <c r="L12" s="143"/>
      <c r="M12" s="143"/>
      <c r="N12" s="143"/>
      <c r="O12" s="143"/>
      <c r="P12" s="143"/>
      <c r="Q12" s="144"/>
      <c r="R12" s="135"/>
      <c r="S12" s="133"/>
      <c r="T12" s="135"/>
      <c r="U12" s="135"/>
      <c r="V12" s="135"/>
      <c r="W12" s="135"/>
      <c r="X12" s="135"/>
      <c r="Y12" s="135"/>
    </row>
    <row r="13" spans="1:99" s="59" customFormat="1" ht="35" customHeight="1">
      <c r="A13" s="172" t="s">
        <v>15</v>
      </c>
      <c r="B13" s="480" t="s">
        <v>140</v>
      </c>
      <c r="C13" s="480"/>
      <c r="D13" s="166" t="str">
        <f>IF(COUNTIF(D14:D53,'Mode d''emploi'!$D$24)=COUNTIF(D14:D53,"&lt;&gt;"),'Mode d''emploi'!$D$24,IF(SUM(D14:D53)&gt;0,AVERAGE(D14,D22,D35,D41,D46,D50),Utilitaires!$C$2))</f>
        <v xml:space="preserve">  …</v>
      </c>
      <c r="E13" s="481" t="str">
        <f>IFERROR(VLOOKUP(G13,Utilitaires!$A$11:$B$16,2,FALSE),"")</f>
        <v>Il reste des critères à évaluer…</v>
      </c>
      <c r="F13" s="481"/>
      <c r="G13" s="173" t="str">
        <f>IFERROR(VLOOKUP(D13,Utilitaires!$A$21:$B$33,2),Utilitaires!$A$4)</f>
        <v>en attente</v>
      </c>
      <c r="H13" s="145"/>
      <c r="I13" s="145"/>
      <c r="J13" s="145"/>
      <c r="K13" s="145"/>
      <c r="L13" s="145"/>
      <c r="M13" s="145"/>
      <c r="N13" s="145"/>
      <c r="O13" s="145"/>
      <c r="P13" s="145"/>
      <c r="Q13" s="145"/>
      <c r="R13" s="136"/>
      <c r="S13" s="137"/>
      <c r="T13" s="136"/>
      <c r="U13" s="136"/>
      <c r="V13" s="136"/>
      <c r="W13" s="136"/>
      <c r="X13" s="136"/>
      <c r="Y13" s="13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row>
    <row r="14" spans="1:99" ht="35" customHeight="1">
      <c r="A14" s="174" t="s">
        <v>57</v>
      </c>
      <c r="B14" s="500" t="s">
        <v>141</v>
      </c>
      <c r="C14" s="500"/>
      <c r="D14" s="167" t="str">
        <f>IF(COUNTIF(D15:D21,'Mode d''emploi'!$D$24)=COUNTIF(D15:D21,"&lt;&gt;"),'Mode d''emploi'!$D$24,IF(SUM(D15:D21)&gt;0,AVERAGE(D15:D21),Utilitaires!$C$2))</f>
        <v xml:space="preserve">  …</v>
      </c>
      <c r="E14" s="481" t="str">
        <f>IFERROR(VLOOKUP(G14,Utilitaires!$A$11:$B$16,2),"")</f>
        <v>Il reste des critères à évaluer…</v>
      </c>
      <c r="F14" s="481"/>
      <c r="G14" s="175" t="str">
        <f>IFERROR(VLOOKUP(D14,Utilitaires!$A$21:$B$33,2),"")</f>
        <v>en attente</v>
      </c>
      <c r="H14" s="30"/>
      <c r="I14" s="146"/>
      <c r="J14" s="30"/>
      <c r="K14" s="30"/>
      <c r="L14" s="30"/>
      <c r="M14" s="30"/>
      <c r="N14" s="30"/>
      <c r="O14" s="30"/>
      <c r="P14" s="30"/>
      <c r="Q14" s="30"/>
      <c r="R14" s="138"/>
      <c r="S14" s="137"/>
      <c r="T14" s="138"/>
      <c r="U14" s="138"/>
      <c r="V14" s="138"/>
      <c r="W14" s="138"/>
      <c r="X14" s="138"/>
      <c r="Y14" s="138"/>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row>
    <row r="15" spans="1:99" ht="35" customHeight="1">
      <c r="A15" s="177">
        <v>1</v>
      </c>
      <c r="B15" s="301" t="s">
        <v>142</v>
      </c>
      <c r="C15" s="302" t="s">
        <v>318</v>
      </c>
      <c r="D15" s="168" t="str">
        <f>IFERROR(VLOOKUP(C15,Utilitaires!$A$2:$C$7,3,),"")</f>
        <v xml:space="preserve">  …</v>
      </c>
      <c r="E15" s="501" t="str">
        <f>IFERROR(VLOOKUP(C15,Utilitaires!$A$2:$C$7,2,),"")</f>
        <v>Libellé du critère quand il sera choisi</v>
      </c>
      <c r="F15" s="501"/>
      <c r="G15" s="330" t="s">
        <v>123</v>
      </c>
      <c r="H15" s="147"/>
      <c r="I15" s="275"/>
      <c r="J15" s="148"/>
      <c r="K15" s="274"/>
      <c r="L15" s="149"/>
      <c r="M15" s="149"/>
      <c r="N15" s="274"/>
      <c r="O15" s="274"/>
      <c r="P15" s="275"/>
      <c r="Q15" s="27"/>
      <c r="R15" s="132"/>
      <c r="S15" s="132"/>
      <c r="T15" s="132"/>
      <c r="U15" s="132"/>
      <c r="V15" s="132"/>
      <c r="W15" s="132"/>
      <c r="X15" s="132"/>
      <c r="Y15" s="132"/>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row>
    <row r="16" spans="1:99" ht="35" customHeight="1">
      <c r="A16" s="176">
        <f>MAX($A$15:A15)+1</f>
        <v>2</v>
      </c>
      <c r="B16" s="301" t="s">
        <v>143</v>
      </c>
      <c r="C16" s="302" t="s">
        <v>318</v>
      </c>
      <c r="D16" s="168" t="str">
        <f>IFERROR(VLOOKUP(C16,Utilitaires!$A$2:$C$7,3,),"")</f>
        <v xml:space="preserve">  …</v>
      </c>
      <c r="E16" s="501" t="str">
        <f>IFERROR(VLOOKUP(C16,Utilitaires!$A$2:$C$7,2,),"")</f>
        <v>Libellé du critère quand il sera choisi</v>
      </c>
      <c r="F16" s="501"/>
      <c r="G16" s="330" t="s">
        <v>123</v>
      </c>
      <c r="H16" s="147"/>
      <c r="I16" s="148"/>
      <c r="J16" s="148"/>
      <c r="K16" s="274"/>
      <c r="L16" s="149"/>
      <c r="M16" s="149"/>
      <c r="N16" s="274"/>
      <c r="O16" s="274"/>
      <c r="P16" s="275"/>
      <c r="Q16" s="27"/>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row>
    <row r="17" spans="1:17" s="60" customFormat="1" ht="35" customHeight="1">
      <c r="A17" s="176">
        <f>MAX($A$15:A16)+1</f>
        <v>3</v>
      </c>
      <c r="B17" s="301" t="s">
        <v>144</v>
      </c>
      <c r="C17" s="302" t="s">
        <v>318</v>
      </c>
      <c r="D17" s="168" t="str">
        <f>IFERROR(VLOOKUP(C17,Utilitaires!$A$2:$C$7,3,),"")</f>
        <v xml:space="preserve">  …</v>
      </c>
      <c r="E17" s="501" t="str">
        <f>IFERROR(VLOOKUP(C17,Utilitaires!$A$2:$C$7,2,),"")</f>
        <v>Libellé du critère quand il sera choisi</v>
      </c>
      <c r="F17" s="501"/>
      <c r="G17" s="330" t="s">
        <v>123</v>
      </c>
      <c r="H17" s="147"/>
      <c r="I17" s="148"/>
      <c r="J17" s="148"/>
      <c r="K17" s="274"/>
      <c r="L17" s="149"/>
      <c r="M17" s="149"/>
      <c r="N17" s="274"/>
      <c r="O17" s="274"/>
      <c r="P17" s="275"/>
      <c r="Q17" s="27"/>
    </row>
    <row r="18" spans="1:17" s="60" customFormat="1" ht="35" customHeight="1">
      <c r="A18" s="176">
        <f>MAX($A$15:A17)+1</f>
        <v>4</v>
      </c>
      <c r="B18" s="301" t="s">
        <v>145</v>
      </c>
      <c r="C18" s="302" t="s">
        <v>318</v>
      </c>
      <c r="D18" s="168" t="str">
        <f>IFERROR(VLOOKUP(C18,Utilitaires!$A$2:$C$7,3,),"")</f>
        <v xml:space="preserve">  …</v>
      </c>
      <c r="E18" s="501" t="str">
        <f>IFERROR(VLOOKUP(C18,Utilitaires!$A$2:$C$7,2,),"")</f>
        <v>Libellé du critère quand il sera choisi</v>
      </c>
      <c r="F18" s="501"/>
      <c r="G18" s="330" t="s">
        <v>123</v>
      </c>
      <c r="H18" s="147"/>
      <c r="I18" s="148"/>
      <c r="J18" s="148"/>
      <c r="K18" s="274"/>
      <c r="L18" s="149"/>
      <c r="M18" s="149"/>
      <c r="N18" s="274"/>
      <c r="O18" s="274"/>
      <c r="P18" s="275"/>
      <c r="Q18" s="27"/>
    </row>
    <row r="19" spans="1:17" s="60" customFormat="1" ht="42" customHeight="1">
      <c r="A19" s="176">
        <f>MAX($A$15:A18)+1</f>
        <v>5</v>
      </c>
      <c r="B19" s="301" t="s">
        <v>146</v>
      </c>
      <c r="C19" s="302" t="s">
        <v>318</v>
      </c>
      <c r="D19" s="168" t="str">
        <f>IFERROR(VLOOKUP(C19,Utilitaires!$A$2:$C$7,3,),"")</f>
        <v xml:space="preserve">  …</v>
      </c>
      <c r="E19" s="501" t="str">
        <f>IFERROR(VLOOKUP(C19,Utilitaires!$A$2:$C$7,2,),"")</f>
        <v>Libellé du critère quand il sera choisi</v>
      </c>
      <c r="F19" s="501"/>
      <c r="G19" s="330" t="s">
        <v>123</v>
      </c>
      <c r="H19" s="147"/>
      <c r="I19" s="148"/>
      <c r="J19" s="148"/>
      <c r="K19" s="274"/>
      <c r="L19" s="149"/>
      <c r="M19" s="149"/>
      <c r="N19" s="274"/>
      <c r="O19" s="274"/>
      <c r="P19" s="275"/>
      <c r="Q19" s="27"/>
    </row>
    <row r="20" spans="1:17" ht="35" customHeight="1">
      <c r="A20" s="176">
        <f>MAX($A$15:A19)+1</f>
        <v>6</v>
      </c>
      <c r="B20" s="301" t="s">
        <v>147</v>
      </c>
      <c r="C20" s="302" t="s">
        <v>318</v>
      </c>
      <c r="D20" s="168" t="str">
        <f>IFERROR(VLOOKUP(C20,Utilitaires!$A$2:$C$7,3,),"")</f>
        <v xml:space="preserve">  …</v>
      </c>
      <c r="E20" s="501" t="str">
        <f>IFERROR(VLOOKUP(C20,Utilitaires!$A$2:$C$7,2,),"")</f>
        <v>Libellé du critère quand il sera choisi</v>
      </c>
      <c r="F20" s="501"/>
      <c r="G20" s="330" t="s">
        <v>123</v>
      </c>
      <c r="H20" s="147"/>
      <c r="I20" s="274"/>
      <c r="J20" s="274"/>
      <c r="K20" s="274"/>
      <c r="L20" s="149"/>
      <c r="M20" s="149"/>
      <c r="N20" s="274"/>
      <c r="O20" s="274"/>
      <c r="P20" s="275"/>
      <c r="Q20" s="27"/>
    </row>
    <row r="21" spans="1:17" s="50" customFormat="1" ht="35" customHeight="1">
      <c r="A21" s="176">
        <f>MAX($A$15:A20)+1</f>
        <v>7</v>
      </c>
      <c r="B21" s="301" t="s">
        <v>148</v>
      </c>
      <c r="C21" s="302" t="s">
        <v>318</v>
      </c>
      <c r="D21" s="168" t="str">
        <f>IFERROR(VLOOKUP(C21,Utilitaires!$A$2:$C$7,3,),"")</f>
        <v xml:space="preserve">  …</v>
      </c>
      <c r="E21" s="501" t="str">
        <f>IFERROR(VLOOKUP(C21,Utilitaires!$A$2:$C$7,2,),"")</f>
        <v>Libellé du critère quand il sera choisi</v>
      </c>
      <c r="F21" s="501"/>
      <c r="G21" s="330" t="s">
        <v>123</v>
      </c>
      <c r="H21" s="147"/>
      <c r="I21" s="275"/>
      <c r="J21" s="277"/>
      <c r="K21" s="274"/>
      <c r="L21" s="276"/>
      <c r="M21" s="276"/>
      <c r="N21" s="275"/>
      <c r="O21" s="275"/>
      <c r="P21" s="275"/>
      <c r="Q21" s="27"/>
    </row>
    <row r="22" spans="1:17" s="93" customFormat="1" ht="35" customHeight="1">
      <c r="A22" s="174" t="s">
        <v>58</v>
      </c>
      <c r="B22" s="480" t="s">
        <v>149</v>
      </c>
      <c r="C22" s="480"/>
      <c r="D22" s="167" t="str">
        <f>IF(COUNTIF(D23:D34,'Mode d''emploi'!$D$24)=COUNTIF(D23:D34,"&lt;&gt;"),'Mode d''emploi'!$D$24,IF(SUM(D23:D34)&gt;0,AVERAGE(D23:D34),Utilitaires!$C$2))</f>
        <v xml:space="preserve">  …</v>
      </c>
      <c r="E22" s="481" t="str">
        <f>IFERROR(VLOOKUP(G22,Utilitaires!$A$11:$B$16,2),"")</f>
        <v>Il reste des critères à évaluer…</v>
      </c>
      <c r="F22" s="481"/>
      <c r="G22" s="175" t="str">
        <f>IFERROR(VLOOKUP(D22,Utilitaires!$A$21:$B$33,2),"")</f>
        <v>en attente</v>
      </c>
      <c r="H22" s="147"/>
      <c r="I22" s="150"/>
      <c r="J22" s="151"/>
      <c r="K22" s="152"/>
      <c r="L22" s="153"/>
      <c r="M22" s="153"/>
      <c r="N22" s="151"/>
      <c r="O22" s="151"/>
      <c r="P22" s="154"/>
      <c r="Q22" s="155"/>
    </row>
    <row r="23" spans="1:17" ht="35" customHeight="1">
      <c r="A23" s="176">
        <f>MAX($A$15:A22)+1</f>
        <v>8</v>
      </c>
      <c r="B23" s="303" t="s">
        <v>150</v>
      </c>
      <c r="C23" s="302" t="s">
        <v>318</v>
      </c>
      <c r="D23" s="168" t="str">
        <f>IFERROR(VLOOKUP(C23,Utilitaires!$A$2:$C$7,3,),"")</f>
        <v xml:space="preserve">  …</v>
      </c>
      <c r="E23" s="501" t="str">
        <f>IFERROR(VLOOKUP(C23,Utilitaires!$A$2:$C$7,2,),"")</f>
        <v>Libellé du critère quand il sera choisi</v>
      </c>
      <c r="F23" s="501"/>
      <c r="G23" s="330" t="s">
        <v>123</v>
      </c>
      <c r="H23" s="147"/>
      <c r="I23" s="275"/>
      <c r="J23" s="277"/>
      <c r="K23" s="274"/>
      <c r="L23" s="276"/>
      <c r="M23" s="276"/>
      <c r="N23" s="275"/>
      <c r="O23" s="275"/>
      <c r="P23" s="275"/>
      <c r="Q23" s="27"/>
    </row>
    <row r="24" spans="1:17" s="60" customFormat="1" ht="35" customHeight="1">
      <c r="A24" s="176">
        <f>MAX($A$15:A23)+1</f>
        <v>9</v>
      </c>
      <c r="B24" s="303" t="s">
        <v>151</v>
      </c>
      <c r="C24" s="302" t="s">
        <v>318</v>
      </c>
      <c r="D24" s="168" t="str">
        <f>IFERROR(VLOOKUP(C24,Utilitaires!$A$2:$C$7,3,),"")</f>
        <v xml:space="preserve">  …</v>
      </c>
      <c r="E24" s="501" t="str">
        <f>IFERROR(VLOOKUP(C24,Utilitaires!$A$2:$C$7,2,),"")</f>
        <v>Libellé du critère quand il sera choisi</v>
      </c>
      <c r="F24" s="501"/>
      <c r="G24" s="330" t="s">
        <v>123</v>
      </c>
      <c r="H24" s="147"/>
      <c r="I24" s="275"/>
      <c r="J24" s="277"/>
      <c r="K24" s="274"/>
      <c r="L24" s="276"/>
      <c r="M24" s="276"/>
      <c r="N24" s="275"/>
      <c r="O24" s="275"/>
      <c r="P24" s="275"/>
      <c r="Q24" s="27"/>
    </row>
    <row r="25" spans="1:17" s="60" customFormat="1" ht="35" customHeight="1">
      <c r="A25" s="176">
        <f>MAX($A$15:A24)+1</f>
        <v>10</v>
      </c>
      <c r="B25" s="303" t="s">
        <v>152</v>
      </c>
      <c r="C25" s="302" t="s">
        <v>318</v>
      </c>
      <c r="D25" s="168" t="str">
        <f>IFERROR(VLOOKUP(C25,Utilitaires!$A$2:$C$7,3,),"")</f>
        <v xml:space="preserve">  …</v>
      </c>
      <c r="E25" s="501" t="str">
        <f>IFERROR(VLOOKUP(C25,Utilitaires!$A$2:$C$7,2,),"")</f>
        <v>Libellé du critère quand il sera choisi</v>
      </c>
      <c r="F25" s="501"/>
      <c r="G25" s="330" t="s">
        <v>123</v>
      </c>
      <c r="H25" s="147"/>
      <c r="I25" s="275"/>
      <c r="J25" s="277"/>
      <c r="K25" s="274"/>
      <c r="L25" s="276"/>
      <c r="M25" s="276"/>
      <c r="N25" s="275"/>
      <c r="O25" s="275"/>
      <c r="P25" s="275"/>
      <c r="Q25" s="27"/>
    </row>
    <row r="26" spans="1:17" s="60" customFormat="1" ht="35" customHeight="1">
      <c r="A26" s="176">
        <f>MAX($A$15:A25)+1</f>
        <v>11</v>
      </c>
      <c r="B26" s="303" t="s">
        <v>153</v>
      </c>
      <c r="C26" s="302" t="s">
        <v>318</v>
      </c>
      <c r="D26" s="168" t="str">
        <f>IFERROR(VLOOKUP(C26,Utilitaires!$A$2:$C$7,3,),"")</f>
        <v xml:space="preserve">  …</v>
      </c>
      <c r="E26" s="501" t="str">
        <f>IFERROR(VLOOKUP(C26,Utilitaires!$A$2:$C$7,2,),"")</f>
        <v>Libellé du critère quand il sera choisi</v>
      </c>
      <c r="F26" s="501"/>
      <c r="G26" s="330" t="s">
        <v>123</v>
      </c>
      <c r="H26" s="147"/>
      <c r="I26" s="275"/>
      <c r="J26" s="277"/>
      <c r="K26" s="274"/>
      <c r="L26" s="276"/>
      <c r="M26" s="276"/>
      <c r="N26" s="275"/>
      <c r="O26" s="275"/>
      <c r="P26" s="275"/>
      <c r="Q26" s="27"/>
    </row>
    <row r="27" spans="1:17" s="60" customFormat="1" ht="35" customHeight="1">
      <c r="A27" s="176">
        <f>MAX($A$15:A26)+1</f>
        <v>12</v>
      </c>
      <c r="B27" s="303" t="s">
        <v>154</v>
      </c>
      <c r="C27" s="302" t="s">
        <v>318</v>
      </c>
      <c r="D27" s="168" t="str">
        <f>IFERROR(VLOOKUP(C27,Utilitaires!$A$2:$C$7,3,),"")</f>
        <v xml:space="preserve">  …</v>
      </c>
      <c r="E27" s="501" t="str">
        <f>IFERROR(VLOOKUP(C27,Utilitaires!$A$2:$C$7,2,),"")</f>
        <v>Libellé du critère quand il sera choisi</v>
      </c>
      <c r="F27" s="501"/>
      <c r="G27" s="330" t="s">
        <v>123</v>
      </c>
      <c r="H27" s="147"/>
      <c r="I27" s="275"/>
      <c r="J27" s="277"/>
      <c r="K27" s="274"/>
      <c r="L27" s="276"/>
      <c r="M27" s="276"/>
      <c r="N27" s="275"/>
      <c r="O27" s="275"/>
      <c r="P27" s="275"/>
      <c r="Q27" s="27"/>
    </row>
    <row r="28" spans="1:17" s="60" customFormat="1" ht="35" customHeight="1">
      <c r="A28" s="176">
        <f>MAX($A$15:A27)+1</f>
        <v>13</v>
      </c>
      <c r="B28" s="303" t="s">
        <v>155</v>
      </c>
      <c r="C28" s="302" t="s">
        <v>318</v>
      </c>
      <c r="D28" s="168" t="str">
        <f>IFERROR(VLOOKUP(C28,Utilitaires!$A$2:$C$7,3,),"")</f>
        <v xml:space="preserve">  …</v>
      </c>
      <c r="E28" s="501" t="str">
        <f>IFERROR(VLOOKUP(C28,Utilitaires!$A$2:$C$7,2,),"")</f>
        <v>Libellé du critère quand il sera choisi</v>
      </c>
      <c r="F28" s="501"/>
      <c r="G28" s="330" t="s">
        <v>123</v>
      </c>
      <c r="H28" s="147"/>
      <c r="I28" s="275"/>
      <c r="J28" s="277"/>
      <c r="K28" s="274"/>
      <c r="L28" s="276"/>
      <c r="M28" s="276"/>
      <c r="N28" s="275"/>
      <c r="O28" s="275"/>
      <c r="P28" s="275"/>
      <c r="Q28" s="27"/>
    </row>
    <row r="29" spans="1:17" s="60" customFormat="1" ht="35" customHeight="1">
      <c r="A29" s="176">
        <f>MAX($A$15:A28)+1</f>
        <v>14</v>
      </c>
      <c r="B29" s="303" t="s">
        <v>156</v>
      </c>
      <c r="C29" s="302" t="s">
        <v>318</v>
      </c>
      <c r="D29" s="168" t="str">
        <f>IFERROR(VLOOKUP(C29,Utilitaires!$A$2:$C$7,3,),"")</f>
        <v xml:space="preserve">  …</v>
      </c>
      <c r="E29" s="501" t="str">
        <f>IFERROR(VLOOKUP(C29,Utilitaires!$A$2:$C$7,2,),"")</f>
        <v>Libellé du critère quand il sera choisi</v>
      </c>
      <c r="F29" s="501"/>
      <c r="G29" s="330" t="s">
        <v>123</v>
      </c>
      <c r="H29" s="147"/>
      <c r="I29" s="275"/>
      <c r="J29" s="277"/>
      <c r="K29" s="274"/>
      <c r="L29" s="276"/>
      <c r="M29" s="276"/>
      <c r="N29" s="275"/>
      <c r="O29" s="275"/>
      <c r="P29" s="275"/>
      <c r="Q29" s="27"/>
    </row>
    <row r="30" spans="1:17" s="60" customFormat="1" ht="35" customHeight="1">
      <c r="A30" s="176">
        <f>MAX($A$15:A29)+1</f>
        <v>15</v>
      </c>
      <c r="B30" s="303" t="s">
        <v>157</v>
      </c>
      <c r="C30" s="302" t="s">
        <v>318</v>
      </c>
      <c r="D30" s="168" t="str">
        <f>IFERROR(VLOOKUP(C30,Utilitaires!$A$2:$C$7,3,),"")</f>
        <v xml:space="preserve">  …</v>
      </c>
      <c r="E30" s="501" t="str">
        <f>IFERROR(VLOOKUP(C30,Utilitaires!$A$2:$C$7,2,),"")</f>
        <v>Libellé du critère quand il sera choisi</v>
      </c>
      <c r="F30" s="501"/>
      <c r="G30" s="330" t="s">
        <v>123</v>
      </c>
      <c r="H30" s="147"/>
      <c r="I30" s="275"/>
      <c r="J30" s="277"/>
      <c r="K30" s="274"/>
      <c r="L30" s="276"/>
      <c r="M30" s="276"/>
      <c r="N30" s="275"/>
      <c r="O30" s="275"/>
      <c r="P30" s="275"/>
      <c r="Q30" s="27"/>
    </row>
    <row r="31" spans="1:17" s="60" customFormat="1" ht="35" customHeight="1">
      <c r="A31" s="176">
        <f>MAX($A$15:A30)+1</f>
        <v>16</v>
      </c>
      <c r="B31" s="303" t="s">
        <v>158</v>
      </c>
      <c r="C31" s="302" t="s">
        <v>318</v>
      </c>
      <c r="D31" s="168" t="str">
        <f>IFERROR(VLOOKUP(C31,Utilitaires!$A$2:$C$7,3,),"")</f>
        <v xml:space="preserve">  …</v>
      </c>
      <c r="E31" s="501" t="str">
        <f>IFERROR(VLOOKUP(C31,Utilitaires!$A$2:$C$7,2,),"")</f>
        <v>Libellé du critère quand il sera choisi</v>
      </c>
      <c r="F31" s="501"/>
      <c r="G31" s="330" t="s">
        <v>123</v>
      </c>
      <c r="H31" s="147"/>
      <c r="I31" s="275"/>
      <c r="J31" s="277"/>
      <c r="K31" s="274"/>
      <c r="L31" s="276"/>
      <c r="M31" s="276"/>
      <c r="N31" s="275"/>
      <c r="O31" s="275"/>
      <c r="P31" s="275"/>
      <c r="Q31" s="27"/>
    </row>
    <row r="32" spans="1:17" s="60" customFormat="1" ht="35" customHeight="1">
      <c r="A32" s="176">
        <f>MAX($A$15:A31)+1</f>
        <v>17</v>
      </c>
      <c r="B32" s="303" t="s">
        <v>159</v>
      </c>
      <c r="C32" s="302" t="s">
        <v>318</v>
      </c>
      <c r="D32" s="168" t="str">
        <f>IFERROR(VLOOKUP(C32,Utilitaires!$A$2:$C$7,3,),"")</f>
        <v xml:space="preserve">  …</v>
      </c>
      <c r="E32" s="501" t="str">
        <f>IFERROR(VLOOKUP(C32,Utilitaires!$A$2:$C$7,2,),"")</f>
        <v>Libellé du critère quand il sera choisi</v>
      </c>
      <c r="F32" s="501"/>
      <c r="G32" s="330" t="s">
        <v>123</v>
      </c>
      <c r="H32" s="147"/>
      <c r="I32" s="275"/>
      <c r="J32" s="277"/>
      <c r="K32" s="274"/>
      <c r="L32" s="276"/>
      <c r="M32" s="276"/>
      <c r="N32" s="275"/>
      <c r="O32" s="275"/>
      <c r="P32" s="275"/>
      <c r="Q32" s="27"/>
    </row>
    <row r="33" spans="1:17" s="60" customFormat="1" ht="35" customHeight="1">
      <c r="A33" s="176">
        <f>MAX($A$15:A32)+1</f>
        <v>18</v>
      </c>
      <c r="B33" s="303" t="s">
        <v>160</v>
      </c>
      <c r="C33" s="302" t="s">
        <v>318</v>
      </c>
      <c r="D33" s="168" t="str">
        <f>IFERROR(VLOOKUP(C33,Utilitaires!$A$2:$C$7,3,),"")</f>
        <v xml:space="preserve">  …</v>
      </c>
      <c r="E33" s="501" t="str">
        <f>IFERROR(VLOOKUP(C33,Utilitaires!$A$2:$C$7,2,),"")</f>
        <v>Libellé du critère quand il sera choisi</v>
      </c>
      <c r="F33" s="501"/>
      <c r="G33" s="330" t="s">
        <v>123</v>
      </c>
      <c r="H33" s="147"/>
      <c r="I33" s="275"/>
      <c r="J33" s="277"/>
      <c r="K33" s="274"/>
      <c r="L33" s="276"/>
      <c r="M33" s="276"/>
      <c r="N33" s="275"/>
      <c r="O33" s="275"/>
      <c r="P33" s="275"/>
      <c r="Q33" s="27"/>
    </row>
    <row r="34" spans="1:17" s="60" customFormat="1" ht="41" customHeight="1">
      <c r="A34" s="176">
        <f>MAX($A$15:A33)+1</f>
        <v>19</v>
      </c>
      <c r="B34" s="303" t="s">
        <v>161</v>
      </c>
      <c r="C34" s="302" t="s">
        <v>318</v>
      </c>
      <c r="D34" s="168" t="str">
        <f>IFERROR(VLOOKUP(C34,Utilitaires!$A$2:$C$7,3,),"")</f>
        <v xml:space="preserve">  …</v>
      </c>
      <c r="E34" s="501" t="str">
        <f>IFERROR(VLOOKUP(C34,Utilitaires!$A$2:$C$7,2,),"")</f>
        <v>Libellé du critère quand il sera choisi</v>
      </c>
      <c r="F34" s="501"/>
      <c r="G34" s="330" t="s">
        <v>123</v>
      </c>
      <c r="H34" s="147"/>
      <c r="I34" s="275"/>
      <c r="J34" s="277"/>
      <c r="K34" s="274"/>
      <c r="L34" s="276"/>
      <c r="M34" s="276"/>
      <c r="N34" s="275"/>
      <c r="O34" s="275"/>
      <c r="P34" s="275"/>
      <c r="Q34" s="27"/>
    </row>
    <row r="35" spans="1:17" s="93" customFormat="1" ht="35" customHeight="1">
      <c r="A35" s="174" t="s">
        <v>59</v>
      </c>
      <c r="B35" s="480" t="s">
        <v>162</v>
      </c>
      <c r="C35" s="480"/>
      <c r="D35" s="167" t="str">
        <f>IF(COUNTIF(D36:D40,'Mode d''emploi'!$D$24)=COUNTIF(D36:D40,"&lt;&gt;"),'Mode d''emploi'!$D$24,IF(SUM(D36:D40)&gt;0,AVERAGE(D36:D40),Utilitaires!$C$2))</f>
        <v xml:space="preserve">  …</v>
      </c>
      <c r="E35" s="481" t="str">
        <f>IFERROR(VLOOKUP(G35,Utilitaires!$A$11:$B$16,2),"")</f>
        <v>Il reste des critères à évaluer…</v>
      </c>
      <c r="F35" s="481"/>
      <c r="G35" s="175" t="str">
        <f>IFERROR(VLOOKUP(D35,Utilitaires!$A$21:$B$33,2),"")</f>
        <v>en attente</v>
      </c>
      <c r="H35" s="147"/>
      <c r="I35" s="150"/>
      <c r="J35" s="151"/>
      <c r="K35" s="152"/>
      <c r="L35" s="153"/>
      <c r="M35" s="153"/>
      <c r="N35" s="151"/>
      <c r="O35" s="151"/>
      <c r="P35" s="154"/>
      <c r="Q35" s="155"/>
    </row>
    <row r="36" spans="1:17" ht="35" customHeight="1">
      <c r="A36" s="177">
        <f>MAX($A$15:A35)+1</f>
        <v>20</v>
      </c>
      <c r="B36" s="301" t="s">
        <v>163</v>
      </c>
      <c r="C36" s="302" t="s">
        <v>318</v>
      </c>
      <c r="D36" s="168" t="str">
        <f>IFERROR(VLOOKUP(C36,Utilitaires!$A$2:$C$7,3,),"")</f>
        <v xml:space="preserve">  …</v>
      </c>
      <c r="E36" s="501" t="str">
        <f>IFERROR(VLOOKUP(C36,Utilitaires!$A$2:$C$7,2,),"")</f>
        <v>Libellé du critère quand il sera choisi</v>
      </c>
      <c r="F36" s="501"/>
      <c r="G36" s="330" t="s">
        <v>123</v>
      </c>
      <c r="H36" s="147"/>
      <c r="I36" s="277"/>
      <c r="J36" s="277"/>
      <c r="K36" s="274"/>
      <c r="L36" s="276"/>
      <c r="M36" s="276"/>
      <c r="N36" s="275"/>
      <c r="O36" s="275"/>
      <c r="P36" s="275"/>
      <c r="Q36" s="27"/>
    </row>
    <row r="37" spans="1:17" s="60" customFormat="1" ht="35" customHeight="1">
      <c r="A37" s="177">
        <f>MAX($A$15:A36)+1</f>
        <v>21</v>
      </c>
      <c r="B37" s="301" t="s">
        <v>164</v>
      </c>
      <c r="C37" s="302" t="s">
        <v>318</v>
      </c>
      <c r="D37" s="168" t="str">
        <f>IFERROR(VLOOKUP(C37,Utilitaires!$A$2:$C$7,3,),"")</f>
        <v xml:space="preserve">  …</v>
      </c>
      <c r="E37" s="501" t="str">
        <f>IFERROR(VLOOKUP(C37,Utilitaires!$A$2:$C$7,2,),"")</f>
        <v>Libellé du critère quand il sera choisi</v>
      </c>
      <c r="F37" s="501"/>
      <c r="G37" s="330" t="s">
        <v>123</v>
      </c>
      <c r="H37" s="147"/>
      <c r="I37" s="277"/>
      <c r="J37" s="277"/>
      <c r="K37" s="274"/>
      <c r="L37" s="276"/>
      <c r="M37" s="276"/>
      <c r="N37" s="275"/>
      <c r="O37" s="275"/>
      <c r="P37" s="275"/>
      <c r="Q37" s="27"/>
    </row>
    <row r="38" spans="1:17" s="60" customFormat="1" ht="35" customHeight="1">
      <c r="A38" s="177">
        <f>MAX($A$15:A37)+1</f>
        <v>22</v>
      </c>
      <c r="B38" s="301" t="s">
        <v>165</v>
      </c>
      <c r="C38" s="302" t="s">
        <v>318</v>
      </c>
      <c r="D38" s="168" t="str">
        <f>IFERROR(VLOOKUP(C38,Utilitaires!$A$2:$C$7,3,),"")</f>
        <v xml:space="preserve">  …</v>
      </c>
      <c r="E38" s="501" t="str">
        <f>IFERROR(VLOOKUP(C38,Utilitaires!$A$2:$C$7,2,),"")</f>
        <v>Libellé du critère quand il sera choisi</v>
      </c>
      <c r="F38" s="501"/>
      <c r="G38" s="330" t="s">
        <v>123</v>
      </c>
      <c r="H38" s="147"/>
      <c r="I38" s="277"/>
      <c r="J38" s="277"/>
      <c r="K38" s="274"/>
      <c r="L38" s="276"/>
      <c r="M38" s="276"/>
      <c r="N38" s="275"/>
      <c r="O38" s="275"/>
      <c r="P38" s="275"/>
      <c r="Q38" s="27"/>
    </row>
    <row r="39" spans="1:17" s="60" customFormat="1" ht="35" customHeight="1">
      <c r="A39" s="177">
        <f>MAX($A$15:A38)+1</f>
        <v>23</v>
      </c>
      <c r="B39" s="301" t="s">
        <v>166</v>
      </c>
      <c r="C39" s="302" t="s">
        <v>318</v>
      </c>
      <c r="D39" s="168" t="str">
        <f>IFERROR(VLOOKUP(C39,Utilitaires!$A$2:$C$7,3,),"")</f>
        <v xml:space="preserve">  …</v>
      </c>
      <c r="E39" s="501" t="str">
        <f>IFERROR(VLOOKUP(C39,Utilitaires!$A$2:$C$7,2,),"")</f>
        <v>Libellé du critère quand il sera choisi</v>
      </c>
      <c r="F39" s="501"/>
      <c r="G39" s="330" t="s">
        <v>123</v>
      </c>
      <c r="H39" s="147"/>
      <c r="I39" s="277"/>
      <c r="J39" s="277"/>
      <c r="K39" s="274"/>
      <c r="L39" s="276"/>
      <c r="M39" s="276"/>
      <c r="N39" s="275"/>
      <c r="O39" s="275"/>
      <c r="P39" s="275"/>
      <c r="Q39" s="27"/>
    </row>
    <row r="40" spans="1:17" s="60" customFormat="1" ht="35" customHeight="1">
      <c r="A40" s="177">
        <f>MAX($A$15:A39)+1</f>
        <v>24</v>
      </c>
      <c r="B40" s="301" t="s">
        <v>167</v>
      </c>
      <c r="C40" s="302" t="s">
        <v>318</v>
      </c>
      <c r="D40" s="168" t="str">
        <f>IFERROR(VLOOKUP(C40,Utilitaires!$A$2:$C$7,3,),"")</f>
        <v xml:space="preserve">  …</v>
      </c>
      <c r="E40" s="501" t="str">
        <f>IFERROR(VLOOKUP(C40,Utilitaires!$A$2:$C$7,2,),"")</f>
        <v>Libellé du critère quand il sera choisi</v>
      </c>
      <c r="F40" s="501"/>
      <c r="G40" s="330" t="s">
        <v>123</v>
      </c>
      <c r="H40" s="147"/>
      <c r="I40" s="277"/>
      <c r="J40" s="277"/>
      <c r="K40" s="274"/>
      <c r="L40" s="276"/>
      <c r="M40" s="276"/>
      <c r="N40" s="275"/>
      <c r="O40" s="275"/>
      <c r="P40" s="275"/>
      <c r="Q40" s="27"/>
    </row>
    <row r="41" spans="1:17" s="93" customFormat="1" ht="35" customHeight="1">
      <c r="A41" s="174" t="s">
        <v>60</v>
      </c>
      <c r="B41" s="499" t="s">
        <v>168</v>
      </c>
      <c r="C41" s="499"/>
      <c r="D41" s="167" t="str">
        <f>IF(COUNTIF(D42:D44,'Mode d''emploi'!$D$24)=COUNTIF(D42:D44,"&lt;&gt;"),'Mode d''emploi'!$D$24,IF(SUM(D42:D44)&gt;0,AVERAGE(D42:D44),Utilitaires!$C$2))</f>
        <v xml:space="preserve">  …</v>
      </c>
      <c r="E41" s="481" t="str">
        <f>IFERROR(VLOOKUP(G41,Utilitaires!$A$11:$B$16,2),"")</f>
        <v>Il reste des critères à évaluer…</v>
      </c>
      <c r="F41" s="481"/>
      <c r="G41" s="175" t="str">
        <f>IFERROR(VLOOKUP(D41,Utilitaires!$A$21:$B$33,2),"")</f>
        <v>en attente</v>
      </c>
      <c r="H41" s="147"/>
      <c r="I41" s="150"/>
      <c r="J41" s="151"/>
      <c r="K41" s="152"/>
      <c r="L41" s="153"/>
      <c r="M41" s="153"/>
      <c r="N41" s="151"/>
      <c r="O41" s="151"/>
      <c r="P41" s="154"/>
      <c r="Q41" s="155"/>
    </row>
    <row r="42" spans="1:17" ht="35" customHeight="1">
      <c r="A42" s="177">
        <f>MAX($A$15:A41)+1</f>
        <v>25</v>
      </c>
      <c r="B42" s="303" t="s">
        <v>169</v>
      </c>
      <c r="C42" s="302" t="s">
        <v>318</v>
      </c>
      <c r="D42" s="168" t="str">
        <f>IFERROR(VLOOKUP(C42,Utilitaires!$A$2:$C$7,3,),"")</f>
        <v xml:space="preserve">  …</v>
      </c>
      <c r="E42" s="501" t="str">
        <f>IFERROR(VLOOKUP(C42,Utilitaires!$A$2:$C$7,2,),"")</f>
        <v>Libellé du critère quand il sera choisi</v>
      </c>
      <c r="F42" s="501"/>
      <c r="G42" s="330" t="s">
        <v>123</v>
      </c>
      <c r="H42" s="147"/>
      <c r="I42" s="156"/>
      <c r="J42" s="156"/>
      <c r="K42" s="156"/>
      <c r="L42" s="157"/>
      <c r="M42" s="157"/>
      <c r="N42" s="156"/>
      <c r="O42" s="156"/>
      <c r="P42" s="156"/>
      <c r="Q42" s="27"/>
    </row>
    <row r="43" spans="1:17" ht="35" customHeight="1">
      <c r="A43" s="177">
        <f>MAX($A$15:A42)+1</f>
        <v>26</v>
      </c>
      <c r="B43" s="303" t="s">
        <v>170</v>
      </c>
      <c r="C43" s="302" t="s">
        <v>318</v>
      </c>
      <c r="D43" s="168" t="str">
        <f>IFERROR(VLOOKUP(C43,Utilitaires!$A$2:$C$7,3,),"")</f>
        <v xml:space="preserve">  …</v>
      </c>
      <c r="E43" s="501" t="str">
        <f>IFERROR(VLOOKUP(C43,Utilitaires!$A$2:$C$7,2,),"")</f>
        <v>Libellé du critère quand il sera choisi</v>
      </c>
      <c r="F43" s="501"/>
      <c r="G43" s="330" t="s">
        <v>123</v>
      </c>
      <c r="H43" s="147"/>
      <c r="I43" s="275"/>
      <c r="J43" s="275"/>
      <c r="K43" s="274"/>
      <c r="L43" s="276"/>
      <c r="M43" s="276"/>
      <c r="N43" s="275"/>
      <c r="O43" s="275"/>
      <c r="P43" s="275"/>
      <c r="Q43" s="27"/>
    </row>
    <row r="44" spans="1:17" ht="45" customHeight="1">
      <c r="A44" s="177">
        <f>MAX($A$15:A43)+1</f>
        <v>27</v>
      </c>
      <c r="B44" s="303" t="s">
        <v>171</v>
      </c>
      <c r="C44" s="302" t="s">
        <v>318</v>
      </c>
      <c r="D44" s="168" t="str">
        <f>IFERROR(VLOOKUP(C44,Utilitaires!$A$2:$C$7,3,),"")</f>
        <v xml:space="preserve">  …</v>
      </c>
      <c r="E44" s="501" t="str">
        <f>IFERROR(VLOOKUP(C44,Utilitaires!$A$2:$C$7,2,),"")</f>
        <v>Libellé du critère quand il sera choisi</v>
      </c>
      <c r="F44" s="501"/>
      <c r="G44" s="330" t="s">
        <v>123</v>
      </c>
      <c r="H44" s="147"/>
      <c r="I44" s="275"/>
      <c r="J44" s="275"/>
      <c r="K44" s="274"/>
      <c r="L44" s="276"/>
      <c r="M44" s="276"/>
      <c r="N44" s="275"/>
      <c r="O44" s="275"/>
      <c r="P44" s="275"/>
      <c r="Q44" s="27"/>
    </row>
    <row r="45" spans="1:17" s="93" customFormat="1" ht="35" customHeight="1">
      <c r="A45" s="174" t="s">
        <v>61</v>
      </c>
      <c r="B45" s="480" t="s">
        <v>180</v>
      </c>
      <c r="C45" s="480"/>
      <c r="D45" s="167"/>
      <c r="E45" s="481"/>
      <c r="F45" s="481"/>
      <c r="G45" s="175"/>
      <c r="H45" s="147"/>
      <c r="I45" s="158"/>
      <c r="J45" s="151"/>
      <c r="K45" s="152"/>
      <c r="L45" s="153"/>
      <c r="M45" s="153"/>
      <c r="N45" s="151"/>
      <c r="O45" s="151"/>
      <c r="P45" s="154"/>
      <c r="Q45" s="155"/>
    </row>
    <row r="46" spans="1:17" s="93" customFormat="1" ht="35" customHeight="1">
      <c r="A46" s="174" t="s">
        <v>62</v>
      </c>
      <c r="B46" s="480" t="s">
        <v>172</v>
      </c>
      <c r="C46" s="480"/>
      <c r="D46" s="167" t="str">
        <f>IF(COUNTIF(D47:D49,'Mode d''emploi'!$D$24)=COUNTIF(D47:D49,"&lt;&gt;"),'Mode d''emploi'!$D$24,IF(SUM(D47:D49)&gt;0,AVERAGE(D47:D49),Utilitaires!$C$2))</f>
        <v xml:space="preserve">  …</v>
      </c>
      <c r="E46" s="481" t="str">
        <f>IFERROR(VLOOKUP(G46,Utilitaires!$A$11:$B$16,2),"")</f>
        <v>Il reste des critères à évaluer…</v>
      </c>
      <c r="F46" s="481"/>
      <c r="G46" s="175" t="str">
        <f>IFERROR(VLOOKUP(D46,Utilitaires!$A$21:$B$33,2),"")</f>
        <v>en attente</v>
      </c>
      <c r="H46" s="147"/>
      <c r="I46" s="150"/>
      <c r="J46" s="151"/>
      <c r="K46" s="152"/>
      <c r="L46" s="153"/>
      <c r="M46" s="153"/>
      <c r="N46" s="151"/>
      <c r="O46" s="151"/>
      <c r="P46" s="154"/>
      <c r="Q46" s="155"/>
    </row>
    <row r="47" spans="1:17" ht="35" customHeight="1">
      <c r="A47" s="177">
        <f>MAX($A$15:A46)+1</f>
        <v>28</v>
      </c>
      <c r="B47" s="303" t="s">
        <v>173</v>
      </c>
      <c r="C47" s="302" t="s">
        <v>318</v>
      </c>
      <c r="D47" s="168" t="str">
        <f>IFERROR(VLOOKUP(C47,Utilitaires!$A$2:$C$7,3,),"")</f>
        <v xml:space="preserve">  …</v>
      </c>
      <c r="E47" s="501" t="str">
        <f>IFERROR(VLOOKUP(C47,Utilitaires!$A$2:$C$7,2,),"")</f>
        <v>Libellé du critère quand il sera choisi</v>
      </c>
      <c r="F47" s="501"/>
      <c r="G47" s="330" t="s">
        <v>123</v>
      </c>
      <c r="H47" s="147"/>
      <c r="I47" s="156"/>
      <c r="J47" s="156"/>
      <c r="K47" s="156"/>
      <c r="L47" s="157"/>
      <c r="M47" s="157"/>
      <c r="N47" s="156"/>
      <c r="O47" s="156"/>
      <c r="P47" s="156"/>
      <c r="Q47" s="27"/>
    </row>
    <row r="48" spans="1:17" s="51" customFormat="1" ht="47" customHeight="1">
      <c r="A48" s="177">
        <f>MAX($A$15,A47)+1</f>
        <v>29</v>
      </c>
      <c r="B48" s="303" t="s">
        <v>174</v>
      </c>
      <c r="C48" s="302" t="s">
        <v>318</v>
      </c>
      <c r="D48" s="168" t="str">
        <f>IFERROR(VLOOKUP(C48,Utilitaires!$A$2:$C$7,3,),"")</f>
        <v xml:space="preserve">  …</v>
      </c>
      <c r="E48" s="501" t="str">
        <f>IFERROR(VLOOKUP(C48,Utilitaires!$A$2:$C$7,2,),"")</f>
        <v>Libellé du critère quand il sera choisi</v>
      </c>
      <c r="F48" s="501"/>
      <c r="G48" s="330" t="s">
        <v>123</v>
      </c>
      <c r="H48" s="147"/>
      <c r="I48" s="277"/>
      <c r="J48" s="277"/>
      <c r="K48" s="274"/>
      <c r="L48" s="276"/>
      <c r="M48" s="276"/>
      <c r="N48" s="275"/>
      <c r="O48" s="275"/>
      <c r="P48" s="275"/>
      <c r="Q48" s="27"/>
    </row>
    <row r="49" spans="1:17" s="50" customFormat="1" ht="35" customHeight="1">
      <c r="A49" s="177">
        <f>MAX($A$15,A48)+1</f>
        <v>30</v>
      </c>
      <c r="B49" s="303" t="s">
        <v>175</v>
      </c>
      <c r="C49" s="302" t="s">
        <v>318</v>
      </c>
      <c r="D49" s="168" t="str">
        <f>IFERROR(VLOOKUP(C49,Utilitaires!$A$2:$C$7,3,),"")</f>
        <v xml:space="preserve">  …</v>
      </c>
      <c r="E49" s="501" t="str">
        <f>IFERROR(VLOOKUP(C49,Utilitaires!$A$2:$C$7,2,),"")</f>
        <v>Libellé du critère quand il sera choisi</v>
      </c>
      <c r="F49" s="501"/>
      <c r="G49" s="330" t="s">
        <v>123</v>
      </c>
      <c r="H49" s="147"/>
      <c r="I49" s="277"/>
      <c r="J49" s="275"/>
      <c r="K49" s="274"/>
      <c r="L49" s="276"/>
      <c r="M49" s="276"/>
      <c r="N49" s="275"/>
      <c r="O49" s="275"/>
      <c r="P49" s="275"/>
      <c r="Q49" s="27"/>
    </row>
    <row r="50" spans="1:17" s="93" customFormat="1" ht="35" customHeight="1">
      <c r="A50" s="174" t="s">
        <v>63</v>
      </c>
      <c r="B50" s="480" t="s">
        <v>176</v>
      </c>
      <c r="C50" s="480"/>
      <c r="D50" s="167" t="str">
        <f>IF(COUNTIF(D51:D53,'Mode d''emploi'!$D$24)=COUNTIF(D51:D53,"&lt;&gt;"),'Mode d''emploi'!$D$24,IF(SUM(D51:D53)&gt;0,AVERAGE(D51:D53),Utilitaires!$C$2))</f>
        <v xml:space="preserve">  …</v>
      </c>
      <c r="E50" s="481" t="str">
        <f>IFERROR(VLOOKUP(G50,Utilitaires!$A$11:$B$16,2),"")</f>
        <v>Il reste des critères à évaluer…</v>
      </c>
      <c r="F50" s="481"/>
      <c r="G50" s="175" t="str">
        <f>IFERROR(VLOOKUP(D50,Utilitaires!$A$21:$B$33,2),"")</f>
        <v>en attente</v>
      </c>
      <c r="H50" s="147"/>
      <c r="I50" s="150"/>
      <c r="J50" s="151"/>
      <c r="K50" s="152"/>
      <c r="L50" s="153"/>
      <c r="M50" s="153"/>
      <c r="N50" s="151"/>
      <c r="O50" s="151"/>
      <c r="P50" s="154"/>
      <c r="Q50" s="155"/>
    </row>
    <row r="51" spans="1:17" s="50" customFormat="1" ht="35" customHeight="1">
      <c r="A51" s="177">
        <f>MAX($A$15:A49)+1</f>
        <v>31</v>
      </c>
      <c r="B51" s="303" t="s">
        <v>177</v>
      </c>
      <c r="C51" s="302" t="s">
        <v>318</v>
      </c>
      <c r="D51" s="168" t="str">
        <f>IFERROR(VLOOKUP(C51,Utilitaires!$A$2:$C$7,3,),"")</f>
        <v xml:space="preserve">  …</v>
      </c>
      <c r="E51" s="501" t="str">
        <f>IFERROR(VLOOKUP(C51,Utilitaires!$A$2:$C$7,2,),"")</f>
        <v>Libellé du critère quand il sera choisi</v>
      </c>
      <c r="F51" s="501"/>
      <c r="G51" s="330" t="s">
        <v>123</v>
      </c>
      <c r="H51" s="147"/>
      <c r="I51" s="275"/>
      <c r="J51" s="275"/>
      <c r="K51" s="274"/>
      <c r="L51" s="276"/>
      <c r="M51" s="276"/>
      <c r="N51" s="275"/>
      <c r="O51" s="275"/>
      <c r="P51" s="275"/>
      <c r="Q51" s="27"/>
    </row>
    <row r="52" spans="1:17" s="60" customFormat="1" ht="35" customHeight="1">
      <c r="A52" s="177">
        <f>MAX($A$15:A51)+1</f>
        <v>32</v>
      </c>
      <c r="B52" s="303" t="s">
        <v>178</v>
      </c>
      <c r="C52" s="302" t="s">
        <v>318</v>
      </c>
      <c r="D52" s="168" t="str">
        <f>IFERROR(VLOOKUP(C52,Utilitaires!$A$2:$C$7,3,),"")</f>
        <v xml:space="preserve">  …</v>
      </c>
      <c r="E52" s="501" t="str">
        <f>IFERROR(VLOOKUP(C52,Utilitaires!$A$2:$C$7,2,),"")</f>
        <v>Libellé du critère quand il sera choisi</v>
      </c>
      <c r="F52" s="501"/>
      <c r="G52" s="330" t="s">
        <v>123</v>
      </c>
      <c r="H52" s="147"/>
      <c r="I52" s="275"/>
      <c r="J52" s="275"/>
      <c r="K52" s="274"/>
      <c r="L52" s="276"/>
      <c r="M52" s="276"/>
      <c r="N52" s="275"/>
      <c r="O52" s="275"/>
      <c r="P52" s="275"/>
      <c r="Q52" s="27"/>
    </row>
    <row r="53" spans="1:17" s="55" customFormat="1" ht="35" customHeight="1">
      <c r="A53" s="177">
        <f>MAX($A$15:A52)+1</f>
        <v>33</v>
      </c>
      <c r="B53" s="303" t="s">
        <v>179</v>
      </c>
      <c r="C53" s="302" t="s">
        <v>318</v>
      </c>
      <c r="D53" s="168" t="str">
        <f>IFERROR(VLOOKUP(C53,Utilitaires!$A$2:$C$7,3,),"")</f>
        <v xml:space="preserve">  …</v>
      </c>
      <c r="E53" s="501" t="str">
        <f>IFERROR(VLOOKUP(C53,Utilitaires!$A$2:$C$7,2,),"")</f>
        <v>Libellé du critère quand il sera choisi</v>
      </c>
      <c r="F53" s="501"/>
      <c r="G53" s="330" t="s">
        <v>123</v>
      </c>
      <c r="H53" s="147"/>
      <c r="I53" s="277"/>
      <c r="J53" s="275"/>
      <c r="K53" s="274"/>
      <c r="L53" s="276"/>
      <c r="M53" s="276"/>
      <c r="N53" s="275"/>
      <c r="O53" s="275"/>
      <c r="P53" s="275"/>
      <c r="Q53" s="27"/>
    </row>
    <row r="54" spans="1:17" s="86" customFormat="1" ht="35" customHeight="1">
      <c r="A54" s="178" t="s">
        <v>182</v>
      </c>
      <c r="B54" s="502" t="s">
        <v>181</v>
      </c>
      <c r="C54" s="502"/>
      <c r="D54" s="169" t="str">
        <f>IF(COUNTIF(D55:D95,'Mode d''emploi'!$D$24)=COUNTIF(D55:D95,"&lt;&gt;"),'Mode d''emploi'!$D$24,IF(SUM(D55:D95)&gt;0,AVERAGE(D55,D58,D61,D70,D79,D88,D92),Utilitaires!$C$2))</f>
        <v xml:space="preserve">  …</v>
      </c>
      <c r="E54" s="503" t="str">
        <f>IFERROR(VLOOKUP(G54,Utilitaires!$A$11:$B$16,2,FALSE),"")</f>
        <v>Il reste des critères à évaluer…</v>
      </c>
      <c r="F54" s="503"/>
      <c r="G54" s="179" t="str">
        <f>IFERROR(VLOOKUP(D54,Utilitaires!$A$21:$B$33,2),Utilitaires!$A$4)</f>
        <v>en attente</v>
      </c>
      <c r="H54" s="147"/>
      <c r="I54" s="159"/>
      <c r="J54" s="159"/>
      <c r="K54" s="152"/>
      <c r="L54" s="160"/>
      <c r="M54" s="160"/>
      <c r="N54" s="159"/>
      <c r="O54" s="159"/>
      <c r="P54" s="154"/>
      <c r="Q54" s="161"/>
    </row>
    <row r="55" spans="1:17" ht="35" customHeight="1">
      <c r="A55" s="180" t="s">
        <v>183</v>
      </c>
      <c r="B55" s="502" t="s">
        <v>141</v>
      </c>
      <c r="C55" s="502"/>
      <c r="D55" s="170" t="str">
        <f>IF(COUNTIF(D56:D57,'Mode d''emploi'!$D$24)=COUNTIF(D56:D57,"&lt;&gt;"),'Mode d''emploi'!$D$24,IF(SUM(D56:D57)&gt;0,AVERAGE(D56:D57),Utilitaires!$C$2))</f>
        <v xml:space="preserve">  …</v>
      </c>
      <c r="E55" s="503" t="str">
        <f>IFERROR(VLOOKUP(G55,Utilitaires!$A$11:$B$16,2),"")</f>
        <v>Il reste des critères à évaluer…</v>
      </c>
      <c r="F55" s="503"/>
      <c r="G55" s="181" t="str">
        <f>IFERROR(VLOOKUP(D55,Utilitaires!$A$21:$B$33,2),"")</f>
        <v>en attente</v>
      </c>
      <c r="H55" s="147"/>
      <c r="I55" s="162"/>
      <c r="J55" s="156"/>
      <c r="K55" s="152"/>
      <c r="L55" s="157"/>
      <c r="M55" s="157"/>
      <c r="N55" s="156"/>
      <c r="O55" s="156"/>
      <c r="P55" s="154"/>
      <c r="Q55" s="27"/>
    </row>
    <row r="56" spans="1:17" ht="35" customHeight="1">
      <c r="A56" s="182">
        <f>MAX($A$15:A55)+1</f>
        <v>34</v>
      </c>
      <c r="B56" s="304" t="s">
        <v>184</v>
      </c>
      <c r="C56" s="302" t="s">
        <v>318</v>
      </c>
      <c r="D56" s="171" t="str">
        <f>IFERROR(VLOOKUP(C56,Utilitaires!$A$2:$C$7,3,),"")</f>
        <v xml:space="preserve">  …</v>
      </c>
      <c r="E56" s="504" t="str">
        <f>IFERROR(VLOOKUP(C56,Utilitaires!$A$2:$C$7,2,),"")</f>
        <v>Libellé du critère quand il sera choisi</v>
      </c>
      <c r="F56" s="504"/>
      <c r="G56" s="330" t="s">
        <v>123</v>
      </c>
      <c r="H56" s="147"/>
      <c r="I56" s="131"/>
      <c r="J56" s="131"/>
      <c r="K56" s="128"/>
      <c r="L56" s="129"/>
      <c r="M56" s="129"/>
      <c r="N56" s="127"/>
      <c r="O56" s="127"/>
      <c r="P56" s="127"/>
      <c r="Q56" s="27"/>
    </row>
    <row r="57" spans="1:17" s="54" customFormat="1" ht="35" customHeight="1">
      <c r="A57" s="182">
        <f>MAX($A$15:A56)+1</f>
        <v>35</v>
      </c>
      <c r="B57" s="305" t="s">
        <v>298</v>
      </c>
      <c r="C57" s="302" t="s">
        <v>318</v>
      </c>
      <c r="D57" s="171" t="str">
        <f>IFERROR(VLOOKUP(C57,Utilitaires!$A$2:$C$7,3,),"")</f>
        <v xml:space="preserve">  …</v>
      </c>
      <c r="E57" s="504" t="str">
        <f>IFERROR(VLOOKUP(C57,Utilitaires!$A$2:$C$7,2,),"")</f>
        <v>Libellé du critère quand il sera choisi</v>
      </c>
      <c r="F57" s="504"/>
      <c r="G57" s="330" t="s">
        <v>123</v>
      </c>
      <c r="H57" s="147"/>
      <c r="I57" s="127"/>
      <c r="J57" s="127"/>
      <c r="K57" s="128"/>
      <c r="L57" s="129"/>
      <c r="M57" s="129"/>
      <c r="N57" s="127"/>
      <c r="O57" s="127"/>
      <c r="P57" s="127"/>
      <c r="Q57" s="27"/>
    </row>
    <row r="58" spans="1:17" s="94" customFormat="1" ht="35" customHeight="1">
      <c r="A58" s="180" t="s">
        <v>185</v>
      </c>
      <c r="B58" s="502" t="s">
        <v>188</v>
      </c>
      <c r="C58" s="502"/>
      <c r="D58" s="170" t="str">
        <f>IF(COUNTIF(D59:D60,'Mode d''emploi'!$D$24)=COUNTIF(D59:D60,"&lt;&gt;"),'Mode d''emploi'!$D$24,IF(SUM(D59:D60)&gt;0,AVERAGE(D59:D60),Utilitaires!$C$2))</f>
        <v xml:space="preserve">  …</v>
      </c>
      <c r="E58" s="503" t="str">
        <f>IFERROR(VLOOKUP(G58,Utilitaires!$A$11:$B$16,2),"")</f>
        <v>Il reste des critères à évaluer…</v>
      </c>
      <c r="F58" s="503"/>
      <c r="G58" s="181" t="str">
        <f>IFERROR(VLOOKUP(D58,Utilitaires!$A$21:$B$33,2),"")</f>
        <v>en attente</v>
      </c>
      <c r="H58" s="147"/>
      <c r="I58" s="162"/>
      <c r="J58" s="163"/>
      <c r="K58" s="152"/>
      <c r="L58" s="164"/>
      <c r="M58" s="164"/>
      <c r="N58" s="163"/>
      <c r="O58" s="163"/>
      <c r="P58" s="154"/>
      <c r="Q58" s="165"/>
    </row>
    <row r="59" spans="1:17" ht="35" customHeight="1">
      <c r="A59" s="182">
        <f>MAX($A$15:A57)+1</f>
        <v>36</v>
      </c>
      <c r="B59" s="306" t="s">
        <v>189</v>
      </c>
      <c r="C59" s="302" t="s">
        <v>318</v>
      </c>
      <c r="D59" s="171" t="str">
        <f>IFERROR(VLOOKUP(C59,Utilitaires!$A$2:$C$7,3,),"")</f>
        <v xml:space="preserve">  …</v>
      </c>
      <c r="E59" s="504" t="str">
        <f>IFERROR(VLOOKUP(C59,Utilitaires!$A$2:$C$7,2,),"")</f>
        <v>Libellé du critère quand il sera choisi</v>
      </c>
      <c r="F59" s="504"/>
      <c r="G59" s="330" t="s">
        <v>123</v>
      </c>
      <c r="H59" s="147"/>
      <c r="I59" s="127"/>
      <c r="J59" s="127"/>
      <c r="K59" s="128"/>
      <c r="L59" s="129"/>
      <c r="M59" s="129"/>
      <c r="N59" s="127"/>
      <c r="O59" s="127"/>
      <c r="P59" s="127"/>
      <c r="Q59" s="27"/>
    </row>
    <row r="60" spans="1:17" s="54" customFormat="1" ht="35" customHeight="1">
      <c r="A60" s="182">
        <f>MAX($A$15:A59)+1</f>
        <v>37</v>
      </c>
      <c r="B60" s="306" t="s">
        <v>190</v>
      </c>
      <c r="C60" s="302" t="s">
        <v>318</v>
      </c>
      <c r="D60" s="171" t="str">
        <f>IFERROR(VLOOKUP(C60,Utilitaires!$A$2:$C$7,3,),"")</f>
        <v xml:space="preserve">  …</v>
      </c>
      <c r="E60" s="504" t="str">
        <f>IFERROR(VLOOKUP(C60,Utilitaires!$A$2:$C$7,2,),"")</f>
        <v>Libellé du critère quand il sera choisi</v>
      </c>
      <c r="F60" s="504"/>
      <c r="G60" s="330" t="s">
        <v>123</v>
      </c>
      <c r="H60" s="147"/>
      <c r="I60" s="131"/>
      <c r="J60" s="131"/>
      <c r="K60" s="128"/>
      <c r="L60" s="129"/>
      <c r="M60" s="129"/>
      <c r="N60" s="127"/>
      <c r="O60" s="127"/>
      <c r="P60" s="127"/>
      <c r="Q60" s="27"/>
    </row>
    <row r="61" spans="1:17" s="94" customFormat="1" ht="35" customHeight="1">
      <c r="A61" s="180" t="s">
        <v>191</v>
      </c>
      <c r="B61" s="502" t="s">
        <v>187</v>
      </c>
      <c r="C61" s="502"/>
      <c r="D61" s="170" t="str">
        <f>IF(COUNTIF(D62:D69,'Mode d''emploi'!$D$24)=COUNTIF(D62:D69,"&lt;&gt;"),'Mode d''emploi'!$D$24,IF(SUM(D62:D69)&gt;0,AVERAGE(D62:D69),Utilitaires!$C$2))</f>
        <v xml:space="preserve">  …</v>
      </c>
      <c r="E61" s="503" t="str">
        <f>IFERROR(VLOOKUP(G61,Utilitaires!$A$11:$B$16,2),"")</f>
        <v>Il reste des critères à évaluer…</v>
      </c>
      <c r="F61" s="503"/>
      <c r="G61" s="181" t="str">
        <f>IFERROR(VLOOKUP(D61,Utilitaires!$A$21:$B$33,2),"")</f>
        <v>en attente</v>
      </c>
      <c r="H61" s="147"/>
      <c r="I61" s="162"/>
      <c r="J61" s="163"/>
      <c r="K61" s="152"/>
      <c r="L61" s="164"/>
      <c r="M61" s="164"/>
      <c r="N61" s="163"/>
      <c r="O61" s="163"/>
      <c r="P61" s="154"/>
      <c r="Q61" s="165"/>
    </row>
    <row r="62" spans="1:17" ht="35" customHeight="1">
      <c r="A62" s="182">
        <f>MAX($A$15,A60)+1</f>
        <v>38</v>
      </c>
      <c r="B62" s="307" t="s">
        <v>186</v>
      </c>
      <c r="C62" s="302" t="s">
        <v>318</v>
      </c>
      <c r="D62" s="171" t="str">
        <f>IFERROR(VLOOKUP(C62,Utilitaires!$A$2:$C$7,3,),"")</f>
        <v xml:space="preserve">  …</v>
      </c>
      <c r="E62" s="504" t="str">
        <f>IFERROR(VLOOKUP(C62,Utilitaires!$A$2:$C$7,2,),"")</f>
        <v>Libellé du critère quand il sera choisi</v>
      </c>
      <c r="F62" s="504"/>
      <c r="G62" s="330" t="s">
        <v>123</v>
      </c>
      <c r="H62" s="147"/>
      <c r="I62" s="127"/>
      <c r="J62" s="127"/>
      <c r="K62" s="128"/>
      <c r="L62" s="129"/>
      <c r="M62" s="129"/>
      <c r="N62" s="127"/>
      <c r="O62" s="127"/>
      <c r="P62" s="127"/>
      <c r="Q62" s="27"/>
    </row>
    <row r="63" spans="1:17" s="54" customFormat="1" ht="35" customHeight="1">
      <c r="A63" s="182">
        <f>MAX($A$15:A62)+1</f>
        <v>39</v>
      </c>
      <c r="B63" s="304" t="s">
        <v>192</v>
      </c>
      <c r="C63" s="302" t="s">
        <v>318</v>
      </c>
      <c r="D63" s="171" t="str">
        <f>IFERROR(VLOOKUP(C63,Utilitaires!$A$2:$C$7,3,),"")</f>
        <v xml:space="preserve">  …</v>
      </c>
      <c r="E63" s="504" t="str">
        <f>IFERROR(VLOOKUP(C63,Utilitaires!$A$2:$C$7,2,),"")</f>
        <v>Libellé du critère quand il sera choisi</v>
      </c>
      <c r="F63" s="504"/>
      <c r="G63" s="330" t="s">
        <v>123</v>
      </c>
      <c r="H63" s="147"/>
      <c r="I63" s="127"/>
      <c r="J63" s="127"/>
      <c r="K63" s="127"/>
      <c r="L63" s="129"/>
      <c r="M63" s="129"/>
      <c r="N63" s="127"/>
      <c r="O63" s="127"/>
      <c r="P63" s="127"/>
      <c r="Q63" s="27"/>
    </row>
    <row r="64" spans="1:17" s="60" customFormat="1" ht="35" customHeight="1">
      <c r="A64" s="182">
        <f>MAX($A$15:A63)+1</f>
        <v>40</v>
      </c>
      <c r="B64" s="304" t="s">
        <v>193</v>
      </c>
      <c r="C64" s="302" t="s">
        <v>318</v>
      </c>
      <c r="D64" s="171" t="str">
        <f>IFERROR(VLOOKUP(C64,Utilitaires!$A$2:$C$7,3,),"")</f>
        <v xml:space="preserve">  …</v>
      </c>
      <c r="E64" s="504" t="str">
        <f>IFERROR(VLOOKUP(C64,Utilitaires!$A$2:$C$7,2,),"")</f>
        <v>Libellé du critère quand il sera choisi</v>
      </c>
      <c r="F64" s="504"/>
      <c r="G64" s="330" t="s">
        <v>123</v>
      </c>
      <c r="H64" s="147"/>
      <c r="I64" s="275"/>
      <c r="J64" s="275"/>
      <c r="K64" s="275"/>
      <c r="L64" s="276"/>
      <c r="M64" s="276"/>
      <c r="N64" s="275"/>
      <c r="O64" s="275"/>
      <c r="P64" s="275"/>
      <c r="Q64" s="27"/>
    </row>
    <row r="65" spans="1:17" s="60" customFormat="1" ht="35" customHeight="1">
      <c r="A65" s="182">
        <f>MAX($A$15:A64)+1</f>
        <v>41</v>
      </c>
      <c r="B65" s="304" t="s">
        <v>194</v>
      </c>
      <c r="C65" s="302" t="s">
        <v>318</v>
      </c>
      <c r="D65" s="171" t="str">
        <f>IFERROR(VLOOKUP(C65,Utilitaires!$A$2:$C$7,3,),"")</f>
        <v xml:space="preserve">  …</v>
      </c>
      <c r="E65" s="504" t="str">
        <f>IFERROR(VLOOKUP(C65,Utilitaires!$A$2:$C$7,2,),"")</f>
        <v>Libellé du critère quand il sera choisi</v>
      </c>
      <c r="F65" s="504"/>
      <c r="G65" s="330" t="s">
        <v>123</v>
      </c>
      <c r="H65" s="147"/>
      <c r="I65" s="275"/>
      <c r="J65" s="275"/>
      <c r="K65" s="275"/>
      <c r="L65" s="276"/>
      <c r="M65" s="276"/>
      <c r="N65" s="275"/>
      <c r="O65" s="275"/>
      <c r="P65" s="275"/>
      <c r="Q65" s="27"/>
    </row>
    <row r="66" spans="1:17" s="60" customFormat="1" ht="35" customHeight="1">
      <c r="A66" s="182">
        <f>MAX($A$15:A65)+1</f>
        <v>42</v>
      </c>
      <c r="B66" s="304" t="s">
        <v>195</v>
      </c>
      <c r="C66" s="302" t="s">
        <v>318</v>
      </c>
      <c r="D66" s="171" t="str">
        <f>IFERROR(VLOOKUP(C66,Utilitaires!$A$2:$C$7,3,),"")</f>
        <v xml:space="preserve">  …</v>
      </c>
      <c r="E66" s="504" t="str">
        <f>IFERROR(VLOOKUP(C66,Utilitaires!$A$2:$C$7,2,),"")</f>
        <v>Libellé du critère quand il sera choisi</v>
      </c>
      <c r="F66" s="504"/>
      <c r="G66" s="330" t="s">
        <v>123</v>
      </c>
      <c r="H66" s="147"/>
      <c r="I66" s="275"/>
      <c r="J66" s="275"/>
      <c r="K66" s="275"/>
      <c r="L66" s="276"/>
      <c r="M66" s="276"/>
      <c r="N66" s="275"/>
      <c r="O66" s="275"/>
      <c r="P66" s="275"/>
      <c r="Q66" s="27"/>
    </row>
    <row r="67" spans="1:17" s="60" customFormat="1" ht="35" customHeight="1">
      <c r="A67" s="182">
        <f>MAX($A$15:A66)+1</f>
        <v>43</v>
      </c>
      <c r="B67" s="304" t="s">
        <v>196</v>
      </c>
      <c r="C67" s="302" t="s">
        <v>318</v>
      </c>
      <c r="D67" s="171" t="str">
        <f>IFERROR(VLOOKUP(C67,Utilitaires!$A$2:$C$7,3,),"")</f>
        <v xml:space="preserve">  …</v>
      </c>
      <c r="E67" s="504" t="str">
        <f>IFERROR(VLOOKUP(C67,Utilitaires!$A$2:$C$7,2,),"")</f>
        <v>Libellé du critère quand il sera choisi</v>
      </c>
      <c r="F67" s="504"/>
      <c r="G67" s="330" t="s">
        <v>123</v>
      </c>
      <c r="H67" s="147"/>
      <c r="I67" s="275"/>
      <c r="J67" s="275"/>
      <c r="K67" s="275"/>
      <c r="L67" s="276"/>
      <c r="M67" s="276"/>
      <c r="N67" s="275"/>
      <c r="O67" s="275"/>
      <c r="P67" s="275"/>
      <c r="Q67" s="27"/>
    </row>
    <row r="68" spans="1:17" s="60" customFormat="1" ht="35" customHeight="1">
      <c r="A68" s="182">
        <f>MAX($A$15:A67)+1</f>
        <v>44</v>
      </c>
      <c r="B68" s="305" t="s">
        <v>197</v>
      </c>
      <c r="C68" s="302" t="s">
        <v>318</v>
      </c>
      <c r="D68" s="171" t="str">
        <f>IFERROR(VLOOKUP(C68,Utilitaires!$A$2:$C$7,3,),"")</f>
        <v xml:space="preserve">  …</v>
      </c>
      <c r="E68" s="504" t="str">
        <f>IFERROR(VLOOKUP(C68,Utilitaires!$A$2:$C$7,2,),"")</f>
        <v>Libellé du critère quand il sera choisi</v>
      </c>
      <c r="F68" s="504"/>
      <c r="G68" s="330" t="s">
        <v>123</v>
      </c>
      <c r="H68" s="147"/>
      <c r="I68" s="275"/>
      <c r="J68" s="275"/>
      <c r="K68" s="275"/>
      <c r="L68" s="276"/>
      <c r="M68" s="276"/>
      <c r="N68" s="275"/>
      <c r="O68" s="275"/>
      <c r="P68" s="275"/>
      <c r="Q68" s="27"/>
    </row>
    <row r="69" spans="1:17" s="60" customFormat="1" ht="35" customHeight="1">
      <c r="A69" s="182">
        <f>MAX($A$15:A68)+1</f>
        <v>45</v>
      </c>
      <c r="B69" s="304" t="s">
        <v>198</v>
      </c>
      <c r="C69" s="302" t="s">
        <v>318</v>
      </c>
      <c r="D69" s="171" t="str">
        <f>IFERROR(VLOOKUP(C69,Utilitaires!$A$2:$C$7,3,),"")</f>
        <v xml:space="preserve">  …</v>
      </c>
      <c r="E69" s="504" t="str">
        <f>IFERROR(VLOOKUP(C69,Utilitaires!$A$2:$C$7,2,),"")</f>
        <v>Libellé du critère quand il sera choisi</v>
      </c>
      <c r="F69" s="504"/>
      <c r="G69" s="330" t="s">
        <v>123</v>
      </c>
      <c r="H69" s="147"/>
      <c r="I69" s="275"/>
      <c r="J69" s="275"/>
      <c r="K69" s="275"/>
      <c r="L69" s="276"/>
      <c r="M69" s="276"/>
      <c r="N69" s="275"/>
      <c r="O69" s="275"/>
      <c r="P69" s="275"/>
      <c r="Q69" s="27"/>
    </row>
    <row r="70" spans="1:17" s="94" customFormat="1" ht="35" customHeight="1">
      <c r="A70" s="183" t="s">
        <v>199</v>
      </c>
      <c r="B70" s="502" t="s">
        <v>200</v>
      </c>
      <c r="C70" s="502"/>
      <c r="D70" s="170" t="str">
        <f>IF(COUNTIF(D71:D78,'Mode d''emploi'!$D$24)=COUNTIF(D71:D78,"&lt;&gt;"),'Mode d''emploi'!$D$24,IF(SUM(D71:D78)&gt;0,AVERAGE(D71:D78),Utilitaires!$C$2))</f>
        <v xml:space="preserve">  …</v>
      </c>
      <c r="E70" s="503" t="str">
        <f>IFERROR(VLOOKUP(G70,Utilitaires!$A$11:$B$16,2),"")</f>
        <v>Il reste des critères à évaluer…</v>
      </c>
      <c r="F70" s="503"/>
      <c r="G70" s="181" t="str">
        <f>IFERROR(VLOOKUP(D70,Utilitaires!$A$21:$B$33,2),"")</f>
        <v>en attente</v>
      </c>
      <c r="H70" s="147"/>
      <c r="I70" s="162"/>
      <c r="J70" s="163"/>
      <c r="K70" s="152"/>
      <c r="L70" s="164"/>
      <c r="M70" s="164"/>
      <c r="N70" s="163"/>
      <c r="O70" s="163"/>
      <c r="P70" s="154"/>
      <c r="Q70" s="165"/>
    </row>
    <row r="71" spans="1:17" ht="35" customHeight="1">
      <c r="A71" s="182">
        <f>MAX($A$15,A69)+1</f>
        <v>46</v>
      </c>
      <c r="B71" s="304" t="s">
        <v>201</v>
      </c>
      <c r="C71" s="302" t="s">
        <v>318</v>
      </c>
      <c r="D71" s="171" t="str">
        <f>IFERROR(VLOOKUP(C71,Utilitaires!$A$2:$C$7,3,),"")</f>
        <v xml:space="preserve">  …</v>
      </c>
      <c r="E71" s="504" t="str">
        <f>IFERROR(VLOOKUP(C71,Utilitaires!$A$2:$C$7,2,),"")</f>
        <v>Libellé du critère quand il sera choisi</v>
      </c>
      <c r="F71" s="504"/>
      <c r="G71" s="330" t="s">
        <v>123</v>
      </c>
      <c r="H71" s="147"/>
      <c r="I71" s="127"/>
      <c r="J71" s="127"/>
      <c r="K71" s="127"/>
      <c r="L71" s="129"/>
      <c r="M71" s="129"/>
      <c r="N71" s="127"/>
      <c r="O71" s="127"/>
      <c r="P71" s="127"/>
      <c r="Q71" s="27"/>
    </row>
    <row r="72" spans="1:17" s="54" customFormat="1" ht="35" customHeight="1">
      <c r="A72" s="182">
        <f>MAX($A$15:A71)+1</f>
        <v>47</v>
      </c>
      <c r="B72" s="304" t="s">
        <v>202</v>
      </c>
      <c r="C72" s="302" t="s">
        <v>318</v>
      </c>
      <c r="D72" s="171" t="str">
        <f>IFERROR(VLOOKUP(C72,Utilitaires!$A$2:$C$7,3,),"")</f>
        <v xml:space="preserve">  …</v>
      </c>
      <c r="E72" s="504" t="str">
        <f>IFERROR(VLOOKUP(C72,Utilitaires!$A$2:$C$7,2,),"")</f>
        <v>Libellé du critère quand il sera choisi</v>
      </c>
      <c r="F72" s="504"/>
      <c r="G72" s="330" t="s">
        <v>123</v>
      </c>
      <c r="H72" s="147"/>
      <c r="I72" s="127"/>
      <c r="J72" s="127"/>
      <c r="K72" s="127"/>
      <c r="L72" s="129"/>
      <c r="M72" s="129"/>
      <c r="N72" s="127"/>
      <c r="O72" s="127"/>
      <c r="P72" s="127"/>
      <c r="Q72" s="27"/>
    </row>
    <row r="73" spans="1:17" s="60" customFormat="1" ht="35" customHeight="1">
      <c r="A73" s="182">
        <f>MAX($A$15:A72)+1</f>
        <v>48</v>
      </c>
      <c r="B73" s="304" t="s">
        <v>203</v>
      </c>
      <c r="C73" s="302" t="s">
        <v>318</v>
      </c>
      <c r="D73" s="171" t="str">
        <f>IFERROR(VLOOKUP(C73,Utilitaires!$A$2:$C$7,3,),"")</f>
        <v xml:space="preserve">  …</v>
      </c>
      <c r="E73" s="504" t="str">
        <f>IFERROR(VLOOKUP(C73,Utilitaires!$A$2:$C$7,2,),"")</f>
        <v>Libellé du critère quand il sera choisi</v>
      </c>
      <c r="F73" s="504"/>
      <c r="G73" s="330" t="s">
        <v>123</v>
      </c>
      <c r="H73" s="147"/>
      <c r="I73" s="275"/>
      <c r="J73" s="275"/>
      <c r="K73" s="275"/>
      <c r="L73" s="276"/>
      <c r="M73" s="276"/>
      <c r="N73" s="275"/>
      <c r="O73" s="275"/>
      <c r="P73" s="275"/>
      <c r="Q73" s="27"/>
    </row>
    <row r="74" spans="1:17" s="60" customFormat="1" ht="35" customHeight="1">
      <c r="A74" s="182">
        <f>MAX($A$15:A73)+1</f>
        <v>49</v>
      </c>
      <c r="B74" s="304" t="s">
        <v>204</v>
      </c>
      <c r="C74" s="302" t="s">
        <v>318</v>
      </c>
      <c r="D74" s="171" t="str">
        <f>IFERROR(VLOOKUP(C74,Utilitaires!$A$2:$C$7,3,),"")</f>
        <v xml:space="preserve">  …</v>
      </c>
      <c r="E74" s="504" t="str">
        <f>IFERROR(VLOOKUP(C74,Utilitaires!$A$2:$C$7,2,),"")</f>
        <v>Libellé du critère quand il sera choisi</v>
      </c>
      <c r="F74" s="504"/>
      <c r="G74" s="330" t="s">
        <v>123</v>
      </c>
      <c r="H74" s="147"/>
      <c r="I74" s="275"/>
      <c r="J74" s="275"/>
      <c r="K74" s="275"/>
      <c r="L74" s="276"/>
      <c r="M74" s="276"/>
      <c r="N74" s="275"/>
      <c r="O74" s="275"/>
      <c r="P74" s="275"/>
      <c r="Q74" s="27"/>
    </row>
    <row r="75" spans="1:17" s="60" customFormat="1" ht="61" customHeight="1">
      <c r="A75" s="182">
        <f>MAX($A$15:A74)+1</f>
        <v>50</v>
      </c>
      <c r="B75" s="304" t="s">
        <v>205</v>
      </c>
      <c r="C75" s="302" t="s">
        <v>318</v>
      </c>
      <c r="D75" s="171" t="str">
        <f>IFERROR(VLOOKUP(C75,Utilitaires!$A$2:$C$7,3,),"")</f>
        <v xml:space="preserve">  …</v>
      </c>
      <c r="E75" s="504" t="str">
        <f>IFERROR(VLOOKUP(C75,Utilitaires!$A$2:$C$7,2,),"")</f>
        <v>Libellé du critère quand il sera choisi</v>
      </c>
      <c r="F75" s="504"/>
      <c r="G75" s="330" t="s">
        <v>123</v>
      </c>
      <c r="H75" s="147"/>
      <c r="I75" s="275"/>
      <c r="J75" s="275"/>
      <c r="K75" s="275"/>
      <c r="L75" s="276"/>
      <c r="M75" s="276"/>
      <c r="N75" s="275"/>
      <c r="O75" s="275"/>
      <c r="P75" s="275"/>
      <c r="Q75" s="27"/>
    </row>
    <row r="76" spans="1:17" s="60" customFormat="1" ht="35" customHeight="1">
      <c r="A76" s="182">
        <f>MAX($A$15:A75)+1</f>
        <v>51</v>
      </c>
      <c r="B76" s="304" t="s">
        <v>206</v>
      </c>
      <c r="C76" s="302" t="s">
        <v>318</v>
      </c>
      <c r="D76" s="171" t="str">
        <f>IFERROR(VLOOKUP(C76,Utilitaires!$A$2:$C$7,3,),"")</f>
        <v xml:space="preserve">  …</v>
      </c>
      <c r="E76" s="504" t="str">
        <f>IFERROR(VLOOKUP(C76,Utilitaires!$A$2:$C$7,2,),"")</f>
        <v>Libellé du critère quand il sera choisi</v>
      </c>
      <c r="F76" s="504"/>
      <c r="G76" s="330" t="s">
        <v>123</v>
      </c>
      <c r="H76" s="147"/>
      <c r="I76" s="275"/>
      <c r="J76" s="275"/>
      <c r="K76" s="275"/>
      <c r="L76" s="276"/>
      <c r="M76" s="276"/>
      <c r="N76" s="275"/>
      <c r="O76" s="275"/>
      <c r="P76" s="275"/>
      <c r="Q76" s="27"/>
    </row>
    <row r="77" spans="1:17" s="60" customFormat="1" ht="35" customHeight="1">
      <c r="A77" s="182">
        <f>MAX($A$15:A76)+1</f>
        <v>52</v>
      </c>
      <c r="B77" s="304" t="s">
        <v>207</v>
      </c>
      <c r="C77" s="302" t="s">
        <v>318</v>
      </c>
      <c r="D77" s="171" t="str">
        <f>IFERROR(VLOOKUP(C77,Utilitaires!$A$2:$C$7,3,),"")</f>
        <v xml:space="preserve">  …</v>
      </c>
      <c r="E77" s="504" t="str">
        <f>IFERROR(VLOOKUP(C77,Utilitaires!$A$2:$C$7,2,),"")</f>
        <v>Libellé du critère quand il sera choisi</v>
      </c>
      <c r="F77" s="504"/>
      <c r="G77" s="330" t="s">
        <v>123</v>
      </c>
      <c r="H77" s="147"/>
      <c r="I77" s="275"/>
      <c r="J77" s="275"/>
      <c r="K77" s="275"/>
      <c r="L77" s="276"/>
      <c r="M77" s="276"/>
      <c r="N77" s="275"/>
      <c r="O77" s="275"/>
      <c r="P77" s="275"/>
      <c r="Q77" s="27"/>
    </row>
    <row r="78" spans="1:17" s="60" customFormat="1" ht="35" customHeight="1">
      <c r="A78" s="182">
        <f>MAX($A$15:A77)+1</f>
        <v>53</v>
      </c>
      <c r="B78" s="304" t="s">
        <v>208</v>
      </c>
      <c r="C78" s="302" t="s">
        <v>318</v>
      </c>
      <c r="D78" s="171" t="str">
        <f>IFERROR(VLOOKUP(C78,Utilitaires!$A$2:$C$7,3,),"")</f>
        <v xml:space="preserve">  …</v>
      </c>
      <c r="E78" s="504" t="str">
        <f>IFERROR(VLOOKUP(C78,Utilitaires!$A$2:$C$7,2,),"")</f>
        <v>Libellé du critère quand il sera choisi</v>
      </c>
      <c r="F78" s="504"/>
      <c r="G78" s="330" t="s">
        <v>123</v>
      </c>
      <c r="H78" s="147"/>
      <c r="I78" s="275"/>
      <c r="J78" s="275"/>
      <c r="K78" s="275"/>
      <c r="L78" s="276"/>
      <c r="M78" s="276"/>
      <c r="N78" s="275"/>
      <c r="O78" s="275"/>
      <c r="P78" s="275"/>
      <c r="Q78" s="27"/>
    </row>
    <row r="79" spans="1:17" s="94" customFormat="1" ht="35" customHeight="1">
      <c r="A79" s="183" t="s">
        <v>209</v>
      </c>
      <c r="B79" s="502" t="s">
        <v>210</v>
      </c>
      <c r="C79" s="502"/>
      <c r="D79" s="170" t="str">
        <f>IF(COUNTIF(D80:D87,'Mode d''emploi'!$D$24)=COUNTIF(D80:D87,"&lt;&gt;"),'Mode d''emploi'!$D$24,IF(SUM(D80:D87)&gt;0,AVERAGE(D80:D87),Utilitaires!$C$2))</f>
        <v xml:space="preserve">  …</v>
      </c>
      <c r="E79" s="503" t="str">
        <f>IFERROR(VLOOKUP(G79,Utilitaires!$A$11:$B$16,2),"")</f>
        <v>Il reste des critères à évaluer…</v>
      </c>
      <c r="F79" s="503"/>
      <c r="G79" s="181" t="str">
        <f>IFERROR(VLOOKUP(D79,Utilitaires!$A$21:$B$33,2),"")</f>
        <v>en attente</v>
      </c>
      <c r="H79" s="147"/>
      <c r="I79" s="162"/>
      <c r="J79" s="163"/>
      <c r="K79" s="152"/>
      <c r="L79" s="164"/>
      <c r="M79" s="164"/>
      <c r="N79" s="163"/>
      <c r="O79" s="163"/>
      <c r="P79" s="154"/>
      <c r="Q79" s="165"/>
    </row>
    <row r="80" spans="1:17" s="50" customFormat="1" ht="35" customHeight="1">
      <c r="A80" s="182">
        <f>MAX($A$15:A79)+1</f>
        <v>54</v>
      </c>
      <c r="B80" s="304" t="s">
        <v>211</v>
      </c>
      <c r="C80" s="302" t="s">
        <v>318</v>
      </c>
      <c r="D80" s="171" t="str">
        <f>IFERROR(VLOOKUP(C80,Utilitaires!$A$2:$C$7,3,),"")</f>
        <v xml:space="preserve">  …</v>
      </c>
      <c r="E80" s="504" t="str">
        <f>IFERROR(VLOOKUP(C80,Utilitaires!$A$2:$C$7,2,),"")</f>
        <v>Libellé du critère quand il sera choisi</v>
      </c>
      <c r="F80" s="504"/>
      <c r="G80" s="330" t="s">
        <v>123</v>
      </c>
      <c r="H80" s="147"/>
      <c r="I80" s="131"/>
      <c r="J80" s="127"/>
      <c r="K80" s="128"/>
      <c r="L80" s="129"/>
      <c r="M80" s="129"/>
      <c r="N80" s="127"/>
      <c r="O80" s="127"/>
      <c r="P80" s="127"/>
      <c r="Q80" s="27"/>
    </row>
    <row r="81" spans="1:17" s="54" customFormat="1" ht="53" customHeight="1">
      <c r="A81" s="182">
        <f>MAX($A$15:A80)+1</f>
        <v>55</v>
      </c>
      <c r="B81" s="304" t="s">
        <v>212</v>
      </c>
      <c r="C81" s="302" t="s">
        <v>318</v>
      </c>
      <c r="D81" s="171" t="str">
        <f>IFERROR(VLOOKUP(C81,Utilitaires!$A$2:$C$7,3,),"")</f>
        <v xml:space="preserve">  …</v>
      </c>
      <c r="E81" s="504" t="str">
        <f>IFERROR(VLOOKUP(C81,Utilitaires!$A$2:$C$7,2,),"")</f>
        <v>Libellé du critère quand il sera choisi</v>
      </c>
      <c r="F81" s="504"/>
      <c r="G81" s="330" t="s">
        <v>123</v>
      </c>
      <c r="H81" s="147"/>
      <c r="I81" s="127"/>
      <c r="J81" s="127"/>
      <c r="K81" s="128"/>
      <c r="L81" s="129"/>
      <c r="M81" s="129"/>
      <c r="N81" s="127"/>
      <c r="O81" s="127"/>
      <c r="P81" s="127"/>
      <c r="Q81" s="27"/>
    </row>
    <row r="82" spans="1:17" s="54" customFormat="1" ht="35" customHeight="1">
      <c r="A82" s="182">
        <f t="shared" ref="A82:A87" si="0">MAX($A$15,A81)+1</f>
        <v>56</v>
      </c>
      <c r="B82" s="304" t="s">
        <v>213</v>
      </c>
      <c r="C82" s="302" t="s">
        <v>318</v>
      </c>
      <c r="D82" s="171" t="str">
        <f>IFERROR(VLOOKUP(C82,Utilitaires!$A$2:$C$7,3,),"")</f>
        <v xml:space="preserve">  …</v>
      </c>
      <c r="E82" s="504" t="str">
        <f>IFERROR(VLOOKUP(C82,Utilitaires!$A$2:$C$7,2,),"")</f>
        <v>Libellé du critère quand il sera choisi</v>
      </c>
      <c r="F82" s="504"/>
      <c r="G82" s="330" t="s">
        <v>123</v>
      </c>
      <c r="H82" s="147"/>
      <c r="I82" s="127"/>
      <c r="J82" s="127"/>
      <c r="K82" s="128"/>
      <c r="L82" s="129"/>
      <c r="M82" s="129"/>
      <c r="N82" s="127"/>
      <c r="O82" s="127"/>
      <c r="P82" s="127"/>
      <c r="Q82" s="27"/>
    </row>
    <row r="83" spans="1:17" s="60" customFormat="1" ht="35" customHeight="1">
      <c r="A83" s="182">
        <f t="shared" si="0"/>
        <v>57</v>
      </c>
      <c r="B83" s="304" t="s">
        <v>214</v>
      </c>
      <c r="C83" s="302" t="s">
        <v>318</v>
      </c>
      <c r="D83" s="171" t="str">
        <f>IFERROR(VLOOKUP(C83,Utilitaires!$A$2:$C$7,3,),"")</f>
        <v xml:space="preserve">  …</v>
      </c>
      <c r="E83" s="504" t="str">
        <f>IFERROR(VLOOKUP(C83,Utilitaires!$A$2:$C$7,2,),"")</f>
        <v>Libellé du critère quand il sera choisi</v>
      </c>
      <c r="F83" s="504"/>
      <c r="G83" s="330" t="s">
        <v>123</v>
      </c>
      <c r="H83" s="147"/>
      <c r="I83" s="275"/>
      <c r="J83" s="275"/>
      <c r="K83" s="274"/>
      <c r="L83" s="276"/>
      <c r="M83" s="276"/>
      <c r="N83" s="275"/>
      <c r="O83" s="275"/>
      <c r="P83" s="275"/>
      <c r="Q83" s="27"/>
    </row>
    <row r="84" spans="1:17" s="60" customFormat="1" ht="35" customHeight="1">
      <c r="A84" s="182">
        <f t="shared" si="0"/>
        <v>58</v>
      </c>
      <c r="B84" s="304" t="s">
        <v>215</v>
      </c>
      <c r="C84" s="302" t="s">
        <v>318</v>
      </c>
      <c r="D84" s="171" t="str">
        <f>IFERROR(VLOOKUP(C84,Utilitaires!$A$2:$C$7,3,),"")</f>
        <v xml:space="preserve">  …</v>
      </c>
      <c r="E84" s="504" t="str">
        <f>IFERROR(VLOOKUP(C84,Utilitaires!$A$2:$C$7,2,),"")</f>
        <v>Libellé du critère quand il sera choisi</v>
      </c>
      <c r="F84" s="504"/>
      <c r="G84" s="330" t="s">
        <v>123</v>
      </c>
      <c r="H84" s="147"/>
      <c r="I84" s="275"/>
      <c r="J84" s="275"/>
      <c r="K84" s="274"/>
      <c r="L84" s="276"/>
      <c r="M84" s="276"/>
      <c r="N84" s="275"/>
      <c r="O84" s="275"/>
      <c r="P84" s="275"/>
      <c r="Q84" s="27"/>
    </row>
    <row r="85" spans="1:17" s="60" customFormat="1" ht="35" customHeight="1">
      <c r="A85" s="182">
        <f t="shared" si="0"/>
        <v>59</v>
      </c>
      <c r="B85" s="304" t="s">
        <v>216</v>
      </c>
      <c r="C85" s="302" t="s">
        <v>318</v>
      </c>
      <c r="D85" s="171" t="str">
        <f>IFERROR(VLOOKUP(C85,Utilitaires!$A$2:$C$7,3,),"")</f>
        <v xml:space="preserve">  …</v>
      </c>
      <c r="E85" s="504" t="str">
        <f>IFERROR(VLOOKUP(C85,Utilitaires!$A$2:$C$7,2,),"")</f>
        <v>Libellé du critère quand il sera choisi</v>
      </c>
      <c r="F85" s="504"/>
      <c r="G85" s="330" t="s">
        <v>123</v>
      </c>
      <c r="H85" s="147"/>
      <c r="I85" s="275"/>
      <c r="J85" s="275"/>
      <c r="K85" s="274"/>
      <c r="L85" s="276"/>
      <c r="M85" s="276"/>
      <c r="N85" s="275"/>
      <c r="O85" s="275"/>
      <c r="P85" s="275"/>
      <c r="Q85" s="27"/>
    </row>
    <row r="86" spans="1:17" s="60" customFormat="1" ht="45" customHeight="1">
      <c r="A86" s="182">
        <f t="shared" si="0"/>
        <v>60</v>
      </c>
      <c r="B86" s="304" t="s">
        <v>217</v>
      </c>
      <c r="C86" s="302" t="s">
        <v>318</v>
      </c>
      <c r="D86" s="171" t="str">
        <f>IFERROR(VLOOKUP(C86,Utilitaires!$A$2:$C$7,3,),"")</f>
        <v xml:space="preserve">  …</v>
      </c>
      <c r="E86" s="504" t="str">
        <f>IFERROR(VLOOKUP(C86,Utilitaires!$A$2:$C$7,2,),"")</f>
        <v>Libellé du critère quand il sera choisi</v>
      </c>
      <c r="F86" s="504"/>
      <c r="G86" s="330" t="s">
        <v>123</v>
      </c>
      <c r="H86" s="147"/>
      <c r="I86" s="275"/>
      <c r="J86" s="275"/>
      <c r="K86" s="274"/>
      <c r="L86" s="276"/>
      <c r="M86" s="276"/>
      <c r="N86" s="275"/>
      <c r="O86" s="275"/>
      <c r="P86" s="275"/>
      <c r="Q86" s="27"/>
    </row>
    <row r="87" spans="1:17" s="60" customFormat="1" ht="35" customHeight="1">
      <c r="A87" s="182">
        <f t="shared" si="0"/>
        <v>61</v>
      </c>
      <c r="B87" s="304" t="s">
        <v>218</v>
      </c>
      <c r="C87" s="302" t="s">
        <v>318</v>
      </c>
      <c r="D87" s="171" t="str">
        <f>IFERROR(VLOOKUP(C87,Utilitaires!$A$2:$C$7,3,),"")</f>
        <v xml:space="preserve">  …</v>
      </c>
      <c r="E87" s="504" t="str">
        <f>IFERROR(VLOOKUP(C87,Utilitaires!$A$2:$C$7,2,),"")</f>
        <v>Libellé du critère quand il sera choisi</v>
      </c>
      <c r="F87" s="504"/>
      <c r="G87" s="330" t="s">
        <v>123</v>
      </c>
      <c r="H87" s="147"/>
      <c r="I87" s="275"/>
      <c r="J87" s="275"/>
      <c r="K87" s="274"/>
      <c r="L87" s="276"/>
      <c r="M87" s="276"/>
      <c r="N87" s="275"/>
      <c r="O87" s="275"/>
      <c r="P87" s="275"/>
      <c r="Q87" s="27"/>
    </row>
    <row r="88" spans="1:17" s="94" customFormat="1" ht="35" customHeight="1">
      <c r="A88" s="183" t="s">
        <v>219</v>
      </c>
      <c r="B88" s="502" t="s">
        <v>220</v>
      </c>
      <c r="C88" s="502"/>
      <c r="D88" s="170" t="str">
        <f>IF(COUNTIF(D89:D91,'Mode d''emploi'!$D$24)=COUNTIF(D89:D91,"&lt;&gt;"),'Mode d''emploi'!$D$24,IF(SUM(D89:D91)&gt;0,AVERAGE(D89:D91),Utilitaires!$C$2))</f>
        <v xml:space="preserve">  …</v>
      </c>
      <c r="E88" s="503" t="str">
        <f>IFERROR(VLOOKUP(G88,Utilitaires!$A$11:$B$16,2),"")</f>
        <v>Il reste des critères à évaluer…</v>
      </c>
      <c r="F88" s="503"/>
      <c r="G88" s="181" t="str">
        <f>IFERROR(VLOOKUP(D88,Utilitaires!$A$21:$B$33,2),"")</f>
        <v>en attente</v>
      </c>
      <c r="H88" s="147"/>
      <c r="I88" s="162"/>
      <c r="J88" s="163"/>
      <c r="K88" s="152"/>
      <c r="L88" s="164"/>
      <c r="M88" s="164"/>
      <c r="N88" s="163"/>
      <c r="O88" s="163"/>
      <c r="P88" s="154"/>
      <c r="Q88" s="165"/>
    </row>
    <row r="89" spans="1:17" s="50" customFormat="1" ht="45" customHeight="1">
      <c r="A89" s="182">
        <f>MAX($A$15:A88)+1</f>
        <v>62</v>
      </c>
      <c r="B89" s="304" t="s">
        <v>221</v>
      </c>
      <c r="C89" s="302" t="s">
        <v>318</v>
      </c>
      <c r="D89" s="171" t="str">
        <f>IFERROR(VLOOKUP(C89,Utilitaires!$A$2:$C$7,3,),"")</f>
        <v xml:space="preserve">  …</v>
      </c>
      <c r="E89" s="504" t="str">
        <f>IFERROR(VLOOKUP(C89,Utilitaires!$A$2:$C$7,2,),"")</f>
        <v>Libellé du critère quand il sera choisi</v>
      </c>
      <c r="F89" s="504"/>
      <c r="G89" s="330" t="s">
        <v>123</v>
      </c>
      <c r="H89" s="147"/>
      <c r="I89" s="127"/>
      <c r="J89" s="131"/>
      <c r="K89" s="128"/>
      <c r="L89" s="129"/>
      <c r="M89" s="129"/>
      <c r="N89" s="127"/>
      <c r="O89" s="127"/>
      <c r="P89" s="127"/>
      <c r="Q89" s="27"/>
    </row>
    <row r="90" spans="1:17" s="54" customFormat="1" ht="43" customHeight="1">
      <c r="A90" s="182">
        <f>MAX($A$15,A89)+1</f>
        <v>63</v>
      </c>
      <c r="B90" s="304" t="s">
        <v>222</v>
      </c>
      <c r="C90" s="302" t="s">
        <v>318</v>
      </c>
      <c r="D90" s="171" t="str">
        <f>IFERROR(VLOOKUP(C90,Utilitaires!$A$2:$C$7,3,),"")</f>
        <v xml:space="preserve">  …</v>
      </c>
      <c r="E90" s="504" t="str">
        <f>IFERROR(VLOOKUP(C90,Utilitaires!$A$2:$C$7,2,),"")</f>
        <v>Libellé du critère quand il sera choisi</v>
      </c>
      <c r="F90" s="504"/>
      <c r="G90" s="330" t="s">
        <v>123</v>
      </c>
      <c r="H90" s="147"/>
      <c r="I90" s="127"/>
      <c r="J90" s="127"/>
      <c r="K90" s="127"/>
      <c r="L90" s="129"/>
      <c r="M90" s="129"/>
      <c r="N90" s="127"/>
      <c r="O90" s="127"/>
      <c r="P90" s="127"/>
      <c r="Q90" s="27"/>
    </row>
    <row r="91" spans="1:17" s="54" customFormat="1" ht="45" customHeight="1">
      <c r="A91" s="182">
        <f>MAX($A$15,A90)+1</f>
        <v>64</v>
      </c>
      <c r="B91" s="304" t="s">
        <v>223</v>
      </c>
      <c r="C91" s="302" t="s">
        <v>318</v>
      </c>
      <c r="D91" s="171" t="str">
        <f>IFERROR(VLOOKUP(C91,Utilitaires!$A$2:$C$7,3,),"")</f>
        <v xml:space="preserve">  …</v>
      </c>
      <c r="E91" s="504" t="str">
        <f>IFERROR(VLOOKUP(C91,Utilitaires!$A$2:$C$7,2,),"")</f>
        <v>Libellé du critère quand il sera choisi</v>
      </c>
      <c r="F91" s="504"/>
      <c r="G91" s="330" t="s">
        <v>123</v>
      </c>
      <c r="H91" s="147"/>
      <c r="I91" s="131"/>
      <c r="J91" s="127"/>
      <c r="K91" s="128"/>
      <c r="L91" s="129"/>
      <c r="M91" s="129"/>
      <c r="N91" s="127"/>
      <c r="O91" s="127"/>
      <c r="P91" s="127"/>
      <c r="Q91" s="27"/>
    </row>
    <row r="92" spans="1:17" s="94" customFormat="1" ht="35" customHeight="1">
      <c r="A92" s="183" t="s">
        <v>224</v>
      </c>
      <c r="B92" s="502" t="s">
        <v>225</v>
      </c>
      <c r="C92" s="502"/>
      <c r="D92" s="170" t="str">
        <f>IF(COUNTIF(D93:D95,'Mode d''emploi'!$D$24)=COUNTIF(D93:D95,"&lt;&gt;"),'Mode d''emploi'!$D$24,IF(SUM(D93:D95)&gt;0,AVERAGE(D93:D95),Utilitaires!$C$2))</f>
        <v xml:space="preserve">  …</v>
      </c>
      <c r="E92" s="503" t="str">
        <f>IFERROR(VLOOKUP(G92,Utilitaires!$A$11:$B$16,2),"")</f>
        <v>Il reste des critères à évaluer…</v>
      </c>
      <c r="F92" s="503"/>
      <c r="G92" s="181" t="str">
        <f>IFERROR(VLOOKUP(D92,Utilitaires!$A$21:$B$33,2),"")</f>
        <v>en attente</v>
      </c>
      <c r="H92" s="147"/>
      <c r="I92" s="162"/>
      <c r="J92" s="163"/>
      <c r="K92" s="152"/>
      <c r="L92" s="164"/>
      <c r="M92" s="164"/>
      <c r="N92" s="163"/>
      <c r="O92" s="163"/>
      <c r="P92" s="154"/>
      <c r="Q92" s="165"/>
    </row>
    <row r="93" spans="1:17" s="50" customFormat="1" ht="44" customHeight="1">
      <c r="A93" s="182">
        <f>MAX($A$15:A91)+1</f>
        <v>65</v>
      </c>
      <c r="B93" s="304" t="s">
        <v>226</v>
      </c>
      <c r="C93" s="302" t="s">
        <v>318</v>
      </c>
      <c r="D93" s="171" t="str">
        <f>IFERROR(VLOOKUP(C93,Utilitaires!$A$2:$C$7,3,),"")</f>
        <v xml:space="preserve">  …</v>
      </c>
      <c r="E93" s="504" t="str">
        <f>IFERROR(VLOOKUP(C93,Utilitaires!$A$2:$C$7,2,),"")</f>
        <v>Libellé du critère quand il sera choisi</v>
      </c>
      <c r="F93" s="504"/>
      <c r="G93" s="330" t="s">
        <v>123</v>
      </c>
      <c r="H93" s="147"/>
      <c r="I93" s="131"/>
      <c r="J93" s="131"/>
      <c r="K93" s="128"/>
      <c r="L93" s="129"/>
      <c r="M93" s="129"/>
      <c r="N93" s="127"/>
      <c r="O93" s="127"/>
      <c r="P93" s="127"/>
      <c r="Q93" s="27"/>
    </row>
    <row r="94" spans="1:17" s="60" customFormat="1" ht="56" customHeight="1">
      <c r="A94" s="182">
        <f>MAX($A$15:A93)+1</f>
        <v>66</v>
      </c>
      <c r="B94" s="304" t="s">
        <v>227</v>
      </c>
      <c r="C94" s="302" t="s">
        <v>318</v>
      </c>
      <c r="D94" s="171" t="str">
        <f>IFERROR(VLOOKUP(C94,Utilitaires!$A$2:$C$7,3,),"")</f>
        <v xml:space="preserve">  …</v>
      </c>
      <c r="E94" s="504" t="str">
        <f>IFERROR(VLOOKUP(C94,Utilitaires!$A$2:$C$7,2,),"")</f>
        <v>Libellé du critère quand il sera choisi</v>
      </c>
      <c r="F94" s="504"/>
      <c r="G94" s="330" t="s">
        <v>123</v>
      </c>
      <c r="H94" s="147"/>
      <c r="I94" s="277"/>
      <c r="J94" s="277"/>
      <c r="K94" s="274"/>
      <c r="L94" s="276"/>
      <c r="M94" s="276"/>
      <c r="N94" s="275"/>
      <c r="O94" s="275"/>
      <c r="P94" s="275"/>
      <c r="Q94" s="27"/>
    </row>
    <row r="95" spans="1:17" s="50" customFormat="1" ht="35" customHeight="1">
      <c r="A95" s="182">
        <f>MAX($A$15:A94)+1</f>
        <v>67</v>
      </c>
      <c r="B95" s="304" t="s">
        <v>228</v>
      </c>
      <c r="C95" s="302" t="s">
        <v>318</v>
      </c>
      <c r="D95" s="171" t="str">
        <f>IFERROR(VLOOKUP(C95,Utilitaires!$A$2:$C$7,3,),"")</f>
        <v xml:space="preserve">  …</v>
      </c>
      <c r="E95" s="504" t="str">
        <f>IFERROR(VLOOKUP(C95,Utilitaires!$A$2:$C$7,2,),"")</f>
        <v>Libellé du critère quand il sera choisi</v>
      </c>
      <c r="F95" s="504"/>
      <c r="G95" s="330" t="s">
        <v>123</v>
      </c>
      <c r="H95" s="147"/>
      <c r="I95" s="127"/>
      <c r="J95" s="131"/>
      <c r="K95" s="128"/>
      <c r="L95" s="129"/>
      <c r="M95" s="129"/>
      <c r="N95" s="127"/>
      <c r="O95" s="127"/>
      <c r="P95" s="127"/>
      <c r="Q95" s="27"/>
    </row>
    <row r="96" spans="1:17">
      <c r="A96" s="30"/>
      <c r="B96" s="30"/>
      <c r="C96" s="30"/>
      <c r="D96" s="30"/>
      <c r="E96" s="30"/>
      <c r="F96" s="30"/>
      <c r="G96" s="30"/>
      <c r="H96" s="147"/>
      <c r="I96" s="127"/>
      <c r="J96" s="127"/>
      <c r="K96" s="128"/>
      <c r="L96" s="129"/>
      <c r="M96" s="129"/>
      <c r="N96" s="127"/>
      <c r="O96" s="127"/>
      <c r="P96" s="127"/>
      <c r="Q96" s="27"/>
    </row>
    <row r="97" spans="1:17">
      <c r="A97" s="30"/>
      <c r="B97" s="30"/>
      <c r="C97" s="30"/>
      <c r="D97" s="30"/>
      <c r="E97" s="30"/>
      <c r="F97" s="30"/>
      <c r="G97" s="30"/>
      <c r="H97" s="147"/>
      <c r="I97" s="127"/>
      <c r="J97" s="127"/>
      <c r="K97" s="128"/>
      <c r="L97" s="129"/>
      <c r="M97" s="129"/>
      <c r="N97" s="127"/>
      <c r="O97" s="127"/>
      <c r="P97" s="127"/>
      <c r="Q97" s="27"/>
    </row>
    <row r="98" spans="1:17">
      <c r="A98" s="30"/>
      <c r="B98" s="30"/>
      <c r="C98" s="30"/>
      <c r="D98" s="30"/>
      <c r="E98" s="30"/>
      <c r="F98" s="30"/>
      <c r="G98" s="30"/>
      <c r="H98" s="147"/>
      <c r="I98" s="127"/>
      <c r="J98" s="127"/>
      <c r="K98" s="128"/>
      <c r="L98" s="129"/>
      <c r="M98" s="129"/>
      <c r="N98" s="127"/>
      <c r="O98" s="127"/>
      <c r="P98" s="127"/>
      <c r="Q98" s="27"/>
    </row>
    <row r="99" spans="1:17">
      <c r="A99" s="30"/>
      <c r="B99" s="30"/>
      <c r="C99" s="30"/>
      <c r="D99" s="30"/>
      <c r="E99" s="30"/>
      <c r="F99" s="30"/>
      <c r="G99" s="30"/>
      <c r="H99" s="147"/>
      <c r="I99" s="127"/>
      <c r="J99" s="127"/>
      <c r="K99" s="128"/>
      <c r="L99" s="129"/>
      <c r="M99" s="129"/>
      <c r="N99" s="127"/>
      <c r="O99" s="127"/>
      <c r="P99" s="127"/>
      <c r="Q99" s="27"/>
    </row>
    <row r="100" spans="1:17">
      <c r="A100" s="30"/>
      <c r="B100" s="30"/>
      <c r="C100" s="30"/>
      <c r="D100" s="30"/>
      <c r="E100" s="30"/>
      <c r="F100" s="30"/>
      <c r="G100" s="30"/>
      <c r="H100" s="147"/>
      <c r="I100" s="127"/>
      <c r="J100" s="127"/>
      <c r="K100" s="128"/>
      <c r="L100" s="129"/>
      <c r="M100" s="129"/>
      <c r="N100" s="127"/>
      <c r="O100" s="127"/>
      <c r="P100" s="127"/>
      <c r="Q100" s="27"/>
    </row>
    <row r="101" spans="1:17">
      <c r="A101" s="30"/>
      <c r="B101" s="30"/>
      <c r="C101" s="30"/>
      <c r="D101" s="30"/>
      <c r="E101" s="30"/>
      <c r="F101" s="30"/>
      <c r="G101" s="30"/>
      <c r="H101" s="147"/>
      <c r="I101" s="127"/>
      <c r="J101" s="127"/>
      <c r="K101" s="128"/>
      <c r="L101" s="129"/>
      <c r="M101" s="129"/>
      <c r="N101" s="127"/>
      <c r="O101" s="127"/>
      <c r="P101" s="127"/>
      <c r="Q101" s="27"/>
    </row>
    <row r="102" spans="1:17">
      <c r="A102" s="30"/>
      <c r="B102" s="30"/>
      <c r="C102" s="30"/>
      <c r="D102" s="30"/>
      <c r="E102" s="30"/>
      <c r="F102" s="30"/>
      <c r="G102" s="30"/>
      <c r="H102" s="147"/>
      <c r="I102" s="127"/>
      <c r="J102" s="127"/>
      <c r="K102" s="128"/>
      <c r="L102" s="129"/>
      <c r="M102" s="129"/>
      <c r="N102" s="127"/>
      <c r="O102" s="127"/>
      <c r="P102" s="127"/>
      <c r="Q102" s="27"/>
    </row>
    <row r="103" spans="1:17">
      <c r="A103" s="30"/>
      <c r="B103" s="30"/>
      <c r="C103" s="30"/>
      <c r="D103" s="30"/>
      <c r="E103" s="30"/>
      <c r="F103" s="30"/>
      <c r="G103" s="30"/>
      <c r="H103" s="147"/>
      <c r="I103" s="127"/>
      <c r="J103" s="127"/>
      <c r="K103" s="128"/>
      <c r="L103" s="129"/>
      <c r="M103" s="129"/>
      <c r="N103" s="127"/>
      <c r="O103" s="127"/>
      <c r="P103" s="127"/>
      <c r="Q103" s="27"/>
    </row>
    <row r="104" spans="1:17">
      <c r="A104" s="30"/>
      <c r="B104" s="30"/>
      <c r="C104" s="30"/>
      <c r="D104" s="30"/>
      <c r="E104" s="30"/>
      <c r="F104" s="30"/>
      <c r="G104" s="30"/>
      <c r="H104" s="147"/>
      <c r="I104" s="127"/>
      <c r="J104" s="127"/>
      <c r="K104" s="128"/>
      <c r="L104" s="129"/>
      <c r="M104" s="129"/>
      <c r="N104" s="127"/>
      <c r="O104" s="127"/>
      <c r="P104" s="127"/>
      <c r="Q104" s="27"/>
    </row>
    <row r="105" spans="1:17">
      <c r="A105" s="30"/>
      <c r="B105" s="30"/>
      <c r="C105" s="30"/>
      <c r="D105" s="30"/>
      <c r="E105" s="30"/>
      <c r="F105" s="30"/>
      <c r="G105" s="30"/>
      <c r="H105" s="147"/>
      <c r="I105" s="127"/>
      <c r="J105" s="127"/>
      <c r="K105" s="128"/>
      <c r="L105" s="129"/>
      <c r="M105" s="129"/>
      <c r="N105" s="127"/>
      <c r="O105" s="127"/>
      <c r="P105" s="127"/>
      <c r="Q105" s="27"/>
    </row>
    <row r="106" spans="1:17">
      <c r="A106" s="30"/>
      <c r="B106" s="30"/>
      <c r="C106" s="30"/>
      <c r="D106" s="30"/>
      <c r="E106" s="30"/>
      <c r="F106" s="30"/>
      <c r="G106" s="30"/>
      <c r="H106" s="147"/>
      <c r="I106" s="127"/>
      <c r="J106" s="127"/>
      <c r="K106" s="128"/>
      <c r="L106" s="129"/>
      <c r="M106" s="129"/>
      <c r="N106" s="127"/>
      <c r="O106" s="127"/>
      <c r="P106" s="127"/>
      <c r="Q106" s="27"/>
    </row>
    <row r="107" spans="1:17" s="29" customFormat="1">
      <c r="A107" s="30"/>
      <c r="B107" s="30"/>
      <c r="C107" s="30"/>
      <c r="D107" s="30"/>
      <c r="E107" s="30"/>
      <c r="F107" s="30"/>
      <c r="G107" s="30"/>
      <c r="H107" s="147"/>
      <c r="I107" s="127"/>
      <c r="J107" s="127"/>
      <c r="K107" s="128"/>
      <c r="L107" s="129"/>
      <c r="M107" s="129"/>
      <c r="N107" s="127"/>
      <c r="O107" s="127"/>
      <c r="P107" s="127"/>
      <c r="Q107" s="30"/>
    </row>
    <row r="108" spans="1:17" s="29" customFormat="1">
      <c r="H108" s="147"/>
      <c r="I108" s="127"/>
      <c r="J108" s="127"/>
      <c r="K108" s="128"/>
      <c r="L108" s="129"/>
      <c r="M108" s="129"/>
      <c r="N108" s="127"/>
      <c r="O108" s="127"/>
      <c r="P108" s="127"/>
      <c r="Q108" s="30"/>
    </row>
    <row r="109" spans="1:17" s="29" customFormat="1">
      <c r="H109" s="147"/>
      <c r="I109" s="127"/>
      <c r="J109" s="127"/>
      <c r="K109" s="128"/>
      <c r="L109" s="129"/>
      <c r="M109" s="129"/>
      <c r="N109" s="127"/>
      <c r="O109" s="127"/>
      <c r="P109" s="127"/>
      <c r="Q109" s="30"/>
    </row>
    <row r="110" spans="1:17" s="29" customFormat="1">
      <c r="H110" s="147"/>
      <c r="I110" s="127"/>
      <c r="J110" s="127"/>
      <c r="K110" s="128"/>
      <c r="L110" s="129"/>
      <c r="M110" s="129"/>
      <c r="N110" s="127"/>
      <c r="O110" s="127"/>
      <c r="P110" s="127"/>
      <c r="Q110" s="30"/>
    </row>
    <row r="111" spans="1:17" s="29" customFormat="1">
      <c r="H111" s="147"/>
      <c r="I111" s="127"/>
      <c r="J111" s="127"/>
      <c r="K111" s="128"/>
      <c r="L111" s="129"/>
      <c r="M111" s="129"/>
      <c r="N111" s="127"/>
      <c r="O111" s="127"/>
      <c r="P111" s="127"/>
      <c r="Q111" s="30"/>
    </row>
    <row r="112" spans="1:17" s="29" customFormat="1">
      <c r="H112" s="147"/>
      <c r="I112" s="127"/>
      <c r="J112" s="127"/>
      <c r="K112" s="128"/>
      <c r="L112" s="129"/>
      <c r="M112" s="129"/>
      <c r="N112" s="127"/>
      <c r="O112" s="127"/>
      <c r="P112" s="127"/>
      <c r="Q112" s="30"/>
    </row>
    <row r="113" spans="8:17" s="29" customFormat="1">
      <c r="H113" s="147"/>
      <c r="I113" s="127"/>
      <c r="J113" s="127"/>
      <c r="K113" s="128"/>
      <c r="L113" s="129"/>
      <c r="M113" s="129"/>
      <c r="N113" s="127"/>
      <c r="O113" s="127"/>
      <c r="P113" s="127"/>
      <c r="Q113" s="30"/>
    </row>
    <row r="114" spans="8:17" s="29" customFormat="1">
      <c r="H114" s="147"/>
      <c r="I114" s="127"/>
      <c r="J114" s="127"/>
      <c r="K114" s="128"/>
      <c r="L114" s="129"/>
      <c r="M114" s="129"/>
      <c r="N114" s="127"/>
      <c r="O114" s="127"/>
      <c r="P114" s="127"/>
      <c r="Q114" s="30"/>
    </row>
    <row r="115" spans="8:17" s="29" customFormat="1">
      <c r="H115" s="147"/>
      <c r="I115" s="127"/>
      <c r="J115" s="127"/>
      <c r="K115" s="128"/>
      <c r="L115" s="129"/>
      <c r="M115" s="129"/>
      <c r="N115" s="127"/>
      <c r="O115" s="127"/>
      <c r="P115" s="127"/>
      <c r="Q115" s="30"/>
    </row>
    <row r="116" spans="8:17" s="29" customFormat="1">
      <c r="H116" s="147"/>
      <c r="I116" s="127"/>
      <c r="J116" s="127"/>
      <c r="K116" s="128"/>
      <c r="L116" s="129"/>
      <c r="M116" s="129"/>
      <c r="N116" s="127"/>
      <c r="O116" s="127"/>
      <c r="P116" s="127"/>
      <c r="Q116" s="30"/>
    </row>
    <row r="117" spans="8:17" s="29" customFormat="1">
      <c r="H117" s="147"/>
      <c r="I117" s="127"/>
      <c r="J117" s="127"/>
      <c r="K117" s="128"/>
      <c r="L117" s="129"/>
      <c r="M117" s="129"/>
      <c r="N117" s="127"/>
      <c r="O117" s="127"/>
      <c r="P117" s="127"/>
      <c r="Q117" s="30"/>
    </row>
    <row r="118" spans="8:17" s="29" customFormat="1">
      <c r="H118" s="147"/>
      <c r="I118" s="127"/>
      <c r="J118" s="127"/>
      <c r="K118" s="128"/>
      <c r="L118" s="129"/>
      <c r="M118" s="129"/>
      <c r="N118" s="127"/>
      <c r="O118" s="127"/>
      <c r="P118" s="127"/>
      <c r="Q118" s="30"/>
    </row>
    <row r="119" spans="8:17" s="29" customFormat="1">
      <c r="H119" s="30"/>
      <c r="I119" s="30"/>
      <c r="J119" s="30"/>
      <c r="K119" s="30"/>
      <c r="L119" s="30"/>
      <c r="M119" s="30"/>
      <c r="N119" s="30"/>
      <c r="O119" s="30"/>
      <c r="P119" s="30"/>
      <c r="Q119" s="30"/>
    </row>
    <row r="120" spans="8:17" s="29" customFormat="1">
      <c r="H120" s="30"/>
      <c r="I120" s="30"/>
      <c r="J120" s="30"/>
      <c r="K120" s="30"/>
      <c r="L120" s="30"/>
      <c r="M120" s="30"/>
      <c r="N120" s="30"/>
      <c r="O120" s="30"/>
      <c r="P120" s="30"/>
      <c r="Q120" s="30"/>
    </row>
    <row r="121" spans="8:17" s="29" customFormat="1">
      <c r="H121" s="30"/>
      <c r="I121" s="30"/>
      <c r="J121" s="30"/>
      <c r="K121" s="30"/>
      <c r="L121" s="30"/>
      <c r="M121" s="30"/>
      <c r="N121" s="30"/>
      <c r="O121" s="30"/>
      <c r="P121" s="30"/>
      <c r="Q121" s="30"/>
    </row>
    <row r="122" spans="8:17" s="29" customFormat="1">
      <c r="H122" s="30"/>
      <c r="I122" s="30"/>
      <c r="J122" s="30"/>
      <c r="K122" s="30"/>
      <c r="L122" s="30"/>
      <c r="M122" s="30"/>
      <c r="N122" s="30"/>
      <c r="O122" s="30"/>
      <c r="P122" s="30"/>
      <c r="Q122" s="30"/>
    </row>
    <row r="123" spans="8:17" s="29" customFormat="1">
      <c r="H123" s="30"/>
      <c r="I123" s="30"/>
      <c r="J123" s="30"/>
      <c r="K123" s="30"/>
      <c r="L123" s="30"/>
      <c r="M123" s="30"/>
      <c r="N123" s="30"/>
      <c r="O123" s="30"/>
      <c r="P123" s="30"/>
      <c r="Q123" s="30"/>
    </row>
    <row r="124" spans="8:17" s="29" customFormat="1">
      <c r="H124" s="30"/>
      <c r="I124" s="30"/>
      <c r="J124" s="30"/>
      <c r="K124" s="30"/>
      <c r="L124" s="30"/>
      <c r="M124" s="30"/>
      <c r="N124" s="30"/>
      <c r="O124" s="30"/>
      <c r="P124" s="30"/>
      <c r="Q124" s="30"/>
    </row>
    <row r="125" spans="8:17" s="29" customFormat="1">
      <c r="H125" s="30"/>
      <c r="I125" s="30"/>
      <c r="J125" s="30"/>
      <c r="K125" s="30"/>
      <c r="L125" s="30"/>
      <c r="M125" s="30"/>
      <c r="N125" s="30"/>
      <c r="O125" s="30"/>
      <c r="P125" s="30"/>
      <c r="Q125" s="30"/>
    </row>
    <row r="126" spans="8:17" s="29" customFormat="1">
      <c r="H126" s="30"/>
      <c r="I126" s="30"/>
      <c r="J126" s="30"/>
      <c r="K126" s="30"/>
      <c r="L126" s="30"/>
      <c r="M126" s="30"/>
      <c r="N126" s="30"/>
      <c r="O126" s="30"/>
      <c r="P126" s="30"/>
      <c r="Q126" s="30"/>
    </row>
    <row r="127" spans="8:17" s="29" customFormat="1">
      <c r="H127" s="30"/>
      <c r="I127" s="30"/>
      <c r="J127" s="30"/>
      <c r="K127" s="30"/>
      <c r="L127" s="30"/>
      <c r="M127" s="30"/>
      <c r="N127" s="30"/>
      <c r="O127" s="30"/>
      <c r="P127" s="30"/>
      <c r="Q127" s="30"/>
    </row>
    <row r="128" spans="8:17" s="29" customFormat="1">
      <c r="H128" s="30"/>
      <c r="I128" s="30"/>
      <c r="J128" s="30"/>
      <c r="K128" s="30"/>
      <c r="L128" s="30"/>
      <c r="M128" s="30"/>
      <c r="N128" s="30"/>
      <c r="O128" s="30"/>
      <c r="P128" s="30"/>
      <c r="Q128" s="30"/>
    </row>
    <row r="129" spans="8:17" s="29" customFormat="1">
      <c r="H129" s="30"/>
      <c r="I129" s="30"/>
      <c r="J129" s="30"/>
      <c r="K129" s="30"/>
      <c r="L129" s="30"/>
      <c r="M129" s="30"/>
      <c r="N129" s="30"/>
      <c r="O129" s="30"/>
      <c r="P129" s="30"/>
      <c r="Q129" s="30"/>
    </row>
    <row r="130" spans="8:17" s="29" customFormat="1">
      <c r="H130" s="30"/>
      <c r="I130" s="30"/>
      <c r="J130" s="30"/>
      <c r="K130" s="30"/>
      <c r="L130" s="30"/>
      <c r="M130" s="30"/>
      <c r="N130" s="30"/>
      <c r="O130" s="30"/>
      <c r="P130" s="30"/>
      <c r="Q130" s="30"/>
    </row>
    <row r="131" spans="8:17" s="29" customFormat="1">
      <c r="H131" s="30"/>
      <c r="I131" s="30"/>
      <c r="J131" s="30"/>
      <c r="K131" s="30"/>
      <c r="L131" s="30"/>
      <c r="M131" s="30"/>
      <c r="N131" s="30"/>
      <c r="O131" s="30"/>
      <c r="P131" s="30"/>
      <c r="Q131" s="30"/>
    </row>
    <row r="132" spans="8:17" s="29" customFormat="1">
      <c r="H132" s="30"/>
      <c r="I132" s="30"/>
      <c r="J132" s="30"/>
      <c r="K132" s="30"/>
      <c r="L132" s="30"/>
      <c r="M132" s="30"/>
      <c r="N132" s="30"/>
      <c r="O132" s="30"/>
      <c r="P132" s="30"/>
      <c r="Q132" s="30"/>
    </row>
    <row r="133" spans="8:17" s="29" customFormat="1">
      <c r="H133" s="30"/>
      <c r="I133" s="30"/>
      <c r="J133" s="30"/>
      <c r="K133" s="30"/>
      <c r="L133" s="30"/>
      <c r="M133" s="30"/>
      <c r="N133" s="30"/>
      <c r="O133" s="30"/>
      <c r="P133" s="30"/>
      <c r="Q133" s="30"/>
    </row>
    <row r="134" spans="8:17" s="29" customFormat="1">
      <c r="H134" s="30"/>
      <c r="I134" s="30"/>
      <c r="J134" s="30"/>
      <c r="K134" s="30"/>
      <c r="L134" s="30"/>
      <c r="M134" s="30"/>
      <c r="N134" s="30"/>
      <c r="O134" s="30"/>
      <c r="P134" s="30"/>
      <c r="Q134" s="30"/>
    </row>
    <row r="135" spans="8:17" s="29" customFormat="1">
      <c r="H135" s="30"/>
      <c r="I135" s="30"/>
      <c r="J135" s="30"/>
      <c r="K135" s="30"/>
      <c r="L135" s="30"/>
      <c r="M135" s="30"/>
      <c r="N135" s="30"/>
      <c r="O135" s="30"/>
      <c r="P135" s="30"/>
      <c r="Q135" s="30"/>
    </row>
    <row r="136" spans="8:17" s="29" customFormat="1">
      <c r="H136" s="30"/>
      <c r="I136" s="30"/>
      <c r="J136" s="30"/>
      <c r="K136" s="30"/>
      <c r="L136" s="30"/>
      <c r="M136" s="30"/>
      <c r="N136" s="30"/>
      <c r="O136" s="30"/>
      <c r="P136" s="30"/>
      <c r="Q136" s="30"/>
    </row>
    <row r="137" spans="8:17" s="29" customFormat="1">
      <c r="H137" s="30"/>
      <c r="I137" s="30"/>
      <c r="J137" s="30"/>
      <c r="K137" s="30"/>
      <c r="L137" s="30"/>
      <c r="M137" s="30"/>
      <c r="N137" s="30"/>
      <c r="O137" s="30"/>
      <c r="P137" s="30"/>
      <c r="Q137" s="30"/>
    </row>
    <row r="138" spans="8:17" s="29" customFormat="1">
      <c r="H138" s="30"/>
      <c r="I138" s="30"/>
      <c r="J138" s="30"/>
      <c r="K138" s="30"/>
      <c r="L138" s="30"/>
      <c r="M138" s="30"/>
      <c r="N138" s="30"/>
      <c r="O138" s="30"/>
      <c r="P138" s="30"/>
      <c r="Q138" s="30"/>
    </row>
    <row r="139" spans="8:17" s="29" customFormat="1">
      <c r="H139" s="30"/>
      <c r="I139" s="30"/>
      <c r="J139" s="30"/>
      <c r="K139" s="30"/>
      <c r="L139" s="30"/>
      <c r="M139" s="30"/>
      <c r="N139" s="30"/>
      <c r="O139" s="30"/>
      <c r="P139" s="30"/>
      <c r="Q139" s="30"/>
    </row>
    <row r="140" spans="8:17" s="29" customFormat="1">
      <c r="H140" s="30"/>
      <c r="I140" s="30"/>
      <c r="J140" s="30"/>
      <c r="K140" s="30"/>
      <c r="L140" s="30"/>
      <c r="M140" s="30"/>
      <c r="N140" s="30"/>
      <c r="O140" s="30"/>
      <c r="P140" s="30"/>
      <c r="Q140" s="30"/>
    </row>
    <row r="141" spans="8:17" s="29" customFormat="1">
      <c r="H141" s="30"/>
      <c r="I141" s="30"/>
      <c r="J141" s="30"/>
      <c r="K141" s="30"/>
      <c r="L141" s="30"/>
      <c r="M141" s="30"/>
      <c r="N141" s="30"/>
      <c r="O141" s="30"/>
      <c r="P141" s="30"/>
      <c r="Q141" s="30"/>
    </row>
    <row r="142" spans="8:17" s="29" customFormat="1">
      <c r="H142" s="30"/>
      <c r="I142" s="30"/>
      <c r="J142" s="30"/>
      <c r="K142" s="30"/>
      <c r="L142" s="30"/>
      <c r="M142" s="30"/>
      <c r="N142" s="30"/>
      <c r="O142" s="30"/>
      <c r="P142" s="30"/>
      <c r="Q142" s="30"/>
    </row>
    <row r="143" spans="8:17" s="29" customFormat="1">
      <c r="H143" s="30"/>
      <c r="I143" s="30"/>
      <c r="J143" s="30"/>
      <c r="K143" s="30"/>
      <c r="L143" s="30"/>
      <c r="M143" s="30"/>
      <c r="N143" s="30"/>
      <c r="O143" s="30"/>
      <c r="P143" s="30"/>
      <c r="Q143" s="30"/>
    </row>
    <row r="144" spans="8:17" s="29" customFormat="1">
      <c r="H144" s="30"/>
      <c r="I144" s="30"/>
      <c r="J144" s="30"/>
      <c r="K144" s="30"/>
      <c r="L144" s="30"/>
      <c r="M144" s="30"/>
      <c r="N144" s="30"/>
      <c r="O144" s="30"/>
      <c r="P144" s="30"/>
      <c r="Q144" s="30"/>
    </row>
    <row r="145" spans="8:17" s="29" customFormat="1">
      <c r="H145" s="30"/>
      <c r="I145" s="30"/>
      <c r="J145" s="30"/>
      <c r="K145" s="30"/>
      <c r="L145" s="30"/>
      <c r="M145" s="30"/>
      <c r="N145" s="30"/>
      <c r="O145" s="30"/>
      <c r="P145" s="30"/>
      <c r="Q145" s="30"/>
    </row>
    <row r="146" spans="8:17" s="29" customFormat="1">
      <c r="H146" s="30"/>
      <c r="I146" s="30"/>
      <c r="J146" s="30"/>
      <c r="K146" s="30"/>
      <c r="L146" s="30"/>
      <c r="M146" s="30"/>
      <c r="N146" s="30"/>
      <c r="O146" s="30"/>
      <c r="P146" s="30"/>
      <c r="Q146" s="30"/>
    </row>
    <row r="147" spans="8:17" s="29" customFormat="1">
      <c r="H147" s="30"/>
      <c r="I147" s="30"/>
      <c r="J147" s="30"/>
      <c r="K147" s="30"/>
      <c r="L147" s="30"/>
      <c r="M147" s="30"/>
      <c r="N147" s="30"/>
      <c r="O147" s="30"/>
      <c r="P147" s="30"/>
      <c r="Q147" s="30"/>
    </row>
    <row r="148" spans="8:17" s="29" customFormat="1">
      <c r="H148" s="30"/>
      <c r="I148" s="30"/>
      <c r="J148" s="30"/>
      <c r="K148" s="30"/>
      <c r="L148" s="30"/>
      <c r="M148" s="30"/>
      <c r="N148" s="30"/>
      <c r="O148" s="30"/>
      <c r="P148" s="30"/>
      <c r="Q148" s="30"/>
    </row>
    <row r="149" spans="8:17" s="29" customFormat="1">
      <c r="H149" s="30"/>
      <c r="I149" s="30"/>
      <c r="J149" s="30"/>
      <c r="K149" s="30"/>
      <c r="L149" s="30"/>
      <c r="M149" s="30"/>
      <c r="N149" s="30"/>
      <c r="O149" s="30"/>
      <c r="P149" s="30"/>
      <c r="Q149" s="30"/>
    </row>
    <row r="150" spans="8:17" s="29" customFormat="1">
      <c r="H150" s="30"/>
      <c r="I150" s="30"/>
      <c r="J150" s="30"/>
      <c r="K150" s="30"/>
      <c r="L150" s="30"/>
      <c r="M150" s="30"/>
      <c r="N150" s="30"/>
      <c r="O150" s="30"/>
      <c r="P150" s="30"/>
      <c r="Q150" s="30"/>
    </row>
    <row r="151" spans="8:17" s="29" customFormat="1">
      <c r="H151" s="30"/>
      <c r="I151" s="30"/>
      <c r="J151" s="30"/>
      <c r="K151" s="30"/>
      <c r="L151" s="30"/>
      <c r="M151" s="30"/>
      <c r="N151" s="30"/>
      <c r="O151" s="30"/>
      <c r="P151" s="30"/>
      <c r="Q151" s="30"/>
    </row>
    <row r="152" spans="8:17" s="29" customFormat="1">
      <c r="H152" s="30"/>
      <c r="I152" s="30"/>
      <c r="J152" s="30"/>
      <c r="K152" s="30"/>
      <c r="L152" s="30"/>
      <c r="M152" s="30"/>
      <c r="N152" s="30"/>
      <c r="O152" s="30"/>
      <c r="P152" s="30"/>
      <c r="Q152" s="30"/>
    </row>
    <row r="153" spans="8:17" s="29" customFormat="1">
      <c r="H153" s="30"/>
      <c r="I153" s="30"/>
      <c r="J153" s="30"/>
      <c r="K153" s="30"/>
      <c r="L153" s="30"/>
      <c r="M153" s="30"/>
      <c r="N153" s="30"/>
      <c r="O153" s="30"/>
      <c r="P153" s="30"/>
      <c r="Q153" s="30"/>
    </row>
    <row r="154" spans="8:17" s="29" customFormat="1">
      <c r="H154" s="30"/>
      <c r="I154" s="30"/>
      <c r="J154" s="30"/>
      <c r="K154" s="30"/>
      <c r="L154" s="30"/>
      <c r="M154" s="30"/>
      <c r="N154" s="30"/>
      <c r="O154" s="30"/>
      <c r="P154" s="30"/>
      <c r="Q154" s="30"/>
    </row>
    <row r="155" spans="8:17" s="29" customFormat="1">
      <c r="H155" s="30"/>
      <c r="I155" s="30"/>
      <c r="J155" s="30"/>
      <c r="K155" s="30"/>
      <c r="L155" s="30"/>
      <c r="M155" s="30"/>
      <c r="N155" s="30"/>
      <c r="O155" s="30"/>
      <c r="P155" s="30"/>
      <c r="Q155" s="30"/>
    </row>
    <row r="156" spans="8:17" s="29" customFormat="1">
      <c r="H156" s="30"/>
      <c r="I156" s="30"/>
      <c r="J156" s="30"/>
      <c r="K156" s="30"/>
      <c r="L156" s="30"/>
      <c r="M156" s="30"/>
      <c r="N156" s="30"/>
      <c r="O156" s="30"/>
      <c r="P156" s="30"/>
      <c r="Q156" s="30"/>
    </row>
    <row r="157" spans="8:17" s="29" customFormat="1">
      <c r="H157" s="30"/>
      <c r="I157" s="30"/>
      <c r="J157" s="30"/>
      <c r="K157" s="30"/>
      <c r="L157" s="30"/>
      <c r="M157" s="30"/>
      <c r="N157" s="30"/>
      <c r="O157" s="30"/>
      <c r="P157" s="30"/>
      <c r="Q157" s="30"/>
    </row>
    <row r="158" spans="8:17" s="29" customFormat="1">
      <c r="H158" s="30"/>
      <c r="I158" s="30"/>
      <c r="J158" s="30"/>
      <c r="K158" s="30"/>
      <c r="L158" s="30"/>
      <c r="M158" s="30"/>
      <c r="N158" s="30"/>
      <c r="O158" s="30"/>
      <c r="P158" s="30"/>
      <c r="Q158" s="30"/>
    </row>
    <row r="159" spans="8:17" s="29" customFormat="1">
      <c r="H159" s="30"/>
      <c r="I159" s="30"/>
      <c r="J159" s="30"/>
      <c r="K159" s="30"/>
      <c r="L159" s="30"/>
      <c r="M159" s="30"/>
      <c r="N159" s="30"/>
      <c r="O159" s="30"/>
      <c r="P159" s="30"/>
      <c r="Q159" s="30"/>
    </row>
    <row r="160" spans="8:17" s="29" customFormat="1">
      <c r="H160" s="30"/>
      <c r="I160" s="30"/>
      <c r="J160" s="30"/>
      <c r="K160" s="30"/>
      <c r="L160" s="30"/>
      <c r="M160" s="30"/>
      <c r="N160" s="30"/>
      <c r="O160" s="30"/>
      <c r="P160" s="30"/>
      <c r="Q160" s="30"/>
    </row>
    <row r="161" spans="8:17" s="29" customFormat="1">
      <c r="H161" s="30"/>
      <c r="I161" s="30"/>
      <c r="J161" s="30"/>
      <c r="K161" s="30"/>
      <c r="L161" s="30"/>
      <c r="M161" s="30"/>
      <c r="N161" s="30"/>
      <c r="O161" s="30"/>
      <c r="P161" s="30"/>
      <c r="Q161" s="30"/>
    </row>
    <row r="162" spans="8:17" s="29" customFormat="1">
      <c r="H162" s="30"/>
      <c r="I162" s="30"/>
      <c r="J162" s="30"/>
      <c r="K162" s="30"/>
      <c r="L162" s="30"/>
      <c r="M162" s="30"/>
      <c r="N162" s="30"/>
      <c r="O162" s="30"/>
      <c r="P162" s="30"/>
      <c r="Q162" s="30"/>
    </row>
    <row r="163" spans="8:17" s="29" customFormat="1">
      <c r="H163" s="30"/>
      <c r="I163" s="30"/>
      <c r="J163" s="30"/>
      <c r="K163" s="30"/>
      <c r="L163" s="30"/>
      <c r="M163" s="30"/>
      <c r="N163" s="30"/>
      <c r="O163" s="30"/>
      <c r="P163" s="30"/>
      <c r="Q163" s="30"/>
    </row>
    <row r="164" spans="8:17" s="29" customFormat="1">
      <c r="H164" s="30"/>
      <c r="I164" s="30"/>
      <c r="J164" s="30"/>
      <c r="K164" s="30"/>
      <c r="L164" s="30"/>
      <c r="M164" s="30"/>
      <c r="N164" s="30"/>
      <c r="O164" s="30"/>
      <c r="P164" s="30"/>
      <c r="Q164" s="30"/>
    </row>
    <row r="165" spans="8:17" s="29" customFormat="1">
      <c r="H165" s="30"/>
      <c r="I165" s="30"/>
      <c r="J165" s="30"/>
      <c r="K165" s="30"/>
      <c r="L165" s="30"/>
      <c r="M165" s="30"/>
      <c r="N165" s="30"/>
      <c r="O165" s="30"/>
      <c r="P165" s="30"/>
      <c r="Q165" s="30"/>
    </row>
    <row r="166" spans="8:17" s="29" customFormat="1">
      <c r="H166" s="30"/>
      <c r="I166" s="30"/>
      <c r="J166" s="30"/>
      <c r="K166" s="30"/>
      <c r="L166" s="30"/>
      <c r="M166" s="30"/>
      <c r="N166" s="30"/>
      <c r="O166" s="30"/>
      <c r="P166" s="30"/>
      <c r="Q166" s="30"/>
    </row>
    <row r="167" spans="8:17" s="29" customFormat="1">
      <c r="H167" s="30"/>
      <c r="I167" s="30"/>
      <c r="J167" s="30"/>
      <c r="K167" s="30"/>
      <c r="L167" s="30"/>
      <c r="M167" s="30"/>
      <c r="N167" s="30"/>
      <c r="O167" s="30"/>
      <c r="P167" s="30"/>
      <c r="Q167" s="30"/>
    </row>
    <row r="168" spans="8:17" s="29" customFormat="1">
      <c r="H168" s="30"/>
      <c r="I168" s="30"/>
      <c r="J168" s="30"/>
      <c r="K168" s="30"/>
      <c r="L168" s="30"/>
      <c r="M168" s="30"/>
      <c r="N168" s="30"/>
      <c r="O168" s="30"/>
      <c r="P168" s="30"/>
      <c r="Q168" s="30"/>
    </row>
    <row r="169" spans="8:17" s="29" customFormat="1">
      <c r="H169" s="30"/>
      <c r="I169" s="30"/>
      <c r="J169" s="30"/>
      <c r="K169" s="30"/>
      <c r="L169" s="30"/>
      <c r="M169" s="30"/>
      <c r="N169" s="30"/>
      <c r="O169" s="30"/>
      <c r="P169" s="30"/>
      <c r="Q169" s="30"/>
    </row>
    <row r="170" spans="8:17" s="29" customFormat="1">
      <c r="H170" s="30"/>
      <c r="I170" s="30"/>
      <c r="J170" s="30"/>
      <c r="K170" s="30"/>
      <c r="L170" s="30"/>
      <c r="M170" s="30"/>
      <c r="N170" s="30"/>
      <c r="O170" s="30"/>
      <c r="P170" s="30"/>
      <c r="Q170" s="30"/>
    </row>
    <row r="171" spans="8:17" s="29" customFormat="1">
      <c r="H171" s="30"/>
      <c r="I171" s="30"/>
      <c r="J171" s="30"/>
      <c r="K171" s="30"/>
      <c r="L171" s="30"/>
      <c r="M171" s="30"/>
      <c r="N171" s="30"/>
      <c r="O171" s="30"/>
      <c r="P171" s="30"/>
      <c r="Q171" s="30"/>
    </row>
    <row r="172" spans="8:17" s="29" customFormat="1">
      <c r="H172" s="30"/>
      <c r="I172" s="30"/>
      <c r="J172" s="30"/>
      <c r="K172" s="30"/>
      <c r="L172" s="30"/>
      <c r="M172" s="30"/>
      <c r="N172" s="30"/>
      <c r="O172" s="30"/>
      <c r="P172" s="30"/>
      <c r="Q172" s="30"/>
    </row>
    <row r="173" spans="8:17" s="29" customFormat="1">
      <c r="H173" s="30"/>
      <c r="I173" s="30"/>
      <c r="J173" s="30"/>
      <c r="K173" s="30"/>
      <c r="L173" s="30"/>
      <c r="M173" s="30"/>
      <c r="N173" s="30"/>
      <c r="O173" s="30"/>
      <c r="P173" s="30"/>
      <c r="Q173" s="30"/>
    </row>
    <row r="174" spans="8:17" s="29" customFormat="1">
      <c r="H174" s="30"/>
      <c r="I174" s="30"/>
      <c r="J174" s="30"/>
      <c r="K174" s="30"/>
      <c r="L174" s="30"/>
      <c r="M174" s="30"/>
      <c r="N174" s="30"/>
      <c r="O174" s="30"/>
      <c r="P174" s="30"/>
      <c r="Q174" s="30"/>
    </row>
    <row r="175" spans="8:17" s="29" customFormat="1">
      <c r="H175" s="30"/>
      <c r="I175" s="30"/>
      <c r="J175" s="30"/>
      <c r="K175" s="30"/>
      <c r="L175" s="30"/>
      <c r="M175" s="30"/>
      <c r="N175" s="30"/>
      <c r="O175" s="30"/>
      <c r="P175" s="30"/>
      <c r="Q175" s="30"/>
    </row>
    <row r="176" spans="8:17" s="29" customFormat="1">
      <c r="H176" s="30"/>
      <c r="I176" s="30"/>
      <c r="J176" s="30"/>
      <c r="K176" s="30"/>
      <c r="L176" s="30"/>
      <c r="M176" s="30"/>
      <c r="N176" s="30"/>
      <c r="O176" s="30"/>
      <c r="P176" s="30"/>
      <c r="Q176" s="30"/>
    </row>
    <row r="177" spans="8:17" s="29" customFormat="1">
      <c r="H177" s="30"/>
      <c r="I177" s="30"/>
      <c r="J177" s="30"/>
      <c r="K177" s="30"/>
      <c r="L177" s="30"/>
      <c r="M177" s="30"/>
      <c r="N177" s="30"/>
      <c r="O177" s="30"/>
      <c r="P177" s="30"/>
      <c r="Q177" s="30"/>
    </row>
    <row r="178" spans="8:17" s="29" customFormat="1">
      <c r="H178" s="30"/>
      <c r="I178" s="30"/>
      <c r="J178" s="30"/>
      <c r="K178" s="30"/>
      <c r="L178" s="30"/>
      <c r="M178" s="30"/>
      <c r="N178" s="30"/>
      <c r="O178" s="30"/>
      <c r="P178" s="30"/>
      <c r="Q178" s="30"/>
    </row>
    <row r="179" spans="8:17" s="29" customFormat="1">
      <c r="H179" s="30"/>
      <c r="I179" s="30"/>
      <c r="J179" s="30"/>
      <c r="K179" s="30"/>
      <c r="L179" s="30"/>
      <c r="M179" s="30"/>
      <c r="N179" s="30"/>
      <c r="O179" s="30"/>
      <c r="P179" s="30"/>
      <c r="Q179" s="30"/>
    </row>
    <row r="180" spans="8:17" s="29" customFormat="1">
      <c r="H180" s="30"/>
      <c r="I180" s="30"/>
      <c r="J180" s="30"/>
      <c r="K180" s="30"/>
      <c r="L180" s="30"/>
      <c r="M180" s="30"/>
      <c r="N180" s="30"/>
      <c r="O180" s="30"/>
      <c r="P180" s="30"/>
      <c r="Q180" s="30"/>
    </row>
    <row r="181" spans="8:17" s="29" customFormat="1">
      <c r="H181" s="30"/>
      <c r="I181" s="30"/>
      <c r="J181" s="30"/>
      <c r="K181" s="30"/>
      <c r="L181" s="30"/>
      <c r="M181" s="30"/>
      <c r="N181" s="30"/>
      <c r="O181" s="30"/>
      <c r="P181" s="30"/>
      <c r="Q181" s="30"/>
    </row>
    <row r="182" spans="8:17" s="29" customFormat="1">
      <c r="H182" s="30"/>
      <c r="I182" s="30"/>
      <c r="J182" s="30"/>
      <c r="K182" s="30"/>
      <c r="L182" s="30"/>
      <c r="M182" s="30"/>
      <c r="N182" s="30"/>
      <c r="O182" s="30"/>
      <c r="P182" s="30"/>
      <c r="Q182" s="30"/>
    </row>
    <row r="183" spans="8:17" s="29" customFormat="1">
      <c r="H183" s="30"/>
      <c r="I183" s="30"/>
      <c r="J183" s="30"/>
      <c r="K183" s="30"/>
      <c r="L183" s="30"/>
      <c r="M183" s="30"/>
      <c r="N183" s="30"/>
      <c r="O183" s="30"/>
      <c r="P183" s="30"/>
      <c r="Q183" s="30"/>
    </row>
    <row r="184" spans="8:17" s="29" customFormat="1">
      <c r="H184" s="30"/>
      <c r="I184" s="30"/>
      <c r="J184" s="30"/>
      <c r="K184" s="30"/>
      <c r="L184" s="30"/>
      <c r="M184" s="30"/>
      <c r="N184" s="30"/>
      <c r="O184" s="30"/>
      <c r="P184" s="30"/>
      <c r="Q184" s="30"/>
    </row>
    <row r="185" spans="8:17" s="29" customFormat="1">
      <c r="H185" s="30"/>
      <c r="I185" s="30"/>
      <c r="J185" s="30"/>
      <c r="K185" s="30"/>
      <c r="L185" s="30"/>
      <c r="M185" s="30"/>
      <c r="N185" s="30"/>
      <c r="O185" s="30"/>
      <c r="P185" s="30"/>
      <c r="Q185" s="30"/>
    </row>
    <row r="186" spans="8:17" s="29" customFormat="1">
      <c r="H186" s="30"/>
      <c r="I186" s="30"/>
      <c r="J186" s="30"/>
      <c r="K186" s="30"/>
      <c r="L186" s="30"/>
      <c r="M186" s="30"/>
      <c r="N186" s="30"/>
      <c r="O186" s="30"/>
      <c r="P186" s="30"/>
      <c r="Q186" s="30"/>
    </row>
    <row r="187" spans="8:17" s="29" customFormat="1">
      <c r="H187" s="30"/>
      <c r="I187" s="30"/>
      <c r="J187" s="30"/>
      <c r="K187" s="30"/>
      <c r="L187" s="30"/>
      <c r="M187" s="30"/>
      <c r="N187" s="30"/>
      <c r="O187" s="30"/>
      <c r="P187" s="30"/>
      <c r="Q187" s="30"/>
    </row>
    <row r="188" spans="8:17" s="29" customFormat="1">
      <c r="H188" s="30"/>
      <c r="I188" s="30"/>
      <c r="J188" s="30"/>
      <c r="K188" s="30"/>
      <c r="L188" s="30"/>
      <c r="M188" s="30"/>
      <c r="N188" s="30"/>
      <c r="O188" s="30"/>
      <c r="P188" s="30"/>
      <c r="Q188" s="30"/>
    </row>
    <row r="189" spans="8:17" s="29" customFormat="1">
      <c r="H189" s="30"/>
      <c r="I189" s="30"/>
      <c r="J189" s="30"/>
      <c r="K189" s="30"/>
      <c r="L189" s="30"/>
      <c r="M189" s="30"/>
      <c r="N189" s="30"/>
      <c r="O189" s="30"/>
      <c r="P189" s="30"/>
      <c r="Q189" s="30"/>
    </row>
    <row r="190" spans="8:17" s="29" customFormat="1">
      <c r="H190" s="30"/>
      <c r="I190" s="30"/>
      <c r="J190" s="30"/>
      <c r="K190" s="30"/>
      <c r="L190" s="30"/>
      <c r="M190" s="30"/>
      <c r="N190" s="30"/>
      <c r="O190" s="30"/>
      <c r="P190" s="30"/>
      <c r="Q190" s="30"/>
    </row>
    <row r="191" spans="8:17" s="29" customFormat="1">
      <c r="H191" s="30"/>
      <c r="I191" s="30"/>
      <c r="J191" s="30"/>
      <c r="K191" s="30"/>
      <c r="L191" s="30"/>
      <c r="M191" s="30"/>
      <c r="N191" s="30"/>
      <c r="O191" s="30"/>
      <c r="P191" s="30"/>
      <c r="Q191" s="30"/>
    </row>
    <row r="192" spans="8:17" s="29" customFormat="1">
      <c r="H192" s="30"/>
      <c r="I192" s="30"/>
      <c r="J192" s="30"/>
      <c r="K192" s="30"/>
      <c r="L192" s="30"/>
      <c r="M192" s="30"/>
      <c r="N192" s="30"/>
      <c r="O192" s="30"/>
      <c r="P192" s="30"/>
      <c r="Q192" s="30"/>
    </row>
    <row r="193" spans="8:17" s="29" customFormat="1">
      <c r="H193" s="30"/>
      <c r="I193" s="30"/>
      <c r="J193" s="30"/>
      <c r="K193" s="30"/>
      <c r="L193" s="30"/>
      <c r="M193" s="30"/>
      <c r="N193" s="30"/>
      <c r="O193" s="30"/>
      <c r="P193" s="30"/>
      <c r="Q193" s="30"/>
    </row>
    <row r="194" spans="8:17" s="29" customFormat="1">
      <c r="H194" s="30"/>
      <c r="I194" s="30"/>
      <c r="J194" s="30"/>
      <c r="K194" s="30"/>
      <c r="L194" s="30"/>
      <c r="M194" s="30"/>
      <c r="N194" s="30"/>
      <c r="O194" s="30"/>
      <c r="P194" s="30"/>
      <c r="Q194" s="30"/>
    </row>
    <row r="195" spans="8:17" s="29" customFormat="1">
      <c r="H195" s="30"/>
      <c r="I195" s="30"/>
      <c r="J195" s="30"/>
      <c r="K195" s="30"/>
      <c r="L195" s="30"/>
      <c r="M195" s="30"/>
      <c r="N195" s="30"/>
      <c r="O195" s="30"/>
      <c r="P195" s="30"/>
      <c r="Q195" s="30"/>
    </row>
    <row r="196" spans="8:17" s="29" customFormat="1">
      <c r="H196" s="30"/>
      <c r="I196" s="30"/>
      <c r="J196" s="30"/>
      <c r="K196" s="30"/>
      <c r="L196" s="30"/>
      <c r="M196" s="30"/>
      <c r="N196" s="30"/>
      <c r="O196" s="30"/>
      <c r="P196" s="30"/>
      <c r="Q196" s="30"/>
    </row>
    <row r="197" spans="8:17" s="29" customFormat="1">
      <c r="H197" s="30"/>
      <c r="I197" s="30"/>
      <c r="J197" s="30"/>
      <c r="K197" s="30"/>
      <c r="L197" s="30"/>
      <c r="M197" s="30"/>
      <c r="N197" s="30"/>
      <c r="O197" s="30"/>
      <c r="P197" s="30"/>
      <c r="Q197" s="30"/>
    </row>
    <row r="198" spans="8:17" s="29" customFormat="1">
      <c r="H198" s="30"/>
      <c r="I198" s="30"/>
      <c r="J198" s="30"/>
      <c r="K198" s="30"/>
      <c r="L198" s="30"/>
      <c r="M198" s="30"/>
      <c r="N198" s="30"/>
      <c r="O198" s="30"/>
      <c r="P198" s="30"/>
      <c r="Q198" s="30"/>
    </row>
    <row r="199" spans="8:17" s="29" customFormat="1">
      <c r="H199" s="30"/>
      <c r="I199" s="30"/>
      <c r="J199" s="30"/>
      <c r="K199" s="30"/>
      <c r="L199" s="30"/>
      <c r="M199" s="30"/>
      <c r="N199" s="30"/>
      <c r="O199" s="30"/>
      <c r="P199" s="30"/>
      <c r="Q199" s="30"/>
    </row>
    <row r="200" spans="8:17" s="29" customFormat="1">
      <c r="H200" s="30"/>
      <c r="I200" s="30"/>
      <c r="J200" s="30"/>
      <c r="K200" s="30"/>
      <c r="L200" s="30"/>
      <c r="M200" s="30"/>
      <c r="N200" s="30"/>
      <c r="O200" s="30"/>
      <c r="P200" s="30"/>
      <c r="Q200" s="30"/>
    </row>
    <row r="201" spans="8:17" s="29" customFormat="1">
      <c r="H201" s="30"/>
      <c r="I201" s="30"/>
      <c r="J201" s="30"/>
      <c r="K201" s="30"/>
      <c r="L201" s="30"/>
      <c r="M201" s="30"/>
      <c r="N201" s="30"/>
      <c r="O201" s="30"/>
      <c r="P201" s="30"/>
      <c r="Q201" s="30"/>
    </row>
    <row r="202" spans="8:17" s="29" customFormat="1">
      <c r="H202" s="30"/>
      <c r="I202" s="30"/>
      <c r="J202" s="30"/>
      <c r="K202" s="30"/>
      <c r="L202" s="30"/>
      <c r="M202" s="30"/>
      <c r="N202" s="30"/>
      <c r="O202" s="30"/>
      <c r="P202" s="30"/>
      <c r="Q202" s="30"/>
    </row>
    <row r="203" spans="8:17" s="29" customFormat="1">
      <c r="H203" s="30"/>
      <c r="I203" s="30"/>
      <c r="J203" s="30"/>
      <c r="K203" s="30"/>
      <c r="L203" s="30"/>
      <c r="M203" s="30"/>
      <c r="N203" s="30"/>
      <c r="O203" s="30"/>
      <c r="P203" s="30"/>
      <c r="Q203" s="30"/>
    </row>
    <row r="204" spans="8:17" s="29" customFormat="1">
      <c r="H204" s="30"/>
      <c r="I204" s="30"/>
      <c r="J204" s="30"/>
      <c r="K204" s="30"/>
      <c r="L204" s="30"/>
      <c r="M204" s="30"/>
      <c r="N204" s="30"/>
      <c r="O204" s="30"/>
      <c r="P204" s="30"/>
      <c r="Q204" s="30"/>
    </row>
    <row r="205" spans="8:17" s="29" customFormat="1">
      <c r="H205" s="30"/>
      <c r="I205" s="30"/>
      <c r="J205" s="30"/>
      <c r="K205" s="30"/>
      <c r="L205" s="30"/>
      <c r="M205" s="30"/>
      <c r="N205" s="30"/>
      <c r="O205" s="30"/>
      <c r="P205" s="30"/>
      <c r="Q205" s="30"/>
    </row>
    <row r="206" spans="8:17" s="29" customFormat="1">
      <c r="H206" s="30"/>
      <c r="I206" s="30"/>
      <c r="J206" s="30"/>
      <c r="K206" s="30"/>
      <c r="L206" s="30"/>
      <c r="M206" s="30"/>
      <c r="N206" s="30"/>
      <c r="O206" s="30"/>
      <c r="P206" s="30"/>
      <c r="Q206" s="30"/>
    </row>
    <row r="207" spans="8:17" s="29" customFormat="1">
      <c r="H207" s="30"/>
      <c r="I207" s="30"/>
      <c r="J207" s="30"/>
      <c r="K207" s="30"/>
      <c r="L207" s="30"/>
      <c r="M207" s="30"/>
      <c r="N207" s="30"/>
      <c r="O207" s="30"/>
      <c r="P207" s="30"/>
      <c r="Q207" s="30"/>
    </row>
    <row r="208" spans="8:17" s="29" customFormat="1">
      <c r="H208" s="30"/>
      <c r="I208" s="30"/>
      <c r="J208" s="30"/>
      <c r="K208" s="30"/>
      <c r="L208" s="30"/>
      <c r="M208" s="30"/>
      <c r="N208" s="30"/>
      <c r="O208" s="30"/>
      <c r="P208" s="30"/>
      <c r="Q208" s="30"/>
    </row>
    <row r="209" spans="8:17" s="29" customFormat="1">
      <c r="H209" s="30"/>
      <c r="I209" s="30"/>
      <c r="J209" s="30"/>
      <c r="K209" s="30"/>
      <c r="L209" s="30"/>
      <c r="M209" s="30"/>
      <c r="N209" s="30"/>
      <c r="O209" s="30"/>
      <c r="P209" s="30"/>
      <c r="Q209" s="30"/>
    </row>
    <row r="210" spans="8:17" s="29" customFormat="1">
      <c r="H210" s="30"/>
      <c r="I210" s="30"/>
      <c r="J210" s="30"/>
      <c r="K210" s="30"/>
      <c r="L210" s="30"/>
      <c r="M210" s="30"/>
      <c r="N210" s="30"/>
      <c r="O210" s="30"/>
      <c r="P210" s="30"/>
      <c r="Q210" s="30"/>
    </row>
    <row r="211" spans="8:17" s="29" customFormat="1">
      <c r="H211" s="30"/>
      <c r="I211" s="30"/>
      <c r="J211" s="30"/>
      <c r="K211" s="30"/>
      <c r="L211" s="30"/>
      <c r="M211" s="30"/>
      <c r="N211" s="30"/>
      <c r="O211" s="30"/>
      <c r="P211" s="30"/>
      <c r="Q211" s="30"/>
    </row>
    <row r="212" spans="8:17" s="29" customFormat="1">
      <c r="H212" s="30"/>
      <c r="I212" s="30"/>
      <c r="J212" s="30"/>
      <c r="K212" s="30"/>
      <c r="L212" s="30"/>
      <c r="M212" s="30"/>
      <c r="N212" s="30"/>
      <c r="O212" s="30"/>
      <c r="P212" s="30"/>
      <c r="Q212" s="30"/>
    </row>
    <row r="213" spans="8:17" s="29" customFormat="1">
      <c r="H213" s="30"/>
      <c r="I213" s="30"/>
      <c r="J213" s="30"/>
      <c r="K213" s="30"/>
      <c r="L213" s="30"/>
      <c r="M213" s="30"/>
      <c r="N213" s="30"/>
      <c r="O213" s="30"/>
      <c r="P213" s="30"/>
      <c r="Q213" s="30"/>
    </row>
    <row r="214" spans="8:17" s="29" customFormat="1">
      <c r="H214" s="30"/>
      <c r="I214" s="30"/>
      <c r="J214" s="30"/>
      <c r="K214" s="30"/>
      <c r="L214" s="30"/>
      <c r="M214" s="30"/>
      <c r="N214" s="30"/>
      <c r="O214" s="30"/>
      <c r="P214" s="30"/>
      <c r="Q214" s="30"/>
    </row>
    <row r="215" spans="8:17" s="29" customFormat="1">
      <c r="H215" s="30"/>
      <c r="I215" s="30"/>
      <c r="J215" s="30"/>
      <c r="K215" s="30"/>
      <c r="L215" s="30"/>
      <c r="M215" s="30"/>
      <c r="N215" s="30"/>
      <c r="O215" s="30"/>
      <c r="P215" s="30"/>
      <c r="Q215" s="30"/>
    </row>
    <row r="216" spans="8:17" s="29" customFormat="1">
      <c r="H216" s="30"/>
      <c r="I216" s="30"/>
      <c r="J216" s="30"/>
      <c r="K216" s="30"/>
      <c r="L216" s="30"/>
      <c r="M216" s="30"/>
      <c r="N216" s="30"/>
      <c r="O216" s="30"/>
      <c r="P216" s="30"/>
      <c r="Q216" s="30"/>
    </row>
    <row r="217" spans="8:17" s="29" customFormat="1">
      <c r="H217" s="30"/>
      <c r="I217" s="30"/>
      <c r="J217" s="30"/>
      <c r="K217" s="30"/>
      <c r="L217" s="30"/>
      <c r="M217" s="30"/>
      <c r="N217" s="30"/>
      <c r="O217" s="30"/>
      <c r="P217" s="30"/>
      <c r="Q217" s="30"/>
    </row>
    <row r="218" spans="8:17" s="29" customFormat="1">
      <c r="H218" s="30"/>
      <c r="I218" s="30"/>
      <c r="J218" s="30"/>
      <c r="K218" s="30"/>
      <c r="L218" s="30"/>
      <c r="M218" s="30"/>
      <c r="N218" s="30"/>
      <c r="O218" s="30"/>
      <c r="P218" s="30"/>
      <c r="Q218" s="30"/>
    </row>
    <row r="219" spans="8:17" s="29" customFormat="1">
      <c r="H219" s="30"/>
      <c r="I219" s="30"/>
      <c r="J219" s="30"/>
      <c r="K219" s="30"/>
      <c r="L219" s="30"/>
      <c r="M219" s="30"/>
      <c r="N219" s="30"/>
      <c r="O219" s="30"/>
      <c r="P219" s="30"/>
      <c r="Q219" s="30"/>
    </row>
    <row r="220" spans="8:17" s="29" customFormat="1">
      <c r="H220" s="30"/>
      <c r="I220" s="30"/>
      <c r="J220" s="30"/>
      <c r="K220" s="30"/>
      <c r="L220" s="30"/>
      <c r="M220" s="30"/>
      <c r="N220" s="30"/>
      <c r="O220" s="30"/>
      <c r="P220" s="30"/>
      <c r="Q220" s="30"/>
    </row>
    <row r="221" spans="8:17" s="29" customFormat="1">
      <c r="H221" s="30"/>
      <c r="I221" s="30"/>
      <c r="J221" s="30"/>
      <c r="K221" s="30"/>
      <c r="L221" s="30"/>
      <c r="M221" s="30"/>
      <c r="N221" s="30"/>
      <c r="O221" s="30"/>
      <c r="P221" s="30"/>
      <c r="Q221" s="30"/>
    </row>
    <row r="222" spans="8:17" s="29" customFormat="1">
      <c r="H222" s="30"/>
      <c r="I222" s="30"/>
      <c r="J222" s="30"/>
      <c r="K222" s="30"/>
      <c r="L222" s="30"/>
      <c r="M222" s="30"/>
      <c r="N222" s="30"/>
      <c r="O222" s="30"/>
      <c r="P222" s="30"/>
      <c r="Q222" s="30"/>
    </row>
    <row r="223" spans="8:17" s="29" customFormat="1">
      <c r="H223" s="30"/>
      <c r="I223" s="30"/>
      <c r="J223" s="30"/>
      <c r="K223" s="30"/>
      <c r="L223" s="30"/>
      <c r="M223" s="30"/>
      <c r="N223" s="30"/>
      <c r="O223" s="30"/>
      <c r="P223" s="30"/>
      <c r="Q223" s="30"/>
    </row>
    <row r="224" spans="8:17" s="29" customFormat="1">
      <c r="H224" s="30"/>
      <c r="I224" s="30"/>
      <c r="J224" s="30"/>
      <c r="K224" s="30"/>
      <c r="L224" s="30"/>
      <c r="M224" s="30"/>
      <c r="N224" s="30"/>
      <c r="O224" s="30"/>
      <c r="P224" s="30"/>
      <c r="Q224" s="30"/>
    </row>
    <row r="225" spans="8:17" s="29" customFormat="1">
      <c r="H225" s="30"/>
      <c r="I225" s="30"/>
      <c r="J225" s="30"/>
      <c r="K225" s="30"/>
      <c r="L225" s="30"/>
      <c r="M225" s="30"/>
      <c r="N225" s="30"/>
      <c r="O225" s="30"/>
      <c r="P225" s="30"/>
      <c r="Q225" s="30"/>
    </row>
    <row r="226" spans="8:17" s="29" customFormat="1">
      <c r="H226" s="30"/>
      <c r="I226" s="30"/>
      <c r="J226" s="30"/>
      <c r="K226" s="30"/>
      <c r="L226" s="30"/>
      <c r="M226" s="30"/>
      <c r="N226" s="30"/>
      <c r="O226" s="30"/>
      <c r="P226" s="30"/>
      <c r="Q226" s="30"/>
    </row>
    <row r="227" spans="8:17" s="29" customFormat="1">
      <c r="H227" s="30"/>
      <c r="I227" s="30"/>
      <c r="J227" s="30"/>
      <c r="K227" s="30"/>
      <c r="L227" s="30"/>
      <c r="M227" s="30"/>
      <c r="N227" s="30"/>
      <c r="O227" s="30"/>
      <c r="P227" s="30"/>
      <c r="Q227" s="30"/>
    </row>
    <row r="228" spans="8:17" s="29" customFormat="1">
      <c r="H228" s="30"/>
      <c r="I228" s="30"/>
      <c r="J228" s="30"/>
      <c r="K228" s="30"/>
      <c r="L228" s="30"/>
      <c r="M228" s="30"/>
      <c r="N228" s="30"/>
      <c r="O228" s="30"/>
      <c r="P228" s="30"/>
      <c r="Q228" s="30"/>
    </row>
    <row r="229" spans="8:17" s="29" customFormat="1">
      <c r="H229" s="30"/>
      <c r="I229" s="30"/>
      <c r="J229" s="30"/>
      <c r="K229" s="30"/>
      <c r="L229" s="30"/>
      <c r="M229" s="30"/>
      <c r="N229" s="30"/>
      <c r="O229" s="30"/>
      <c r="P229" s="30"/>
      <c r="Q229" s="30"/>
    </row>
    <row r="230" spans="8:17" s="29" customFormat="1">
      <c r="H230" s="30"/>
      <c r="I230" s="30"/>
      <c r="J230" s="30"/>
      <c r="K230" s="30"/>
      <c r="L230" s="30"/>
      <c r="M230" s="30"/>
      <c r="N230" s="30"/>
      <c r="O230" s="30"/>
      <c r="P230" s="30"/>
      <c r="Q230" s="30"/>
    </row>
    <row r="231" spans="8:17" s="29" customFormat="1">
      <c r="H231" s="30"/>
      <c r="I231" s="30"/>
      <c r="J231" s="30"/>
      <c r="K231" s="30"/>
      <c r="L231" s="30"/>
      <c r="M231" s="30"/>
      <c r="N231" s="30"/>
      <c r="O231" s="30"/>
      <c r="P231" s="30"/>
      <c r="Q231" s="30"/>
    </row>
    <row r="232" spans="8:17" s="29" customFormat="1">
      <c r="H232" s="30"/>
      <c r="I232" s="30"/>
      <c r="J232" s="30"/>
      <c r="K232" s="30"/>
      <c r="L232" s="30"/>
      <c r="M232" s="30"/>
      <c r="N232" s="30"/>
      <c r="O232" s="30"/>
      <c r="P232" s="30"/>
      <c r="Q232" s="30"/>
    </row>
    <row r="233" spans="8:17" s="29" customFormat="1">
      <c r="H233" s="30"/>
      <c r="I233" s="30"/>
      <c r="J233" s="30"/>
      <c r="K233" s="30"/>
      <c r="L233" s="30"/>
      <c r="M233" s="30"/>
      <c r="N233" s="30"/>
      <c r="O233" s="30"/>
      <c r="P233" s="30"/>
      <c r="Q233" s="30"/>
    </row>
    <row r="234" spans="8:17" s="29" customFormat="1">
      <c r="H234" s="30"/>
      <c r="I234" s="30"/>
      <c r="J234" s="30"/>
      <c r="K234" s="30"/>
      <c r="L234" s="30"/>
      <c r="M234" s="30"/>
      <c r="N234" s="30"/>
      <c r="O234" s="30"/>
      <c r="P234" s="30"/>
      <c r="Q234" s="30"/>
    </row>
    <row r="235" spans="8:17" s="29" customFormat="1">
      <c r="H235" s="30"/>
      <c r="I235" s="30"/>
      <c r="J235" s="30"/>
      <c r="K235" s="30"/>
      <c r="L235" s="30"/>
      <c r="M235" s="30"/>
      <c r="N235" s="30"/>
      <c r="O235" s="30"/>
      <c r="P235" s="30"/>
      <c r="Q235" s="30"/>
    </row>
    <row r="236" spans="8:17" s="29" customFormat="1">
      <c r="H236" s="30"/>
      <c r="I236" s="30"/>
      <c r="J236" s="30"/>
      <c r="K236" s="30"/>
      <c r="L236" s="30"/>
      <c r="M236" s="30"/>
      <c r="N236" s="30"/>
      <c r="O236" s="30"/>
      <c r="P236" s="30"/>
      <c r="Q236" s="30"/>
    </row>
    <row r="237" spans="8:17" s="29" customFormat="1">
      <c r="H237" s="30"/>
      <c r="I237" s="30"/>
      <c r="J237" s="30"/>
      <c r="K237" s="30"/>
      <c r="L237" s="30"/>
      <c r="M237" s="30"/>
      <c r="N237" s="30"/>
      <c r="O237" s="30"/>
      <c r="P237" s="30"/>
      <c r="Q237" s="30"/>
    </row>
    <row r="238" spans="8:17" s="29" customFormat="1">
      <c r="H238" s="30"/>
      <c r="I238" s="30"/>
      <c r="J238" s="30"/>
      <c r="K238" s="30"/>
      <c r="L238" s="30"/>
      <c r="M238" s="30"/>
      <c r="N238" s="30"/>
      <c r="O238" s="30"/>
      <c r="P238" s="30"/>
      <c r="Q238" s="30"/>
    </row>
    <row r="239" spans="8:17" s="29" customFormat="1">
      <c r="H239" s="30"/>
      <c r="I239" s="30"/>
      <c r="J239" s="30"/>
      <c r="K239" s="30"/>
      <c r="L239" s="30"/>
      <c r="M239" s="30"/>
      <c r="N239" s="30"/>
      <c r="O239" s="30"/>
      <c r="P239" s="30"/>
      <c r="Q239" s="30"/>
    </row>
    <row r="240" spans="8:17" s="29" customFormat="1">
      <c r="H240" s="30"/>
      <c r="I240" s="30"/>
      <c r="J240" s="30"/>
      <c r="K240" s="30"/>
      <c r="L240" s="30"/>
      <c r="M240" s="30"/>
      <c r="N240" s="30"/>
      <c r="O240" s="30"/>
      <c r="P240" s="30"/>
      <c r="Q240" s="30"/>
    </row>
    <row r="241" spans="8:17" s="29" customFormat="1">
      <c r="H241" s="30"/>
      <c r="I241" s="30"/>
      <c r="J241" s="30"/>
      <c r="K241" s="30"/>
      <c r="L241" s="30"/>
      <c r="M241" s="30"/>
      <c r="N241" s="30"/>
      <c r="O241" s="30"/>
      <c r="P241" s="30"/>
      <c r="Q241" s="30"/>
    </row>
    <row r="242" spans="8:17" s="29" customFormat="1">
      <c r="H242" s="30"/>
      <c r="I242" s="30"/>
      <c r="J242" s="30"/>
      <c r="K242" s="30"/>
      <c r="L242" s="30"/>
      <c r="M242" s="30"/>
      <c r="N242" s="30"/>
      <c r="O242" s="30"/>
      <c r="P242" s="30"/>
      <c r="Q242" s="30"/>
    </row>
    <row r="243" spans="8:17" s="29" customFormat="1">
      <c r="H243" s="30"/>
      <c r="I243" s="30"/>
      <c r="J243" s="30"/>
      <c r="K243" s="30"/>
      <c r="L243" s="30"/>
      <c r="M243" s="30"/>
      <c r="N243" s="30"/>
      <c r="O243" s="30"/>
      <c r="P243" s="30"/>
      <c r="Q243" s="30"/>
    </row>
    <row r="244" spans="8:17" s="29" customFormat="1">
      <c r="H244" s="30"/>
      <c r="I244" s="30"/>
      <c r="J244" s="30"/>
      <c r="K244" s="30"/>
      <c r="L244" s="30"/>
      <c r="M244" s="30"/>
      <c r="N244" s="30"/>
      <c r="O244" s="30"/>
      <c r="P244" s="30"/>
      <c r="Q244" s="30"/>
    </row>
    <row r="245" spans="8:17" s="29" customFormat="1">
      <c r="H245" s="30"/>
      <c r="I245" s="30"/>
      <c r="J245" s="30"/>
      <c r="K245" s="30"/>
      <c r="L245" s="30"/>
      <c r="M245" s="30"/>
      <c r="N245" s="30"/>
      <c r="O245" s="30"/>
      <c r="P245" s="30"/>
      <c r="Q245" s="30"/>
    </row>
    <row r="246" spans="8:17" s="29" customFormat="1">
      <c r="H246" s="30"/>
      <c r="I246" s="30"/>
      <c r="J246" s="30"/>
      <c r="K246" s="30"/>
      <c r="L246" s="30"/>
      <c r="M246" s="30"/>
      <c r="N246" s="30"/>
      <c r="O246" s="30"/>
      <c r="P246" s="30"/>
      <c r="Q246" s="30"/>
    </row>
    <row r="247" spans="8:17" s="29" customFormat="1">
      <c r="H247" s="30"/>
      <c r="I247" s="30"/>
      <c r="J247" s="30"/>
      <c r="K247" s="30"/>
      <c r="L247" s="30"/>
      <c r="M247" s="30"/>
      <c r="N247" s="30"/>
      <c r="O247" s="30"/>
      <c r="P247" s="30"/>
      <c r="Q247" s="30"/>
    </row>
    <row r="248" spans="8:17" s="29" customFormat="1">
      <c r="H248" s="30"/>
      <c r="I248" s="30"/>
      <c r="J248" s="30"/>
      <c r="K248" s="30"/>
      <c r="L248" s="30"/>
      <c r="M248" s="30"/>
      <c r="N248" s="30"/>
      <c r="O248" s="30"/>
      <c r="P248" s="30"/>
      <c r="Q248" s="30"/>
    </row>
    <row r="249" spans="8:17" s="29" customFormat="1">
      <c r="H249" s="30"/>
      <c r="I249" s="30"/>
      <c r="J249" s="30"/>
      <c r="K249" s="30"/>
      <c r="L249" s="30"/>
      <c r="M249" s="30"/>
      <c r="N249" s="30"/>
      <c r="O249" s="30"/>
      <c r="P249" s="30"/>
      <c r="Q249" s="30"/>
    </row>
    <row r="250" spans="8:17" s="29" customFormat="1">
      <c r="H250" s="30"/>
      <c r="I250" s="30"/>
      <c r="J250" s="30"/>
      <c r="K250" s="30"/>
      <c r="L250" s="30"/>
      <c r="M250" s="30"/>
      <c r="N250" s="30"/>
      <c r="O250" s="30"/>
      <c r="P250" s="30"/>
      <c r="Q250" s="30"/>
    </row>
    <row r="251" spans="8:17" s="29" customFormat="1">
      <c r="H251" s="30"/>
      <c r="I251" s="30"/>
      <c r="J251" s="30"/>
      <c r="K251" s="30"/>
      <c r="L251" s="30"/>
      <c r="M251" s="30"/>
      <c r="N251" s="30"/>
      <c r="O251" s="30"/>
      <c r="P251" s="30"/>
      <c r="Q251" s="30"/>
    </row>
    <row r="252" spans="8:17" s="29" customFormat="1">
      <c r="H252" s="30"/>
      <c r="I252" s="30"/>
      <c r="J252" s="30"/>
      <c r="K252" s="30"/>
      <c r="L252" s="30"/>
      <c r="M252" s="30"/>
      <c r="N252" s="30"/>
      <c r="O252" s="30"/>
      <c r="P252" s="30"/>
      <c r="Q252" s="30"/>
    </row>
    <row r="253" spans="8:17" s="29" customFormat="1">
      <c r="H253" s="30"/>
      <c r="I253" s="30"/>
      <c r="J253" s="30"/>
      <c r="K253" s="30"/>
      <c r="L253" s="30"/>
      <c r="M253" s="30"/>
      <c r="N253" s="30"/>
      <c r="O253" s="30"/>
      <c r="P253" s="30"/>
      <c r="Q253" s="30"/>
    </row>
    <row r="254" spans="8:17" s="29" customFormat="1">
      <c r="H254" s="30"/>
      <c r="I254" s="30"/>
      <c r="J254" s="30"/>
      <c r="K254" s="30"/>
      <c r="L254" s="30"/>
      <c r="M254" s="30"/>
      <c r="N254" s="30"/>
      <c r="O254" s="30"/>
      <c r="P254" s="30"/>
      <c r="Q254" s="30"/>
    </row>
    <row r="255" spans="8:17" s="29" customFormat="1">
      <c r="H255" s="30"/>
      <c r="I255" s="30"/>
      <c r="J255" s="30"/>
      <c r="K255" s="30"/>
      <c r="L255" s="30"/>
      <c r="M255" s="30"/>
      <c r="N255" s="30"/>
      <c r="O255" s="30"/>
      <c r="P255" s="30"/>
      <c r="Q255" s="30"/>
    </row>
    <row r="256" spans="8:17" s="29" customFormat="1">
      <c r="H256" s="30"/>
      <c r="I256" s="30"/>
      <c r="J256" s="30"/>
      <c r="K256" s="30"/>
      <c r="L256" s="30"/>
      <c r="M256" s="30"/>
      <c r="N256" s="30"/>
      <c r="O256" s="30"/>
      <c r="P256" s="30"/>
      <c r="Q256" s="30"/>
    </row>
    <row r="257" s="29" customFormat="1"/>
    <row r="258" s="29" customFormat="1"/>
    <row r="259" s="29" customFormat="1"/>
    <row r="260" s="29" customFormat="1"/>
    <row r="261" s="29" customFormat="1"/>
    <row r="262" s="29" customFormat="1"/>
    <row r="263" s="29" customFormat="1"/>
    <row r="264" s="29" customFormat="1"/>
    <row r="265" s="29" customFormat="1"/>
    <row r="266" s="29" customFormat="1"/>
    <row r="267" s="29" customFormat="1"/>
    <row r="268" s="29" customFormat="1"/>
    <row r="269" s="29" customFormat="1"/>
    <row r="270" s="29" customFormat="1"/>
    <row r="271" s="29" customFormat="1"/>
    <row r="272" s="29" customFormat="1"/>
    <row r="273" s="29" customFormat="1"/>
    <row r="274" s="29" customFormat="1"/>
    <row r="275" s="29" customFormat="1"/>
    <row r="276" s="29" customFormat="1"/>
    <row r="277" s="29" customFormat="1"/>
    <row r="278" s="29" customFormat="1"/>
    <row r="279" s="29" customFormat="1"/>
    <row r="280" s="29" customFormat="1"/>
    <row r="281" s="29" customFormat="1"/>
    <row r="282" s="29" customFormat="1"/>
    <row r="283" s="29" customFormat="1"/>
    <row r="284" s="29" customFormat="1"/>
    <row r="285" s="29" customFormat="1"/>
    <row r="286" s="29" customFormat="1"/>
    <row r="287" s="29" customFormat="1"/>
    <row r="288" s="29" customFormat="1"/>
    <row r="289" s="29" customFormat="1"/>
    <row r="290" s="29" customFormat="1"/>
    <row r="291" s="29" customFormat="1"/>
    <row r="292" s="29" customFormat="1"/>
    <row r="293" s="29" customFormat="1"/>
    <row r="294" s="29" customFormat="1"/>
    <row r="295" s="29" customFormat="1"/>
    <row r="296" s="29" customFormat="1"/>
    <row r="297" s="29" customFormat="1"/>
    <row r="298" s="29" customFormat="1"/>
    <row r="299" s="29" customFormat="1"/>
    <row r="300" s="29" customFormat="1"/>
    <row r="301" s="29" customFormat="1"/>
    <row r="302" s="29" customFormat="1"/>
    <row r="303" s="29" customFormat="1"/>
    <row r="304" s="29" customFormat="1"/>
    <row r="305" s="29" customFormat="1"/>
    <row r="306" s="29" customFormat="1"/>
    <row r="307" s="29" customFormat="1"/>
    <row r="308" s="29" customFormat="1"/>
    <row r="309" s="29" customFormat="1"/>
    <row r="310" s="29" customFormat="1"/>
    <row r="311" s="29" customFormat="1"/>
    <row r="312" s="29" customFormat="1"/>
    <row r="313" s="29" customFormat="1"/>
    <row r="314" s="29" customFormat="1"/>
    <row r="315" s="29" customFormat="1"/>
    <row r="316" s="29" customFormat="1"/>
    <row r="317" s="29" customFormat="1"/>
    <row r="318" s="29" customFormat="1"/>
    <row r="319" s="29" customFormat="1"/>
    <row r="320" s="29" customFormat="1"/>
    <row r="321" s="29" customFormat="1"/>
    <row r="322" s="29" customFormat="1"/>
    <row r="323" s="29" customFormat="1"/>
    <row r="324" s="29" customFormat="1"/>
    <row r="325" s="29" customFormat="1"/>
    <row r="326" s="29" customFormat="1"/>
    <row r="327" s="29" customFormat="1"/>
    <row r="328" s="29" customFormat="1"/>
    <row r="329" s="29" customFormat="1"/>
    <row r="330" s="29" customFormat="1"/>
    <row r="331" s="29" customFormat="1"/>
    <row r="332" s="29" customFormat="1"/>
    <row r="333" s="29" customFormat="1"/>
    <row r="334" s="29" customFormat="1"/>
    <row r="335" s="29" customFormat="1"/>
    <row r="336" s="29" customFormat="1"/>
    <row r="337" s="29" customFormat="1"/>
    <row r="338" s="29" customFormat="1"/>
    <row r="339" s="29" customFormat="1"/>
    <row r="340" s="29" customFormat="1"/>
    <row r="341" s="29" customFormat="1"/>
    <row r="342" s="29" customFormat="1"/>
    <row r="343" s="29" customFormat="1"/>
    <row r="344" s="29" customFormat="1"/>
    <row r="345" s="29" customFormat="1"/>
    <row r="346" s="29" customFormat="1"/>
    <row r="347" s="29" customFormat="1"/>
    <row r="348" s="29" customFormat="1"/>
    <row r="349" s="29" customFormat="1"/>
    <row r="350" s="29" customFormat="1"/>
    <row r="351" s="29" customFormat="1"/>
    <row r="352" s="29" customFormat="1"/>
    <row r="353" s="29" customFormat="1"/>
    <row r="354" s="29" customFormat="1"/>
    <row r="355" s="29" customFormat="1"/>
    <row r="356" s="29" customFormat="1"/>
    <row r="357" s="29" customFormat="1"/>
    <row r="358" s="29" customFormat="1"/>
    <row r="359" s="29" customFormat="1"/>
    <row r="360" s="29" customFormat="1"/>
    <row r="361" s="29" customFormat="1"/>
    <row r="362" s="29" customFormat="1"/>
    <row r="363" s="29" customFormat="1"/>
    <row r="364" s="29" customFormat="1"/>
    <row r="365" s="29" customFormat="1"/>
    <row r="366" s="29" customFormat="1"/>
    <row r="367" s="29" customFormat="1"/>
    <row r="368" s="29" customFormat="1"/>
    <row r="369" s="29" customFormat="1"/>
    <row r="370" s="29" customFormat="1"/>
    <row r="371" s="29" customFormat="1"/>
    <row r="372" s="29" customFormat="1"/>
    <row r="373" s="29" customFormat="1"/>
    <row r="374" s="29" customFormat="1"/>
    <row r="375" s="29" customFormat="1"/>
    <row r="376" s="29" customFormat="1"/>
    <row r="377" s="29" customFormat="1"/>
    <row r="378" s="29" customFormat="1"/>
    <row r="379" s="29" customFormat="1"/>
    <row r="380" s="29" customFormat="1"/>
    <row r="381" s="29" customFormat="1"/>
    <row r="382" s="29" customFormat="1"/>
    <row r="383" s="29" customFormat="1"/>
    <row r="384" s="29" customFormat="1"/>
    <row r="385" s="29" customFormat="1"/>
    <row r="386" s="29" customFormat="1"/>
    <row r="387" s="29" customFormat="1"/>
    <row r="388" s="29" customFormat="1"/>
    <row r="389" s="29" customFormat="1"/>
    <row r="390" s="29" customFormat="1"/>
    <row r="391" s="29" customFormat="1"/>
    <row r="392" s="29" customFormat="1"/>
    <row r="393" s="29" customFormat="1"/>
    <row r="394" s="29" customFormat="1"/>
    <row r="395" s="29" customFormat="1"/>
    <row r="396" s="29" customFormat="1"/>
    <row r="397" s="29" customFormat="1"/>
    <row r="398" s="29" customFormat="1"/>
    <row r="399" s="29" customFormat="1"/>
    <row r="400" s="29" customFormat="1"/>
    <row r="401" s="29" customFormat="1"/>
    <row r="402" s="29" customFormat="1"/>
    <row r="403" s="29" customFormat="1"/>
    <row r="404" s="29" customFormat="1"/>
    <row r="405" s="29" customFormat="1"/>
    <row r="406" s="29" customFormat="1"/>
    <row r="407" s="29" customFormat="1"/>
    <row r="408" s="29" customFormat="1"/>
    <row r="409" s="29" customFormat="1"/>
    <row r="410" s="29" customFormat="1"/>
    <row r="411" s="29" customFormat="1"/>
    <row r="412" s="29" customFormat="1"/>
    <row r="413" s="29" customFormat="1"/>
    <row r="414" s="29" customFormat="1"/>
    <row r="415" s="29" customFormat="1"/>
    <row r="416" s="29" customFormat="1"/>
    <row r="417" s="29" customFormat="1"/>
    <row r="418" s="29" customFormat="1"/>
    <row r="419" s="29" customFormat="1"/>
    <row r="420" s="29" customFormat="1"/>
    <row r="421" s="29" customFormat="1"/>
    <row r="422" s="29" customFormat="1"/>
    <row r="423" s="29" customFormat="1"/>
    <row r="424" s="29" customFormat="1"/>
    <row r="425" s="29" customFormat="1"/>
    <row r="426" s="29" customFormat="1"/>
    <row r="427" s="29" customFormat="1"/>
    <row r="428" s="29" customFormat="1"/>
    <row r="429" s="29" customFormat="1"/>
    <row r="430" s="29" customFormat="1"/>
    <row r="431" s="29" customFormat="1"/>
    <row r="432" s="29" customFormat="1"/>
    <row r="433" s="29" customFormat="1"/>
    <row r="434" s="29" customFormat="1"/>
    <row r="435" s="29" customFormat="1"/>
    <row r="436" s="29" customFormat="1"/>
    <row r="437" s="29" customFormat="1"/>
    <row r="438" s="29" customFormat="1"/>
    <row r="439" s="29" customFormat="1"/>
    <row r="440" s="29" customFormat="1"/>
    <row r="441" s="29" customFormat="1"/>
    <row r="442" s="29" customFormat="1"/>
    <row r="443" s="29" customFormat="1"/>
    <row r="444" s="29" customFormat="1"/>
    <row r="445" s="29" customFormat="1"/>
    <row r="446" s="29" customFormat="1"/>
    <row r="447" s="29" customFormat="1"/>
    <row r="448" s="29" customFormat="1"/>
    <row r="449" s="29" customFormat="1"/>
    <row r="450" s="29" customFormat="1"/>
    <row r="451" s="29" customFormat="1"/>
    <row r="452" s="29" customFormat="1"/>
    <row r="453" s="29" customFormat="1"/>
    <row r="454" s="29" customFormat="1"/>
    <row r="455" s="29" customFormat="1"/>
    <row r="456" s="29" customFormat="1"/>
    <row r="457" s="29" customFormat="1"/>
    <row r="458" s="29" customFormat="1"/>
    <row r="459" s="29" customFormat="1"/>
    <row r="460" s="29" customFormat="1"/>
    <row r="461" s="29" customFormat="1"/>
    <row r="462" s="29" customFormat="1"/>
    <row r="463" s="29" customFormat="1"/>
    <row r="464" s="29" customFormat="1"/>
    <row r="465" s="29" customFormat="1"/>
    <row r="466" s="29" customFormat="1"/>
    <row r="467" s="29" customFormat="1"/>
    <row r="468" s="29" customFormat="1"/>
    <row r="469" s="29" customFormat="1"/>
    <row r="470" s="29" customFormat="1"/>
    <row r="471" s="29" customFormat="1"/>
    <row r="472" s="29" customFormat="1"/>
    <row r="473" s="29" customFormat="1"/>
    <row r="474" s="29" customFormat="1"/>
    <row r="475" s="29" customFormat="1"/>
    <row r="476" s="29" customFormat="1"/>
    <row r="477" s="29" customFormat="1"/>
    <row r="478" s="29" customFormat="1"/>
    <row r="479" s="29" customFormat="1"/>
    <row r="480" s="29" customFormat="1"/>
    <row r="481" s="29" customFormat="1"/>
    <row r="482" s="29" customFormat="1"/>
    <row r="483" s="29" customFormat="1"/>
    <row r="484" s="29" customFormat="1"/>
    <row r="485" s="29" customFormat="1"/>
    <row r="486" s="29" customFormat="1"/>
    <row r="487" s="29" customFormat="1"/>
    <row r="488" s="29" customFormat="1"/>
    <row r="489" s="29" customFormat="1"/>
    <row r="490" s="29" customFormat="1"/>
    <row r="491" s="29" customFormat="1"/>
    <row r="492" s="29" customFormat="1"/>
    <row r="493" s="29" customFormat="1"/>
    <row r="494" s="29" customFormat="1"/>
    <row r="495" s="29" customFormat="1"/>
    <row r="496" s="29" customFormat="1"/>
    <row r="497" s="29" customFormat="1"/>
    <row r="498" s="29" customFormat="1"/>
    <row r="499" s="29" customFormat="1"/>
    <row r="500" s="29" customFormat="1"/>
    <row r="501" s="29" customFormat="1"/>
    <row r="502" s="29" customFormat="1"/>
    <row r="503" s="29" customFormat="1"/>
    <row r="504" s="29" customFormat="1"/>
    <row r="505" s="29" customFormat="1"/>
    <row r="506" s="29" customFormat="1"/>
    <row r="507" s="29" customFormat="1"/>
    <row r="508" s="29" customFormat="1"/>
    <row r="509" s="29" customFormat="1"/>
    <row r="510" s="29" customFormat="1"/>
    <row r="511" s="29" customFormat="1"/>
    <row r="512" s="29" customFormat="1"/>
    <row r="513" s="29" customFormat="1"/>
    <row r="514" s="29" customFormat="1"/>
    <row r="515" s="29" customFormat="1"/>
    <row r="516" s="29" customFormat="1"/>
    <row r="517" s="29" customFormat="1"/>
    <row r="518" s="29" customFormat="1"/>
    <row r="519" s="29" customFormat="1"/>
    <row r="520" s="29" customFormat="1"/>
    <row r="521" s="29" customFormat="1"/>
    <row r="522" s="29" customFormat="1"/>
    <row r="523" s="29" customFormat="1"/>
    <row r="524" s="29" customFormat="1"/>
    <row r="525" s="29" customFormat="1"/>
    <row r="526" s="29" customFormat="1"/>
    <row r="527" s="29" customFormat="1"/>
    <row r="528" s="29" customFormat="1"/>
    <row r="529" s="29" customFormat="1"/>
    <row r="530" s="29" customFormat="1"/>
    <row r="531" s="29" customFormat="1"/>
    <row r="532" s="29" customFormat="1"/>
    <row r="533" s="29" customFormat="1"/>
    <row r="534" s="29" customFormat="1"/>
    <row r="535" s="29" customFormat="1"/>
    <row r="536" s="29" customFormat="1"/>
    <row r="537" s="29" customFormat="1"/>
    <row r="538" s="29" customFormat="1"/>
    <row r="539" s="29" customFormat="1"/>
    <row r="540" s="29" customFormat="1"/>
    <row r="541" s="29" customFormat="1"/>
    <row r="542" s="29" customFormat="1"/>
    <row r="543" s="29" customFormat="1"/>
    <row r="544" s="29" customFormat="1"/>
    <row r="545" s="29" customFormat="1"/>
    <row r="546" s="29" customFormat="1"/>
    <row r="547" s="29" customFormat="1"/>
    <row r="548" s="29" customFormat="1"/>
    <row r="549" s="29" customFormat="1"/>
    <row r="550" s="29" customFormat="1"/>
    <row r="551" s="29" customFormat="1"/>
    <row r="552" s="29" customFormat="1"/>
    <row r="553" s="29" customFormat="1"/>
    <row r="554" s="29" customFormat="1"/>
    <row r="555" s="29" customFormat="1"/>
    <row r="556" s="29" customFormat="1"/>
    <row r="557" s="29" customFormat="1"/>
    <row r="558" s="29" customFormat="1"/>
    <row r="559" s="29" customFormat="1"/>
    <row r="560" s="29" customFormat="1"/>
    <row r="561" s="29" customFormat="1"/>
    <row r="562" s="29" customFormat="1"/>
    <row r="563" s="29" customFormat="1"/>
    <row r="564" s="29" customFormat="1"/>
    <row r="565" s="29" customFormat="1"/>
    <row r="566" s="29" customFormat="1"/>
    <row r="567" s="29" customFormat="1"/>
    <row r="568" s="29" customFormat="1"/>
    <row r="569" s="29" customFormat="1"/>
    <row r="570" s="29" customFormat="1"/>
    <row r="571" s="29" customFormat="1"/>
    <row r="572" s="29" customFormat="1"/>
    <row r="573" s="29" customFormat="1"/>
    <row r="574" s="29" customFormat="1"/>
    <row r="575" s="29" customFormat="1"/>
    <row r="576" s="29" customFormat="1"/>
    <row r="577" s="29" customFormat="1"/>
    <row r="578" s="29" customFormat="1"/>
    <row r="579" s="29" customFormat="1"/>
    <row r="580" s="29" customFormat="1"/>
    <row r="581" s="29" customFormat="1"/>
    <row r="582" s="29" customFormat="1"/>
    <row r="583" s="29" customFormat="1"/>
    <row r="584" s="29" customFormat="1"/>
    <row r="585" s="29" customFormat="1"/>
    <row r="586" s="29" customFormat="1"/>
    <row r="587" s="29" customFormat="1"/>
    <row r="588" s="29" customFormat="1"/>
    <row r="589" s="29" customFormat="1"/>
    <row r="590" s="29" customFormat="1"/>
    <row r="591" s="29" customFormat="1"/>
    <row r="592" s="29" customFormat="1"/>
    <row r="593" s="29" customFormat="1"/>
    <row r="594" s="29" customFormat="1"/>
    <row r="595" s="29" customFormat="1"/>
    <row r="596" s="29" customFormat="1"/>
    <row r="597" s="29" customFormat="1"/>
    <row r="598" s="29" customFormat="1"/>
    <row r="599" s="29" customFormat="1"/>
    <row r="600" s="29" customFormat="1"/>
    <row r="601" s="29" customFormat="1"/>
    <row r="602" s="29" customFormat="1"/>
    <row r="603" s="29" customFormat="1"/>
    <row r="604" s="29" customFormat="1"/>
    <row r="605" s="29" customFormat="1"/>
    <row r="606" s="29" customFormat="1"/>
    <row r="607" s="29" customFormat="1"/>
    <row r="608" s="29" customFormat="1"/>
    <row r="609" s="29" customFormat="1"/>
    <row r="610" s="29" customFormat="1"/>
    <row r="611" s="29" customFormat="1"/>
    <row r="612" s="29" customFormat="1"/>
    <row r="613" s="29" customFormat="1"/>
    <row r="614" s="29" customFormat="1"/>
    <row r="615" s="29" customFormat="1"/>
    <row r="616" s="29" customFormat="1"/>
    <row r="617" s="29" customFormat="1"/>
    <row r="618" s="29" customFormat="1"/>
    <row r="619" s="29" customFormat="1"/>
    <row r="620" s="29" customFormat="1"/>
    <row r="621" s="29" customFormat="1"/>
    <row r="622" s="29" customFormat="1"/>
    <row r="623" s="29" customFormat="1"/>
    <row r="624" s="29" customFormat="1"/>
    <row r="625" s="29" customFormat="1"/>
    <row r="626" s="29" customFormat="1"/>
    <row r="627" s="29" customFormat="1"/>
    <row r="628" s="29" customFormat="1"/>
    <row r="629" s="29" customFormat="1"/>
    <row r="630" s="29" customFormat="1"/>
    <row r="631" s="29" customFormat="1"/>
    <row r="632" s="29" customFormat="1"/>
    <row r="633" s="29" customFormat="1"/>
    <row r="634" s="29" customFormat="1"/>
    <row r="635" s="29" customFormat="1"/>
    <row r="636" s="29" customFormat="1"/>
    <row r="637" s="29" customFormat="1"/>
    <row r="638" s="29" customFormat="1"/>
    <row r="639" s="29" customFormat="1"/>
    <row r="640" s="29" customFormat="1"/>
    <row r="641" s="29" customFormat="1"/>
    <row r="642" s="29" customFormat="1"/>
    <row r="643" s="29" customFormat="1"/>
    <row r="644" s="29" customFormat="1"/>
    <row r="645" s="29" customFormat="1"/>
    <row r="646" s="29" customFormat="1"/>
    <row r="647" s="29" customFormat="1"/>
    <row r="648" s="29" customFormat="1"/>
    <row r="649" s="29" customFormat="1"/>
    <row r="650" s="29" customFormat="1"/>
    <row r="651" s="29" customFormat="1"/>
    <row r="652" s="29" customFormat="1"/>
    <row r="653" s="29" customFormat="1"/>
    <row r="654" s="29" customFormat="1"/>
    <row r="655" s="29" customFormat="1"/>
    <row r="656" s="29" customFormat="1"/>
    <row r="657" s="29" customFormat="1"/>
    <row r="658" s="29" customFormat="1"/>
    <row r="659" s="29" customFormat="1"/>
    <row r="660" s="29" customFormat="1"/>
    <row r="661" s="29" customFormat="1"/>
    <row r="662" s="29" customFormat="1"/>
    <row r="663" s="29" customFormat="1"/>
    <row r="664" s="29" customFormat="1"/>
    <row r="665" s="29" customFormat="1"/>
    <row r="666" s="29" customFormat="1"/>
    <row r="667" s="29" customFormat="1"/>
    <row r="668" s="29" customFormat="1"/>
    <row r="669" s="29" customFormat="1"/>
    <row r="670" s="29" customFormat="1"/>
    <row r="671" s="29" customFormat="1"/>
    <row r="672" s="29" customFormat="1"/>
    <row r="673" s="29" customFormat="1"/>
    <row r="674" s="29" customFormat="1"/>
    <row r="675" s="29" customFormat="1"/>
    <row r="676" s="29" customFormat="1"/>
    <row r="677" s="29" customFormat="1"/>
    <row r="678" s="29" customFormat="1"/>
    <row r="679" s="29" customFormat="1"/>
    <row r="680" s="29" customFormat="1"/>
    <row r="681" s="29" customFormat="1"/>
    <row r="682" s="29" customFormat="1"/>
    <row r="683" s="29" customFormat="1"/>
    <row r="684" s="29" customFormat="1"/>
    <row r="685" s="29" customFormat="1"/>
    <row r="686" s="29" customFormat="1"/>
    <row r="687" s="29" customFormat="1"/>
    <row r="688" s="29" customFormat="1"/>
    <row r="689" s="29" customFormat="1"/>
    <row r="690" s="29" customFormat="1"/>
    <row r="691" s="29" customFormat="1"/>
    <row r="692" s="29" customFormat="1"/>
    <row r="693" s="29" customFormat="1"/>
    <row r="694" s="29" customFormat="1"/>
    <row r="695" s="29" customFormat="1"/>
    <row r="696" s="29" customFormat="1"/>
    <row r="697" s="29" customFormat="1"/>
    <row r="698" s="29" customFormat="1"/>
    <row r="699" s="29" customFormat="1"/>
    <row r="700" s="29" customFormat="1"/>
    <row r="701" s="29" customFormat="1"/>
    <row r="702" s="29" customFormat="1"/>
    <row r="703" s="29" customFormat="1"/>
    <row r="704" s="29" customFormat="1"/>
    <row r="705" s="29" customFormat="1"/>
    <row r="706" s="29" customFormat="1"/>
    <row r="707" s="29" customFormat="1"/>
    <row r="708" s="29" customFormat="1"/>
    <row r="709" s="29" customFormat="1"/>
    <row r="710" s="29" customFormat="1"/>
    <row r="711" s="29" customFormat="1"/>
    <row r="712" s="29" customFormat="1"/>
    <row r="713" s="29" customFormat="1"/>
    <row r="714" s="29" customFormat="1"/>
    <row r="715" s="29" customFormat="1"/>
    <row r="716" s="29" customFormat="1"/>
    <row r="717" s="29" customFormat="1"/>
    <row r="718" s="29" customFormat="1"/>
    <row r="719" s="29" customFormat="1"/>
    <row r="720" s="29" customFormat="1"/>
    <row r="721" s="29" customFormat="1"/>
    <row r="722" s="29" customFormat="1"/>
    <row r="723" s="29" customFormat="1"/>
    <row r="724" s="29" customFormat="1"/>
    <row r="725" s="29" customFormat="1"/>
    <row r="726" s="29" customFormat="1"/>
    <row r="727" s="29" customFormat="1"/>
    <row r="728" s="29" customFormat="1"/>
    <row r="729" s="29" customFormat="1"/>
    <row r="730" s="29" customFormat="1"/>
    <row r="731" s="29" customFormat="1"/>
    <row r="732" s="29" customFormat="1"/>
    <row r="733" s="29" customFormat="1"/>
    <row r="734" s="29" customFormat="1"/>
    <row r="735" s="29" customFormat="1"/>
    <row r="736" s="29" customFormat="1"/>
    <row r="737" s="29" customFormat="1"/>
    <row r="738" s="29" customFormat="1"/>
    <row r="739" s="29" customFormat="1"/>
    <row r="740" s="29" customFormat="1"/>
    <row r="741" s="29" customFormat="1"/>
    <row r="742" s="29" customFormat="1"/>
    <row r="743" s="29" customFormat="1"/>
    <row r="744" s="29" customFormat="1"/>
    <row r="745" s="29" customFormat="1"/>
    <row r="746" s="29" customFormat="1"/>
    <row r="747" s="29" customFormat="1"/>
    <row r="748" s="29" customFormat="1"/>
    <row r="749" s="29" customFormat="1"/>
    <row r="750" s="29" customFormat="1"/>
    <row r="751" s="29" customFormat="1"/>
    <row r="752" s="29" customFormat="1"/>
    <row r="753" s="29" customFormat="1"/>
    <row r="754" s="29" customFormat="1"/>
    <row r="755" s="29" customFormat="1"/>
    <row r="756" s="29" customFormat="1"/>
    <row r="757" s="29" customFormat="1"/>
    <row r="758" s="29" customFormat="1"/>
    <row r="759" s="29" customFormat="1"/>
    <row r="760" s="29" customFormat="1"/>
    <row r="761" s="29" customFormat="1"/>
    <row r="762" s="29" customFormat="1"/>
    <row r="763" s="29" customFormat="1"/>
    <row r="764" s="29" customFormat="1"/>
    <row r="765" s="29" customFormat="1"/>
    <row r="766" s="29" customFormat="1"/>
    <row r="767" s="29" customFormat="1"/>
    <row r="768" s="29" customFormat="1"/>
    <row r="769" s="29" customFormat="1"/>
    <row r="770" s="29" customFormat="1"/>
    <row r="771" s="29" customFormat="1"/>
    <row r="772" s="29" customFormat="1"/>
    <row r="773" s="29" customFormat="1"/>
    <row r="774" s="29" customFormat="1"/>
    <row r="775" s="29" customFormat="1"/>
    <row r="776" s="29" customFormat="1"/>
    <row r="777" s="29" customFormat="1"/>
    <row r="778" s="29" customFormat="1"/>
    <row r="779" s="29" customFormat="1"/>
    <row r="780" s="29" customFormat="1"/>
    <row r="781" s="29" customFormat="1"/>
    <row r="782" s="29" customFormat="1"/>
    <row r="783" s="29" customFormat="1"/>
    <row r="784" s="29" customFormat="1"/>
    <row r="785" s="29" customFormat="1"/>
    <row r="786" s="29" customFormat="1"/>
    <row r="787" s="29" customFormat="1"/>
    <row r="788" s="29" customFormat="1"/>
    <row r="789" s="29" customFormat="1"/>
    <row r="790" s="29" customFormat="1"/>
    <row r="791" s="29" customFormat="1"/>
    <row r="792" s="29" customFormat="1"/>
    <row r="793" s="29" customFormat="1"/>
    <row r="794" s="29" customFormat="1"/>
    <row r="795" s="29" customFormat="1"/>
    <row r="796" s="29" customFormat="1"/>
    <row r="797" s="29" customFormat="1"/>
    <row r="798" s="29" customFormat="1"/>
    <row r="799" s="29" customFormat="1"/>
    <row r="800" s="29" customFormat="1"/>
    <row r="801" s="29" customFormat="1"/>
    <row r="802" s="29" customFormat="1"/>
    <row r="803" s="29" customFormat="1"/>
    <row r="804" s="29" customFormat="1"/>
    <row r="805" s="29" customFormat="1"/>
    <row r="806" s="29" customFormat="1"/>
    <row r="807" s="29" customFormat="1"/>
    <row r="808" s="29" customFormat="1"/>
    <row r="809" s="29" customFormat="1"/>
    <row r="810" s="29" customFormat="1"/>
    <row r="811" s="29" customFormat="1"/>
    <row r="812" s="29" customFormat="1"/>
    <row r="813" s="29" customFormat="1"/>
    <row r="814" s="29" customFormat="1"/>
    <row r="815" s="29" customFormat="1"/>
    <row r="816" s="29" customFormat="1"/>
    <row r="817" s="29" customFormat="1"/>
    <row r="818" s="29" customFormat="1"/>
    <row r="819" s="29" customFormat="1"/>
    <row r="820" s="29" customFormat="1"/>
    <row r="821" s="29" customFormat="1"/>
    <row r="822" s="29" customFormat="1"/>
    <row r="823" s="29" customFormat="1"/>
    <row r="824" s="29" customFormat="1"/>
    <row r="825" s="29" customFormat="1"/>
    <row r="826" s="29" customFormat="1"/>
    <row r="827" s="29" customFormat="1"/>
    <row r="828" s="29" customFormat="1"/>
    <row r="829" s="29" customFormat="1"/>
    <row r="830" s="29" customFormat="1"/>
    <row r="831" s="29" customFormat="1"/>
    <row r="832" s="29" customFormat="1"/>
    <row r="833" s="29" customFormat="1"/>
    <row r="834" s="29" customFormat="1"/>
    <row r="835" s="29" customFormat="1"/>
    <row r="836" s="29" customFormat="1"/>
    <row r="837" s="29" customFormat="1"/>
    <row r="838" s="29" customFormat="1"/>
    <row r="839" s="29" customFormat="1"/>
    <row r="840" s="29" customFormat="1"/>
    <row r="841" s="29" customFormat="1"/>
    <row r="842" s="29" customFormat="1"/>
    <row r="843" s="29" customFormat="1"/>
    <row r="844" s="29" customFormat="1"/>
    <row r="845" s="29" customFormat="1"/>
    <row r="846" s="29" customFormat="1"/>
    <row r="847" s="29" customFormat="1"/>
    <row r="848" s="29" customFormat="1"/>
    <row r="849" s="29" customFormat="1"/>
    <row r="850" s="29" customFormat="1"/>
    <row r="851" s="29" customFormat="1"/>
    <row r="852" s="29" customFormat="1"/>
    <row r="853" s="29" customFormat="1"/>
    <row r="854" s="29" customFormat="1"/>
    <row r="855" s="29" customFormat="1"/>
    <row r="856" s="29" customFormat="1"/>
    <row r="857" s="29" customFormat="1"/>
    <row r="858" s="29" customFormat="1"/>
    <row r="859" s="29" customFormat="1"/>
    <row r="860" s="29" customFormat="1"/>
    <row r="861" s="29" customFormat="1"/>
    <row r="862" s="29" customFormat="1"/>
    <row r="863" s="29" customFormat="1"/>
    <row r="864" s="29" customFormat="1"/>
    <row r="865" s="29" customFormat="1"/>
    <row r="866" s="29" customFormat="1"/>
    <row r="867" s="29" customFormat="1"/>
    <row r="868" s="29" customFormat="1"/>
    <row r="869" s="29" customFormat="1"/>
    <row r="870" s="29" customFormat="1"/>
    <row r="871" s="29" customFormat="1"/>
    <row r="872" s="29" customFormat="1"/>
    <row r="873" s="29" customFormat="1"/>
    <row r="874" s="29" customFormat="1"/>
    <row r="875" s="29" customFormat="1"/>
    <row r="876" s="29" customFormat="1"/>
    <row r="877" s="29" customFormat="1"/>
    <row r="878" s="29" customFormat="1"/>
    <row r="879" s="29" customFormat="1"/>
    <row r="880" s="29" customFormat="1"/>
    <row r="881" s="29" customFormat="1"/>
    <row r="882" s="29" customFormat="1"/>
    <row r="883" s="29" customFormat="1"/>
    <row r="884" s="29" customFormat="1"/>
    <row r="885" s="29" customFormat="1"/>
    <row r="886" s="29" customFormat="1"/>
    <row r="887" s="29" customFormat="1"/>
    <row r="888" s="29" customFormat="1"/>
    <row r="889" s="29" customFormat="1"/>
    <row r="890" s="29" customFormat="1"/>
    <row r="891" s="29" customFormat="1"/>
    <row r="892" s="29" customFormat="1"/>
    <row r="893" s="29" customFormat="1"/>
    <row r="894" s="29" customFormat="1"/>
    <row r="895" s="29" customFormat="1"/>
    <row r="896" s="29" customFormat="1"/>
    <row r="897" s="29" customFormat="1"/>
    <row r="898" s="29" customFormat="1"/>
    <row r="899" s="29" customFormat="1"/>
    <row r="900" s="29" customFormat="1"/>
    <row r="901" s="29" customFormat="1"/>
    <row r="902" s="29" customFormat="1"/>
    <row r="903" s="29" customFormat="1"/>
    <row r="904" s="29" customFormat="1"/>
    <row r="905" s="29" customFormat="1"/>
    <row r="906" s="29" customFormat="1"/>
    <row r="907" s="29" customFormat="1"/>
    <row r="908" s="29" customFormat="1"/>
    <row r="909" s="29" customFormat="1"/>
    <row r="910" s="29" customFormat="1"/>
    <row r="911" s="29" customFormat="1"/>
    <row r="912" s="29" customFormat="1"/>
    <row r="913" s="29" customFormat="1"/>
    <row r="914" s="29" customFormat="1"/>
    <row r="915" s="29" customFormat="1"/>
    <row r="916" s="29" customFormat="1"/>
    <row r="917" s="29" customFormat="1"/>
    <row r="918" s="29" customFormat="1"/>
    <row r="919" s="29" customFormat="1"/>
    <row r="920" s="29" customFormat="1"/>
    <row r="921" s="29" customFormat="1"/>
    <row r="922" s="29" customFormat="1"/>
    <row r="923" s="29" customFormat="1"/>
    <row r="924" s="29" customFormat="1"/>
    <row r="925" s="29" customFormat="1"/>
    <row r="926" s="29" customFormat="1"/>
    <row r="927" s="29" customFormat="1"/>
    <row r="928" s="29" customFormat="1"/>
    <row r="929" s="29" customFormat="1"/>
    <row r="930" s="29" customFormat="1"/>
    <row r="931" s="29" customFormat="1"/>
    <row r="932" s="29" customFormat="1"/>
    <row r="933" s="29" customFormat="1"/>
    <row r="934" s="29" customFormat="1"/>
    <row r="935" s="29" customFormat="1"/>
    <row r="936" s="29" customFormat="1"/>
    <row r="937" s="29" customFormat="1"/>
    <row r="938" s="29" customFormat="1"/>
    <row r="939" s="29" customFormat="1"/>
    <row r="940" s="29" customFormat="1"/>
    <row r="941" s="29" customFormat="1"/>
    <row r="942" s="29" customFormat="1"/>
    <row r="943" s="29" customFormat="1"/>
    <row r="944" s="29" customFormat="1"/>
    <row r="945" s="29" customFormat="1"/>
    <row r="946" s="29" customFormat="1"/>
    <row r="947" s="29" customFormat="1"/>
    <row r="948" s="29" customFormat="1"/>
    <row r="949" s="29" customFormat="1"/>
    <row r="950" s="29" customFormat="1"/>
    <row r="951" s="29" customFormat="1"/>
    <row r="952" s="29" customFormat="1"/>
    <row r="953" s="29" customFormat="1"/>
    <row r="954" s="29" customFormat="1"/>
    <row r="955" s="29" customFormat="1"/>
    <row r="956" s="29" customFormat="1"/>
    <row r="957" s="29" customFormat="1"/>
    <row r="958" s="29" customFormat="1"/>
    <row r="959" s="29" customFormat="1"/>
    <row r="960" s="29" customFormat="1"/>
    <row r="961" s="29" customFormat="1"/>
    <row r="962" s="29" customFormat="1"/>
    <row r="963" s="29" customFormat="1"/>
    <row r="964" s="29" customFormat="1"/>
    <row r="965" s="29" customFormat="1"/>
    <row r="966" s="29" customFormat="1"/>
    <row r="967" s="29" customFormat="1"/>
    <row r="968" s="29" customFormat="1"/>
    <row r="969" s="29" customFormat="1"/>
    <row r="970" s="29" customFormat="1"/>
    <row r="971" s="29" customFormat="1"/>
    <row r="972" s="29" customFormat="1"/>
    <row r="973" s="29" customFormat="1"/>
    <row r="974" s="29" customFormat="1"/>
    <row r="975" s="29" customFormat="1"/>
    <row r="976" s="29" customFormat="1"/>
    <row r="977" s="29" customFormat="1"/>
    <row r="978" s="29" customFormat="1"/>
    <row r="979" s="29" customFormat="1"/>
    <row r="980" s="29" customFormat="1"/>
    <row r="981" s="29" customFormat="1"/>
    <row r="982" s="29" customFormat="1"/>
    <row r="983" s="29" customFormat="1"/>
    <row r="984" s="29" customFormat="1"/>
    <row r="985" s="29" customFormat="1"/>
    <row r="986" s="29" customFormat="1"/>
    <row r="987" s="29" customFormat="1"/>
    <row r="988" s="29" customFormat="1"/>
    <row r="989" s="29" customFormat="1"/>
    <row r="990" s="29" customFormat="1"/>
    <row r="991" s="29" customFormat="1"/>
    <row r="992" s="29" customFormat="1"/>
    <row r="993" s="29" customFormat="1"/>
    <row r="994" s="29" customFormat="1"/>
    <row r="995" s="29" customFormat="1"/>
    <row r="996" s="29" customFormat="1"/>
    <row r="997" s="29" customFormat="1"/>
    <row r="998" s="29" customFormat="1"/>
    <row r="999" s="29" customFormat="1"/>
    <row r="1000" s="29" customFormat="1"/>
    <row r="1001" s="29" customFormat="1"/>
    <row r="1002" s="29" customFormat="1"/>
    <row r="1003" s="29" customFormat="1"/>
    <row r="1004" s="29" customFormat="1"/>
    <row r="1005" s="29" customFormat="1"/>
    <row r="1006" s="29" customFormat="1"/>
    <row r="1007" s="29" customFormat="1"/>
    <row r="1008" s="29" customFormat="1"/>
    <row r="1009" s="29" customFormat="1"/>
    <row r="1010" s="29" customFormat="1"/>
    <row r="1011" s="29" customFormat="1"/>
    <row r="1012" s="29" customFormat="1"/>
    <row r="1013" s="29" customFormat="1"/>
    <row r="1014" s="29" customFormat="1"/>
    <row r="1015" s="29" customFormat="1"/>
    <row r="1016" s="29" customFormat="1"/>
    <row r="1017" s="29" customFormat="1"/>
    <row r="1018" s="29" customFormat="1"/>
    <row r="1019" s="29" customFormat="1"/>
    <row r="1020" s="29" customFormat="1"/>
    <row r="1021" s="29" customFormat="1"/>
    <row r="1022" s="29" customFormat="1"/>
    <row r="1023" s="29" customFormat="1"/>
    <row r="1024" s="29" customFormat="1"/>
    <row r="1025" s="29" customFormat="1"/>
    <row r="1026" s="29" customFormat="1"/>
    <row r="1027" s="29" customFormat="1"/>
  </sheetData>
  <sheetProtection sheet="1" objects="1" scenarios="1" formatCells="0" formatColumns="0" formatRows="0" selectLockedCells="1"/>
  <protectedRanges>
    <protectedRange sqref="M15:N21 M43:N44 M47:N49 M80:N87 M23:N34 M36:N40 M51:N54 M59:N60 M56:N57 M62:N69 M71:N78 M89:N91 M93:N95" name="Plage1"/>
  </protectedRanges>
  <mergeCells count="119">
    <mergeCell ref="E31:F31"/>
    <mergeCell ref="E32:F32"/>
    <mergeCell ref="E33:F33"/>
    <mergeCell ref="E34:F34"/>
    <mergeCell ref="E35:F35"/>
    <mergeCell ref="E1:G1"/>
    <mergeCell ref="E2:G2"/>
    <mergeCell ref="A2:B2"/>
    <mergeCell ref="A1:B1"/>
    <mergeCell ref="E15:F15"/>
    <mergeCell ref="E18:F18"/>
    <mergeCell ref="E19:F19"/>
    <mergeCell ref="E20:F20"/>
    <mergeCell ref="E21:F21"/>
    <mergeCell ref="E11:F11"/>
    <mergeCell ref="A8:B9"/>
    <mergeCell ref="E13:F13"/>
    <mergeCell ref="C6:F6"/>
    <mergeCell ref="E7:F7"/>
    <mergeCell ref="G5:G9"/>
    <mergeCell ref="C8:F9"/>
    <mergeCell ref="C5:F5"/>
    <mergeCell ref="E17:F17"/>
    <mergeCell ref="E23:F23"/>
    <mergeCell ref="E24:F24"/>
    <mergeCell ref="E25:F25"/>
    <mergeCell ref="E26:F26"/>
    <mergeCell ref="E27:F27"/>
    <mergeCell ref="E28:F28"/>
    <mergeCell ref="E29:F29"/>
    <mergeCell ref="E30:F30"/>
    <mergeCell ref="E69:F69"/>
    <mergeCell ref="E71:F71"/>
    <mergeCell ref="E47:F47"/>
    <mergeCell ref="E48:F48"/>
    <mergeCell ref="E49:F49"/>
    <mergeCell ref="E42:F42"/>
    <mergeCell ref="E43:F43"/>
    <mergeCell ref="E44:F44"/>
    <mergeCell ref="E59:F59"/>
    <mergeCell ref="E60:F60"/>
    <mergeCell ref="E57:F57"/>
    <mergeCell ref="E56:F56"/>
    <mergeCell ref="E51:F51"/>
    <mergeCell ref="E52:F52"/>
    <mergeCell ref="E53:F53"/>
    <mergeCell ref="E58:F58"/>
    <mergeCell ref="E45:F45"/>
    <mergeCell ref="E95:F95"/>
    <mergeCell ref="E94:F94"/>
    <mergeCell ref="E93:F93"/>
    <mergeCell ref="E89:F89"/>
    <mergeCell ref="E90:F90"/>
    <mergeCell ref="E91:F91"/>
    <mergeCell ref="E80:F80"/>
    <mergeCell ref="E81:F81"/>
    <mergeCell ref="E82:F82"/>
    <mergeCell ref="E83:F83"/>
    <mergeCell ref="E84:F84"/>
    <mergeCell ref="E85:F85"/>
    <mergeCell ref="E86:F86"/>
    <mergeCell ref="E87:F87"/>
    <mergeCell ref="B88:C88"/>
    <mergeCell ref="E92:F92"/>
    <mergeCell ref="B92:C92"/>
    <mergeCell ref="E88:F88"/>
    <mergeCell ref="E61:F61"/>
    <mergeCell ref="B61:C61"/>
    <mergeCell ref="E70:F70"/>
    <mergeCell ref="B70:C70"/>
    <mergeCell ref="E79:F79"/>
    <mergeCell ref="B79:C79"/>
    <mergeCell ref="E72:F72"/>
    <mergeCell ref="E73:F73"/>
    <mergeCell ref="E74:F74"/>
    <mergeCell ref="E75:F75"/>
    <mergeCell ref="E76:F76"/>
    <mergeCell ref="E77:F77"/>
    <mergeCell ref="E78:F78"/>
    <mergeCell ref="E62:F62"/>
    <mergeCell ref="E63:F63"/>
    <mergeCell ref="E64:F64"/>
    <mergeCell ref="E65:F65"/>
    <mergeCell ref="E66:F66"/>
    <mergeCell ref="E67:F67"/>
    <mergeCell ref="E68:F68"/>
    <mergeCell ref="B58:C58"/>
    <mergeCell ref="E54:F54"/>
    <mergeCell ref="B54:C54"/>
    <mergeCell ref="E55:F55"/>
    <mergeCell ref="B55:C55"/>
    <mergeCell ref="E46:F46"/>
    <mergeCell ref="B46:C46"/>
    <mergeCell ref="E50:F50"/>
    <mergeCell ref="B50:C50"/>
    <mergeCell ref="B45:C45"/>
    <mergeCell ref="E22:F22"/>
    <mergeCell ref="B22:C22"/>
    <mergeCell ref="A3:G3"/>
    <mergeCell ref="A6:B6"/>
    <mergeCell ref="A7:B7"/>
    <mergeCell ref="A4:B4"/>
    <mergeCell ref="C4:G4"/>
    <mergeCell ref="A12:C12"/>
    <mergeCell ref="B13:C13"/>
    <mergeCell ref="A5:B5"/>
    <mergeCell ref="C7:D7"/>
    <mergeCell ref="E12:F12"/>
    <mergeCell ref="B35:C35"/>
    <mergeCell ref="E41:F41"/>
    <mergeCell ref="B41:C41"/>
    <mergeCell ref="E14:F14"/>
    <mergeCell ref="B14:C14"/>
    <mergeCell ref="E36:F36"/>
    <mergeCell ref="E37:F37"/>
    <mergeCell ref="E38:F38"/>
    <mergeCell ref="E39:F39"/>
    <mergeCell ref="E40:F40"/>
    <mergeCell ref="E16:F16"/>
  </mergeCells>
  <phoneticPr fontId="31" type="noConversion"/>
  <conditionalFormatting sqref="P15">
    <cfRule type="containsText" dxfId="191" priority="37" operator="containsText" text="Annulé">
      <formula>NOT(ISERROR(SEARCH("Annulé",P15)))</formula>
    </cfRule>
    <cfRule type="containsText" dxfId="190" priority="38" operator="containsText" text="Clôturé">
      <formula>NOT(ISERROR(SEARCH("Clôturé",P15)))</formula>
    </cfRule>
    <cfRule type="containsText" dxfId="189" priority="39" operator="containsText" text="A planifier">
      <formula>NOT(ISERROR(SEARCH("A planifier",P15)))</formula>
    </cfRule>
    <cfRule type="containsText" dxfId="188" priority="40" operator="containsText" text="En cours">
      <formula>NOT(ISERROR(SEARCH("En cours",P15)))</formula>
    </cfRule>
  </conditionalFormatting>
  <dataValidations count="4">
    <dataValidation type="list" allowBlank="1" showInputMessage="1" showErrorMessage="1" sqref="K15:K41 K48:K62 K70 K43:K46 K79:K89 K91:K118">
      <formula1>$U$2:$U$9</formula1>
    </dataValidation>
    <dataValidation type="list" allowBlank="1" showInputMessage="1" showErrorMessage="1" sqref="P43:P46 P14:P41 P70 P48:P62 P79:P89 P91:P118">
      <formula1>$W$2:$W$6</formula1>
    </dataValidation>
    <dataValidation type="date" allowBlank="1" showInputMessage="1" showErrorMessage="1" sqref="L15">
      <formula1>43908</formula1>
      <formula2>43939</formula2>
    </dataValidation>
    <dataValidation type="list" allowBlank="1" showInputMessage="1" showErrorMessage="1" sqref="H15:H118">
      <formula1>$S$2:$S$14</formula1>
    </dataValidation>
  </dataValidations>
  <hyperlinks>
    <hyperlink ref="A54" location="Conseils!A11" display="Art. 5"/>
    <hyperlink ref="A1" r:id="rId1"/>
    <hyperlink ref="A13" location="Conseils!A6" display="Art. 4"/>
    <hyperlink ref="C1" r:id="rId2" display="https://travaux.master.utc.fr/formations-master/ingenierie-de-la-sante/ids073/"/>
  </hyperlinks>
  <printOptions horizontalCentered="1"/>
  <pageMargins left="0.2" right="0.2" top="0" bottom="0.55000000000000004" header="0" footer="0.31"/>
  <headerFooter>
    <oddFooter>&amp;L&amp;"Arial Italique,Italique"&amp;6&amp;K000000Fichier : &amp;F&amp;C&amp;"Arial Italique,Italique"&amp;6&amp;K000000Onglet : &amp;A&amp;R&amp;"Arial Italique,Italique"&amp;6&amp;K000000Date d’impression : &amp;D - Page n° &amp;P/&amp;N</oddFooter>
  </headerFooter>
  <rowBreaks count="5" manualBreakCount="5">
    <brk id="21" max="6" man="1"/>
    <brk id="34" max="6" man="1"/>
    <brk id="49" max="6" man="1"/>
    <brk id="60" max="6" man="1"/>
    <brk id="78" max="6" man="1"/>
  </rowBreaks>
  <colBreaks count="1" manualBreakCount="1">
    <brk id="7" max="94" man="1"/>
  </colBreaks>
  <ignoredErrors>
    <ignoredError sqref="A48 E51 D22" formula="1"/>
  </ignoredErrors>
  <drawing r:id="rId3"/>
  <extLst>
    <ext xmlns:x14="http://schemas.microsoft.com/office/spreadsheetml/2009/9/main" uri="{78C0D931-6437-407d-A8EE-F0AAD7539E65}">
      <x14:conditionalFormattings>
        <x14:conditionalFormatting xmlns:xm="http://schemas.microsoft.com/office/excel/2006/main">
          <x14:cfRule type="expression" priority="144" id="{0BF1E3ED-B30A-BE47-AEC2-8499B7791352}">
            <xm:f>D53&lt;='Mode d''emploi'!$D$21</xm:f>
            <x14:dxf>
              <font>
                <color rgb="FF9C0006"/>
              </font>
              <fill>
                <patternFill>
                  <bgColor rgb="FFFF5050"/>
                </patternFill>
              </fill>
            </x14:dxf>
          </x14:cfRule>
          <x14:cfRule type="expression" priority="145" id="{1695C955-C901-4D40-A9C1-0D770AF7E5A9}">
            <xm:f>D53='Mode d''emploi'!$D$22</xm:f>
            <x14:dxf>
              <fill>
                <patternFill>
                  <bgColor theme="5" tint="0.79998168889431442"/>
                </patternFill>
              </fill>
            </x14:dxf>
          </x14:cfRule>
          <x14:cfRule type="expression" priority="146" id="{78E58CE9-E9F6-AB49-9ABD-A55FBEC0D64C}">
            <xm:f>D53='Mode d''emploi'!$D$23</xm:f>
            <x14:dxf>
              <font>
                <color rgb="FF9C0006"/>
              </font>
              <fill>
                <patternFill>
                  <bgColor rgb="FF99FFCC"/>
                </patternFill>
              </fill>
            </x14:dxf>
          </x14:cfRule>
          <xm:sqref>A53</xm:sqref>
        </x14:conditionalFormatting>
        <x14:conditionalFormatting xmlns:xm="http://schemas.microsoft.com/office/excel/2006/main">
          <x14:cfRule type="expression" priority="114" id="{89A0066E-90DA-C249-95D2-588F03C49768}">
            <xm:f>D56&lt;='Mode d''emploi'!$D$21</xm:f>
            <x14:dxf>
              <font>
                <color rgb="FF9C0006"/>
              </font>
              <fill>
                <patternFill>
                  <bgColor rgb="FFFF5050"/>
                </patternFill>
              </fill>
            </x14:dxf>
          </x14:cfRule>
          <x14:cfRule type="expression" priority="115" id="{B84F60D7-B0BA-F549-B87B-FAD7D86B2711}">
            <xm:f>D56='Mode d''emploi'!$D$22</xm:f>
            <x14:dxf>
              <fill>
                <patternFill>
                  <bgColor theme="5" tint="0.79998168889431442"/>
                </patternFill>
              </fill>
            </x14:dxf>
          </x14:cfRule>
          <x14:cfRule type="expression" priority="116" id="{A9B470A6-C1C9-734E-B8DB-CA95F08EFD89}">
            <xm:f>D56='Mode d''emploi'!$D$23</xm:f>
            <x14:dxf>
              <font>
                <color rgb="FF9C0006"/>
              </font>
              <fill>
                <patternFill>
                  <bgColor rgb="FF99FFCC"/>
                </patternFill>
              </fill>
            </x14:dxf>
          </x14:cfRule>
          <xm:sqref>A56</xm:sqref>
        </x14:conditionalFormatting>
        <x14:conditionalFormatting xmlns:xm="http://schemas.microsoft.com/office/excel/2006/main">
          <x14:cfRule type="expression" priority="111" id="{A4F6ECD4-394A-8349-8484-B6BB8152B028}">
            <xm:f>D57&lt;='Mode d''emploi'!$D$21</xm:f>
            <x14:dxf>
              <font>
                <color rgb="FF9C0006"/>
              </font>
              <fill>
                <patternFill>
                  <bgColor rgb="FFFF5050"/>
                </patternFill>
              </fill>
            </x14:dxf>
          </x14:cfRule>
          <x14:cfRule type="expression" priority="112" id="{37F5FEBC-493D-E342-9AC4-139FC148D21A}">
            <xm:f>D57='Mode d''emploi'!$D$22</xm:f>
            <x14:dxf>
              <fill>
                <patternFill>
                  <bgColor theme="5" tint="0.79998168889431442"/>
                </patternFill>
              </fill>
            </x14:dxf>
          </x14:cfRule>
          <x14:cfRule type="expression" priority="113" id="{6829953B-AD97-6C4F-8D51-E69CE82F6FB3}">
            <xm:f>D57='Mode d''emploi'!$D$23</xm:f>
            <x14:dxf>
              <font>
                <color rgb="FF9C0006"/>
              </font>
              <fill>
                <patternFill>
                  <bgColor rgb="FF99FFCC"/>
                </patternFill>
              </fill>
            </x14:dxf>
          </x14:cfRule>
          <xm:sqref>A57</xm:sqref>
        </x14:conditionalFormatting>
        <x14:conditionalFormatting xmlns:xm="http://schemas.microsoft.com/office/excel/2006/main">
          <x14:cfRule type="expression" priority="105" id="{C7A3B3FE-4375-D04A-A826-E05E4526C728}">
            <xm:f>D60&lt;='Mode d''emploi'!$D$21</xm:f>
            <x14:dxf>
              <font>
                <color rgb="FF9C0006"/>
              </font>
              <fill>
                <patternFill>
                  <bgColor rgb="FFFF5050"/>
                </patternFill>
              </fill>
            </x14:dxf>
          </x14:cfRule>
          <x14:cfRule type="expression" priority="106" id="{5B6C6C4D-9385-A34F-9F6A-2F144BB0A132}">
            <xm:f>D60='Mode d''emploi'!$D$22</xm:f>
            <x14:dxf>
              <fill>
                <patternFill>
                  <bgColor theme="5" tint="0.79998168889431442"/>
                </patternFill>
              </fill>
            </x14:dxf>
          </x14:cfRule>
          <x14:cfRule type="expression" priority="107" id="{A9D9262F-B55F-AF4F-A8D1-E2FE1186FD93}">
            <xm:f>D60='Mode d''emploi'!$D$23</xm:f>
            <x14:dxf>
              <font>
                <color rgb="FF9C0006"/>
              </font>
              <fill>
                <patternFill>
                  <bgColor rgb="FF99FFCC"/>
                </patternFill>
              </fill>
            </x14:dxf>
          </x14:cfRule>
          <xm:sqref>A60</xm:sqref>
        </x14:conditionalFormatting>
        <x14:conditionalFormatting xmlns:xm="http://schemas.microsoft.com/office/excel/2006/main">
          <x14:cfRule type="expression" priority="102" id="{21B8B6A4-DF7C-8440-A134-A7DA8A3E9522}">
            <xm:f>D63&lt;='Mode d''emploi'!$D$21</xm:f>
            <x14:dxf>
              <font>
                <color rgb="FF9C0006"/>
              </font>
              <fill>
                <patternFill>
                  <bgColor rgb="FFFF5050"/>
                </patternFill>
              </fill>
            </x14:dxf>
          </x14:cfRule>
          <x14:cfRule type="expression" priority="103" id="{B13DF400-0CF5-B14D-A91D-F2CD125ACAFD}">
            <xm:f>D63='Mode d''emploi'!$D$22</xm:f>
            <x14:dxf>
              <fill>
                <patternFill>
                  <bgColor theme="5" tint="0.79998168889431442"/>
                </patternFill>
              </fill>
            </x14:dxf>
          </x14:cfRule>
          <x14:cfRule type="expression" priority="104" id="{456BA5D2-68E4-D941-9896-300C1021FE64}">
            <xm:f>D63='Mode d''emploi'!$D$23</xm:f>
            <x14:dxf>
              <font>
                <color rgb="FF9C0006"/>
              </font>
              <fill>
                <patternFill>
                  <bgColor rgb="FF99FFCC"/>
                </patternFill>
              </fill>
            </x14:dxf>
          </x14:cfRule>
          <xm:sqref>A63</xm:sqref>
        </x14:conditionalFormatting>
        <x14:conditionalFormatting xmlns:xm="http://schemas.microsoft.com/office/excel/2006/main">
          <x14:cfRule type="expression" priority="81" id="{285D4BC4-2F5C-EB4B-8650-0FC412C54A92}">
            <xm:f>D95&lt;='Mode d''emploi'!$D$21</xm:f>
            <x14:dxf>
              <font>
                <color rgb="FF9C0006"/>
              </font>
              <fill>
                <patternFill>
                  <bgColor rgb="FFFF5050"/>
                </patternFill>
              </fill>
            </x14:dxf>
          </x14:cfRule>
          <x14:cfRule type="expression" priority="82" id="{74EE5E72-E027-0C4F-88FD-E99F2801AAD2}">
            <xm:f>D95='Mode d''emploi'!$D$22</xm:f>
            <x14:dxf>
              <fill>
                <patternFill>
                  <bgColor theme="5" tint="0.79998168889431442"/>
                </patternFill>
              </fill>
            </x14:dxf>
          </x14:cfRule>
          <x14:cfRule type="expression" priority="83" id="{D36FA256-A2CE-6141-B238-2FE94ADCDF81}">
            <xm:f>D95='Mode d''emploi'!$D$23</xm:f>
            <x14:dxf>
              <font>
                <color rgb="FF9C0006"/>
              </font>
              <fill>
                <patternFill>
                  <bgColor rgb="FF99FFCC"/>
                </patternFill>
              </fill>
            </x14:dxf>
          </x14:cfRule>
          <xm:sqref>A95</xm:sqref>
        </x14:conditionalFormatting>
        <x14:conditionalFormatting xmlns:xm="http://schemas.microsoft.com/office/excel/2006/main">
          <x14:cfRule type="expression" priority="96" id="{2E01B422-8E43-AB4A-B452-DFA20F781C3B}">
            <xm:f>D72&lt;='Mode d''emploi'!$D$21</xm:f>
            <x14:dxf>
              <font>
                <color rgb="FF9C0006"/>
              </font>
              <fill>
                <patternFill>
                  <bgColor rgb="FFFF5050"/>
                </patternFill>
              </fill>
            </x14:dxf>
          </x14:cfRule>
          <x14:cfRule type="expression" priority="97" id="{470CBA5A-C966-9348-B3D5-5DC1A286FDFE}">
            <xm:f>D72='Mode d''emploi'!$D$22</xm:f>
            <x14:dxf>
              <fill>
                <patternFill>
                  <bgColor theme="5" tint="0.79998168889431442"/>
                </patternFill>
              </fill>
            </x14:dxf>
          </x14:cfRule>
          <x14:cfRule type="expression" priority="98" id="{FB1A1A1B-060E-C74C-A7CF-B007EC218E4E}">
            <xm:f>D72='Mode d''emploi'!$D$23</xm:f>
            <x14:dxf>
              <font>
                <color rgb="FF9C0006"/>
              </font>
              <fill>
                <patternFill>
                  <bgColor rgb="FF99FFCC"/>
                </patternFill>
              </fill>
            </x14:dxf>
          </x14:cfRule>
          <xm:sqref>A72</xm:sqref>
        </x14:conditionalFormatting>
        <x14:conditionalFormatting xmlns:xm="http://schemas.microsoft.com/office/excel/2006/main">
          <x14:cfRule type="expression" priority="84" id="{ABABE2A8-88C5-DF40-B4A9-0919B47AA4B0}">
            <xm:f>D89&lt;='Mode d''emploi'!$D$21</xm:f>
            <x14:dxf>
              <font>
                <color rgb="FF9C0006"/>
              </font>
              <fill>
                <patternFill>
                  <bgColor rgb="FFFF5050"/>
                </patternFill>
              </fill>
            </x14:dxf>
          </x14:cfRule>
          <x14:cfRule type="expression" priority="85" id="{FC2ECE41-5C58-DA40-8A41-941DC1959758}">
            <xm:f>D89='Mode d''emploi'!$D$22</xm:f>
            <x14:dxf>
              <fill>
                <patternFill>
                  <bgColor theme="5" tint="0.79998168889431442"/>
                </patternFill>
              </fill>
            </x14:dxf>
          </x14:cfRule>
          <x14:cfRule type="expression" priority="86" id="{5F435790-A872-034A-BA91-08A6DFF2BE24}">
            <xm:f>D89='Mode d''emploi'!$D$23</xm:f>
            <x14:dxf>
              <font>
                <color rgb="FF9C0006"/>
              </font>
              <fill>
                <patternFill>
                  <bgColor rgb="FF99FFCC"/>
                </patternFill>
              </fill>
            </x14:dxf>
          </x14:cfRule>
          <xm:sqref>A89</xm:sqref>
        </x14:conditionalFormatting>
        <x14:conditionalFormatting xmlns:xm="http://schemas.microsoft.com/office/excel/2006/main">
          <x14:cfRule type="expression" priority="45" id="{8FDB33F0-E244-401E-BB5E-A77E53222264}">
            <xm:f>D71='Mode d''emploi'!$D$22</xm:f>
            <x14:dxf>
              <fill>
                <patternFill>
                  <bgColor theme="5" tint="0.79998168889431442"/>
                </patternFill>
              </fill>
            </x14:dxf>
          </x14:cfRule>
          <x14:cfRule type="expression" priority="48" id="{92012E68-D68D-4308-B09A-1BFB9C534E15}">
            <xm:f>D71='Mode d''emploi'!$D$23</xm:f>
            <x14:dxf>
              <fill>
                <patternFill>
                  <bgColor rgb="FF99FFCC"/>
                </patternFill>
              </fill>
            </x14:dxf>
          </x14:cfRule>
          <x14:cfRule type="expression" priority="54" id="{5C4B7D64-C9D3-4CBD-B346-45FB434CB9E1}">
            <xm:f>D71&lt;='Mode d''emploi'!$D$21</xm:f>
            <x14:dxf>
              <fill>
                <patternFill>
                  <bgColor rgb="FFFF5050"/>
                </patternFill>
              </fill>
            </x14:dxf>
          </x14:cfRule>
          <xm:sqref>A71</xm:sqref>
        </x14:conditionalFormatting>
        <x14:conditionalFormatting xmlns:xm="http://schemas.microsoft.com/office/excel/2006/main">
          <x14:cfRule type="expression" priority="34" id="{D0135077-9FE1-5C45-A57C-60836D0EB48F}">
            <xm:f>D64&lt;='Mode d''emploi'!$D$21</xm:f>
            <x14:dxf>
              <font>
                <color rgb="FF9C0006"/>
              </font>
              <fill>
                <patternFill>
                  <bgColor rgb="FFFF5050"/>
                </patternFill>
              </fill>
            </x14:dxf>
          </x14:cfRule>
          <x14:cfRule type="expression" priority="35" id="{F35CE4B6-B086-484B-A663-BA5A3A5974E8}">
            <xm:f>D64='Mode d''emploi'!$D$22</xm:f>
            <x14:dxf>
              <fill>
                <patternFill>
                  <bgColor theme="5" tint="0.79998168889431442"/>
                </patternFill>
              </fill>
            </x14:dxf>
          </x14:cfRule>
          <x14:cfRule type="expression" priority="36" id="{4E759D37-1F64-8340-9658-A9F6B659E527}">
            <xm:f>D64='Mode d''emploi'!$D$23</xm:f>
            <x14:dxf>
              <font>
                <color rgb="FF9C0006"/>
              </font>
              <fill>
                <patternFill>
                  <bgColor rgb="FF99FFCC"/>
                </patternFill>
              </fill>
            </x14:dxf>
          </x14:cfRule>
          <xm:sqref>A64</xm:sqref>
        </x14:conditionalFormatting>
        <x14:conditionalFormatting xmlns:xm="http://schemas.microsoft.com/office/excel/2006/main">
          <x14:cfRule type="expression" priority="31" id="{2495BC71-6999-C344-B909-B732FD4449E9}">
            <xm:f>D65&lt;='Mode d''emploi'!$D$21</xm:f>
            <x14:dxf>
              <font>
                <color rgb="FF9C0006"/>
              </font>
              <fill>
                <patternFill>
                  <bgColor rgb="FFFF5050"/>
                </patternFill>
              </fill>
            </x14:dxf>
          </x14:cfRule>
          <x14:cfRule type="expression" priority="32" id="{4C409CE5-C060-EF4C-B889-D5566FFEA7F0}">
            <xm:f>D65='Mode d''emploi'!$D$22</xm:f>
            <x14:dxf>
              <fill>
                <patternFill>
                  <bgColor theme="5" tint="0.79998168889431442"/>
                </patternFill>
              </fill>
            </x14:dxf>
          </x14:cfRule>
          <x14:cfRule type="expression" priority="33" id="{D9EE9CC9-CAF2-FA4C-BEF5-A795ED347906}">
            <xm:f>D65='Mode d''emploi'!$D$23</xm:f>
            <x14:dxf>
              <font>
                <color rgb="FF9C0006"/>
              </font>
              <fill>
                <patternFill>
                  <bgColor rgb="FF99FFCC"/>
                </patternFill>
              </fill>
            </x14:dxf>
          </x14:cfRule>
          <xm:sqref>A65</xm:sqref>
        </x14:conditionalFormatting>
        <x14:conditionalFormatting xmlns:xm="http://schemas.microsoft.com/office/excel/2006/main">
          <x14:cfRule type="expression" priority="28" id="{88F2A3E5-2D1D-0C4C-AD06-E449C68415D9}">
            <xm:f>D66&lt;='Mode d''emploi'!$D$21</xm:f>
            <x14:dxf>
              <font>
                <color rgb="FF9C0006"/>
              </font>
              <fill>
                <patternFill>
                  <bgColor rgb="FFFF5050"/>
                </patternFill>
              </fill>
            </x14:dxf>
          </x14:cfRule>
          <x14:cfRule type="expression" priority="29" id="{5BA9A44C-8493-7346-A967-9891B2FAA1D1}">
            <xm:f>D66='Mode d''emploi'!$D$22</xm:f>
            <x14:dxf>
              <fill>
                <patternFill>
                  <bgColor theme="5" tint="0.79998168889431442"/>
                </patternFill>
              </fill>
            </x14:dxf>
          </x14:cfRule>
          <x14:cfRule type="expression" priority="30" id="{6BD81AEC-CEE5-4843-800E-825EF4099526}">
            <xm:f>D66='Mode d''emploi'!$D$23</xm:f>
            <x14:dxf>
              <font>
                <color rgb="FF9C0006"/>
              </font>
              <fill>
                <patternFill>
                  <bgColor rgb="FF99FFCC"/>
                </patternFill>
              </fill>
            </x14:dxf>
          </x14:cfRule>
          <xm:sqref>A66</xm:sqref>
        </x14:conditionalFormatting>
        <x14:conditionalFormatting xmlns:xm="http://schemas.microsoft.com/office/excel/2006/main">
          <x14:cfRule type="expression" priority="25" id="{04F280D3-0648-8542-A6FE-05BC83E6FAF2}">
            <xm:f>D67&lt;='Mode d''emploi'!$D$21</xm:f>
            <x14:dxf>
              <font>
                <color rgb="FF9C0006"/>
              </font>
              <fill>
                <patternFill>
                  <bgColor rgb="FFFF5050"/>
                </patternFill>
              </fill>
            </x14:dxf>
          </x14:cfRule>
          <x14:cfRule type="expression" priority="26" id="{EEC0D205-8F7E-DF43-BBAF-B0CF1E42E939}">
            <xm:f>D67='Mode d''emploi'!$D$22</xm:f>
            <x14:dxf>
              <fill>
                <patternFill>
                  <bgColor theme="5" tint="0.79998168889431442"/>
                </patternFill>
              </fill>
            </x14:dxf>
          </x14:cfRule>
          <x14:cfRule type="expression" priority="27" id="{9B518A8E-9080-6246-90E7-1D5A8251DDCE}">
            <xm:f>D67='Mode d''emploi'!$D$23</xm:f>
            <x14:dxf>
              <font>
                <color rgb="FF9C0006"/>
              </font>
              <fill>
                <patternFill>
                  <bgColor rgb="FF99FFCC"/>
                </patternFill>
              </fill>
            </x14:dxf>
          </x14:cfRule>
          <xm:sqref>A67</xm:sqref>
        </x14:conditionalFormatting>
        <x14:conditionalFormatting xmlns:xm="http://schemas.microsoft.com/office/excel/2006/main">
          <x14:cfRule type="expression" priority="22" id="{4DF74C42-3AC4-2A4B-8B02-ABBCA04A311B}">
            <xm:f>D68&lt;='Mode d''emploi'!$D$21</xm:f>
            <x14:dxf>
              <font>
                <color rgb="FF9C0006"/>
              </font>
              <fill>
                <patternFill>
                  <bgColor rgb="FFFF5050"/>
                </patternFill>
              </fill>
            </x14:dxf>
          </x14:cfRule>
          <x14:cfRule type="expression" priority="23" id="{06380F49-F0BF-7D49-B784-4512D9201AC0}">
            <xm:f>D68='Mode d''emploi'!$D$22</xm:f>
            <x14:dxf>
              <fill>
                <patternFill>
                  <bgColor theme="5" tint="0.79998168889431442"/>
                </patternFill>
              </fill>
            </x14:dxf>
          </x14:cfRule>
          <x14:cfRule type="expression" priority="24" id="{4F710C4D-0019-EB40-9307-0370C67F81E1}">
            <xm:f>D68='Mode d''emploi'!$D$23</xm:f>
            <x14:dxf>
              <font>
                <color rgb="FF9C0006"/>
              </font>
              <fill>
                <patternFill>
                  <bgColor rgb="FF99FFCC"/>
                </patternFill>
              </fill>
            </x14:dxf>
          </x14:cfRule>
          <xm:sqref>A68</xm:sqref>
        </x14:conditionalFormatting>
        <x14:conditionalFormatting xmlns:xm="http://schemas.microsoft.com/office/excel/2006/main">
          <x14:cfRule type="expression" priority="19" id="{FAA132AE-95F6-1A44-8E8F-FDE287D91E2B}">
            <xm:f>D69&lt;='Mode d''emploi'!$D$21</xm:f>
            <x14:dxf>
              <font>
                <color rgb="FF9C0006"/>
              </font>
              <fill>
                <patternFill>
                  <bgColor rgb="FFFF5050"/>
                </patternFill>
              </fill>
            </x14:dxf>
          </x14:cfRule>
          <x14:cfRule type="expression" priority="20" id="{47225E0C-F7D4-CE44-8914-843FA4276317}">
            <xm:f>D69='Mode d''emploi'!$D$22</xm:f>
            <x14:dxf>
              <fill>
                <patternFill>
                  <bgColor theme="5" tint="0.79998168889431442"/>
                </patternFill>
              </fill>
            </x14:dxf>
          </x14:cfRule>
          <x14:cfRule type="expression" priority="21" id="{ADD41ACD-8AA3-0544-9F81-8848DDFB89A9}">
            <xm:f>D69='Mode d''emploi'!$D$23</xm:f>
            <x14:dxf>
              <font>
                <color rgb="FF9C0006"/>
              </font>
              <fill>
                <patternFill>
                  <bgColor rgb="FF99FFCC"/>
                </patternFill>
              </fill>
            </x14:dxf>
          </x14:cfRule>
          <xm:sqref>A69</xm:sqref>
        </x14:conditionalFormatting>
        <x14:conditionalFormatting xmlns:xm="http://schemas.microsoft.com/office/excel/2006/main">
          <x14:cfRule type="expression" priority="16" id="{C87BD377-4041-0F4A-BA2F-81B31C716A1D}">
            <xm:f>D73&lt;='Mode d''emploi'!$D$21</xm:f>
            <x14:dxf>
              <font>
                <color rgb="FF9C0006"/>
              </font>
              <fill>
                <patternFill>
                  <bgColor rgb="FFFF5050"/>
                </patternFill>
              </fill>
            </x14:dxf>
          </x14:cfRule>
          <x14:cfRule type="expression" priority="17" id="{088D6585-C4F8-8049-98F6-475054CDBD4A}">
            <xm:f>D73='Mode d''emploi'!$D$22</xm:f>
            <x14:dxf>
              <fill>
                <patternFill>
                  <bgColor theme="5" tint="0.79998168889431442"/>
                </patternFill>
              </fill>
            </x14:dxf>
          </x14:cfRule>
          <x14:cfRule type="expression" priority="18" id="{C83B95A6-17D4-CE4E-901D-F29DFC723211}">
            <xm:f>D73='Mode d''emploi'!$D$23</xm:f>
            <x14:dxf>
              <font>
                <color rgb="FF9C0006"/>
              </font>
              <fill>
                <patternFill>
                  <bgColor rgb="FF99FFCC"/>
                </patternFill>
              </fill>
            </x14:dxf>
          </x14:cfRule>
          <xm:sqref>A73</xm:sqref>
        </x14:conditionalFormatting>
        <x14:conditionalFormatting xmlns:xm="http://schemas.microsoft.com/office/excel/2006/main">
          <x14:cfRule type="expression" priority="13" id="{D45FB800-8401-A547-89B9-FA8A91446923}">
            <xm:f>D74&lt;='Mode d''emploi'!$D$21</xm:f>
            <x14:dxf>
              <font>
                <color rgb="FF9C0006"/>
              </font>
              <fill>
                <patternFill>
                  <bgColor rgb="FFFF5050"/>
                </patternFill>
              </fill>
            </x14:dxf>
          </x14:cfRule>
          <x14:cfRule type="expression" priority="14" id="{4A8279D0-8E55-B54D-983C-8058989D0391}">
            <xm:f>D74='Mode d''emploi'!$D$22</xm:f>
            <x14:dxf>
              <fill>
                <patternFill>
                  <bgColor theme="5" tint="0.79998168889431442"/>
                </patternFill>
              </fill>
            </x14:dxf>
          </x14:cfRule>
          <x14:cfRule type="expression" priority="15" id="{1115E0E9-5FF5-A64A-946C-E03E2C3E8E26}">
            <xm:f>D74='Mode d''emploi'!$D$23</xm:f>
            <x14:dxf>
              <font>
                <color rgb="FF9C0006"/>
              </font>
              <fill>
                <patternFill>
                  <bgColor rgb="FF99FFCC"/>
                </patternFill>
              </fill>
            </x14:dxf>
          </x14:cfRule>
          <xm:sqref>A74</xm:sqref>
        </x14:conditionalFormatting>
        <x14:conditionalFormatting xmlns:xm="http://schemas.microsoft.com/office/excel/2006/main">
          <x14:cfRule type="expression" priority="10" id="{86EBEE90-C320-EB47-844C-A5E5A6BB9ACE}">
            <xm:f>D75&lt;='Mode d''emploi'!$D$21</xm:f>
            <x14:dxf>
              <font>
                <color rgb="FF9C0006"/>
              </font>
              <fill>
                <patternFill>
                  <bgColor rgb="FFFF5050"/>
                </patternFill>
              </fill>
            </x14:dxf>
          </x14:cfRule>
          <x14:cfRule type="expression" priority="11" id="{D3B49AC1-7072-B247-84C4-E6FD46280370}">
            <xm:f>D75='Mode d''emploi'!$D$22</xm:f>
            <x14:dxf>
              <fill>
                <patternFill>
                  <bgColor theme="5" tint="0.79998168889431442"/>
                </patternFill>
              </fill>
            </x14:dxf>
          </x14:cfRule>
          <x14:cfRule type="expression" priority="12" id="{A2CA8DD3-3067-0C4C-8786-30F9D9663A77}">
            <xm:f>D75='Mode d''emploi'!$D$23</xm:f>
            <x14:dxf>
              <font>
                <color rgb="FF9C0006"/>
              </font>
              <fill>
                <patternFill>
                  <bgColor rgb="FF99FFCC"/>
                </patternFill>
              </fill>
            </x14:dxf>
          </x14:cfRule>
          <xm:sqref>A75</xm:sqref>
        </x14:conditionalFormatting>
        <x14:conditionalFormatting xmlns:xm="http://schemas.microsoft.com/office/excel/2006/main">
          <x14:cfRule type="expression" priority="7" id="{ABC9A643-30C9-D14F-BFC2-2033FA92B469}">
            <xm:f>D76&lt;='Mode d''emploi'!$D$21</xm:f>
            <x14:dxf>
              <font>
                <color rgb="FF9C0006"/>
              </font>
              <fill>
                <patternFill>
                  <bgColor rgb="FFFF5050"/>
                </patternFill>
              </fill>
            </x14:dxf>
          </x14:cfRule>
          <x14:cfRule type="expression" priority="8" id="{BE97F31E-B784-464B-9C6E-2E9E29352A63}">
            <xm:f>D76='Mode d''emploi'!$D$22</xm:f>
            <x14:dxf>
              <fill>
                <patternFill>
                  <bgColor theme="5" tint="0.79998168889431442"/>
                </patternFill>
              </fill>
            </x14:dxf>
          </x14:cfRule>
          <x14:cfRule type="expression" priority="9" id="{CAD82182-273E-5441-8F32-CE66112C7438}">
            <xm:f>D76='Mode d''emploi'!$D$23</xm:f>
            <x14:dxf>
              <font>
                <color rgb="FF9C0006"/>
              </font>
              <fill>
                <patternFill>
                  <bgColor rgb="FF99FFCC"/>
                </patternFill>
              </fill>
            </x14:dxf>
          </x14:cfRule>
          <xm:sqref>A76</xm:sqref>
        </x14:conditionalFormatting>
        <x14:conditionalFormatting xmlns:xm="http://schemas.microsoft.com/office/excel/2006/main">
          <x14:cfRule type="expression" priority="4" id="{EE35B953-2EB5-D349-A713-69A2C94971F5}">
            <xm:f>D77&lt;='Mode d''emploi'!$D$21</xm:f>
            <x14:dxf>
              <font>
                <color rgb="FF9C0006"/>
              </font>
              <fill>
                <patternFill>
                  <bgColor rgb="FFFF5050"/>
                </patternFill>
              </fill>
            </x14:dxf>
          </x14:cfRule>
          <x14:cfRule type="expression" priority="5" id="{18970CD8-F652-0343-B224-F9D335AB06F5}">
            <xm:f>D77='Mode d''emploi'!$D$22</xm:f>
            <x14:dxf>
              <fill>
                <patternFill>
                  <bgColor theme="5" tint="0.79998168889431442"/>
                </patternFill>
              </fill>
            </x14:dxf>
          </x14:cfRule>
          <x14:cfRule type="expression" priority="6" id="{747CA1EC-0780-6048-B22A-47DFEB669ABD}">
            <xm:f>D77='Mode d''emploi'!$D$23</xm:f>
            <x14:dxf>
              <font>
                <color rgb="FF9C0006"/>
              </font>
              <fill>
                <patternFill>
                  <bgColor rgb="FF99FFCC"/>
                </patternFill>
              </fill>
            </x14:dxf>
          </x14:cfRule>
          <xm:sqref>A77</xm:sqref>
        </x14:conditionalFormatting>
        <x14:conditionalFormatting xmlns:xm="http://schemas.microsoft.com/office/excel/2006/main">
          <x14:cfRule type="expression" priority="1" id="{15774242-9BFD-D243-954F-25D273618FE0}">
            <xm:f>D78&lt;='Mode d''emploi'!$D$21</xm:f>
            <x14:dxf>
              <font>
                <color rgb="FF9C0006"/>
              </font>
              <fill>
                <patternFill>
                  <bgColor rgb="FFFF5050"/>
                </patternFill>
              </fill>
            </x14:dxf>
          </x14:cfRule>
          <x14:cfRule type="expression" priority="2" id="{4D090C10-DEFC-184A-96FD-F2407281935F}">
            <xm:f>D78='Mode d''emploi'!$D$22</xm:f>
            <x14:dxf>
              <fill>
                <patternFill>
                  <bgColor theme="5" tint="0.79998168889431442"/>
                </patternFill>
              </fill>
            </x14:dxf>
          </x14:cfRule>
          <x14:cfRule type="expression" priority="3" id="{FAD46404-E3E2-A843-8BF1-88FCD19DB610}">
            <xm:f>D78='Mode d''emploi'!$D$23</xm:f>
            <x14:dxf>
              <font>
                <color rgb="FF9C0006"/>
              </font>
              <fill>
                <patternFill>
                  <bgColor rgb="FF99FFCC"/>
                </patternFill>
              </fill>
            </x14:dxf>
          </x14:cfRule>
          <xm:sqref>A78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'Mode d''emploi'!$C$19:$C$24</xm:f>
          </x14:formula1>
          <xm:sqref>C80:C87 C93:C95 C23:C34 C36:C40 C42:C44 C47:C49 C51:C53 C56:C57 C59:C60 C62:C69 C71:C78 C15:C21 C89:C91</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125" zoomScaleNormal="125" zoomScalePageLayoutView="125" workbookViewId="0">
      <selection activeCell="I6" sqref="I6:I9"/>
    </sheetView>
  </sheetViews>
  <sheetFormatPr baseColWidth="10" defaultRowHeight="15" x14ac:dyDescent="0"/>
  <cols>
    <col min="1" max="1" width="3.85546875" customWidth="1"/>
    <col min="2" max="4" width="17.42578125" customWidth="1"/>
    <col min="5" max="5" width="16.140625" customWidth="1"/>
    <col min="6" max="6" width="9.7109375" customWidth="1"/>
    <col min="7" max="7" width="9.28515625" customWidth="1"/>
    <col min="8" max="8" width="9.28515625" style="60" customWidth="1"/>
    <col min="9" max="9" width="10.85546875" customWidth="1"/>
  </cols>
  <sheetData>
    <row r="1" spans="1:9" s="95" customFormat="1" ht="8" customHeight="1">
      <c r="A1" s="508" t="s">
        <v>257</v>
      </c>
      <c r="B1" s="508"/>
      <c r="C1" s="508"/>
      <c r="D1" s="331"/>
      <c r="E1" s="335"/>
      <c r="F1" s="335"/>
      <c r="G1" s="547" t="str">
        <f>'Mode d''emploi'!$F$1</f>
        <v xml:space="preserve"> © 2021 Auteures :  Benkhaled, Sadiqui, El Ouaghmari </v>
      </c>
      <c r="H1" s="547"/>
      <c r="I1" s="547"/>
    </row>
    <row r="2" spans="1:9" s="95" customFormat="1" ht="8" customHeight="1">
      <c r="A2" s="546" t="str">
        <f>'Mode d''emploi'!A2</f>
        <v xml:space="preserve">Outil d'autodiagnostic pour la norme NF ISO 31000: 2018 </v>
      </c>
      <c r="B2" s="546"/>
      <c r="C2" s="546"/>
      <c r="D2" s="336"/>
      <c r="E2" s="337"/>
      <c r="F2" s="337"/>
      <c r="G2" s="456" t="s">
        <v>0</v>
      </c>
      <c r="H2" s="456"/>
      <c r="I2" s="456"/>
    </row>
    <row r="3" spans="1:9" s="49" customFormat="1" ht="22" customHeight="1">
      <c r="A3" s="548" t="str">
        <f>'Mode d''emploi'!C3</f>
        <v xml:space="preserve">   Management du risque : diagnostic selon la norme NF ISO 31000:2018</v>
      </c>
      <c r="B3" s="549"/>
      <c r="C3" s="549"/>
      <c r="D3" s="549"/>
      <c r="E3" s="549"/>
      <c r="F3" s="549"/>
      <c r="G3" s="549"/>
      <c r="H3" s="549"/>
      <c r="I3" s="550"/>
    </row>
    <row r="4" spans="1:9" ht="4" customHeight="1">
      <c r="A4" s="189"/>
      <c r="B4" s="190"/>
      <c r="C4" s="191"/>
      <c r="D4" s="187"/>
      <c r="E4" s="187"/>
      <c r="F4" s="187"/>
      <c r="G4" s="187"/>
      <c r="H4" s="187"/>
      <c r="I4" s="188"/>
    </row>
    <row r="5" spans="1:9" s="48" customFormat="1" ht="16" customHeight="1">
      <c r="A5" s="551" t="s">
        <v>49</v>
      </c>
      <c r="B5" s="552"/>
      <c r="C5" s="552"/>
      <c r="D5" s="553"/>
      <c r="E5" s="551" t="s">
        <v>48</v>
      </c>
      <c r="F5" s="552"/>
      <c r="G5" s="552"/>
      <c r="H5" s="552"/>
      <c r="I5" s="553"/>
    </row>
    <row r="6" spans="1:9" ht="16" customHeight="1">
      <c r="A6" s="582" t="str">
        <f>'Mode d''emploi'!A6</f>
        <v>Organisme :</v>
      </c>
      <c r="B6" s="583"/>
      <c r="C6" s="579" t="str">
        <f>IF('Mode d''emploi'!D6="","",'Mode d''emploi'!D6)</f>
        <v/>
      </c>
      <c r="D6" s="580"/>
      <c r="E6" s="338" t="s">
        <v>137</v>
      </c>
      <c r="F6" s="586" t="str">
        <f>IF(Evaluation!C5="","",Evaluation!C5)</f>
        <v>date du diagnostic</v>
      </c>
      <c r="G6" s="586"/>
      <c r="H6" s="586"/>
      <c r="I6" s="515" t="s">
        <v>303</v>
      </c>
    </row>
    <row r="7" spans="1:9" ht="16" customHeight="1">
      <c r="A7" s="577" t="str">
        <f>'Mode d''emploi'!A7</f>
        <v xml:space="preserve">Responsable du management du risque (SMR) :   </v>
      </c>
      <c r="B7" s="578"/>
      <c r="C7" s="579" t="str">
        <f>IF('Mode d''emploi'!D7="","",'Mode d''emploi'!D7)</f>
        <v/>
      </c>
      <c r="D7" s="580"/>
      <c r="E7" s="339" t="str">
        <f>Evaluation!A6</f>
        <v>Animateur du diagnostic : </v>
      </c>
      <c r="F7" s="576" t="str">
        <f>IF(Evaluation!C6="","",Evaluation!C6)</f>
        <v>Animateur</v>
      </c>
      <c r="G7" s="576"/>
      <c r="H7" s="576"/>
      <c r="I7" s="515"/>
    </row>
    <row r="8" spans="1:9" s="60" customFormat="1" ht="16" customHeight="1">
      <c r="A8" s="577"/>
      <c r="B8" s="578"/>
      <c r="C8" s="579"/>
      <c r="D8" s="580"/>
      <c r="E8" s="339" t="str">
        <f>Evaluation!A7</f>
        <v>Contact (Tél et Email) :</v>
      </c>
      <c r="F8" s="365" t="str">
        <f>Evaluation!C7</f>
        <v xml:space="preserve">Tél : </v>
      </c>
      <c r="G8" s="584" t="str">
        <f>Evaluation!E7</f>
        <v>Email :</v>
      </c>
      <c r="H8" s="585"/>
      <c r="I8" s="515"/>
    </row>
    <row r="9" spans="1:9" ht="16" customHeight="1">
      <c r="A9" s="569" t="str">
        <f>Evaluation!A7</f>
        <v>Contact (Tél et Email) :</v>
      </c>
      <c r="B9" s="570"/>
      <c r="C9" s="341" t="str">
        <f>IF('Mode d''emploi'!H8="","",'Mode d''emploi'!H8)</f>
        <v>tél</v>
      </c>
      <c r="D9" s="342" t="str">
        <f>IF('Mode d''emploi'!D8="","",'Mode d''emploi'!D8)</f>
        <v>email</v>
      </c>
      <c r="E9" s="340" t="str">
        <f>Evaluation!A8</f>
        <v>L'équipe de diagnostic :</v>
      </c>
      <c r="F9" s="581" t="str">
        <f>IF(Evaluation!C8="","",Evaluation!C8)</f>
        <v>équipe…</v>
      </c>
      <c r="G9" s="581"/>
      <c r="H9" s="581"/>
      <c r="I9" s="516"/>
    </row>
    <row r="10" spans="1:9" ht="4" customHeight="1">
      <c r="A10" s="189"/>
      <c r="B10" s="190"/>
      <c r="C10" s="191"/>
      <c r="D10" s="187"/>
      <c r="E10" s="187"/>
      <c r="F10" s="187"/>
      <c r="G10" s="187"/>
      <c r="H10" s="363"/>
      <c r="I10" s="364"/>
    </row>
    <row r="11" spans="1:9" s="48" customFormat="1" ht="14" customHeight="1">
      <c r="A11" s="523" t="s">
        <v>75</v>
      </c>
      <c r="B11" s="524"/>
      <c r="C11" s="524"/>
      <c r="D11" s="524"/>
      <c r="E11" s="524"/>
      <c r="F11" s="524"/>
      <c r="G11" s="524"/>
      <c r="H11" s="524"/>
      <c r="I11" s="525"/>
    </row>
    <row r="12" spans="1:9" s="67" customFormat="1" ht="11" customHeight="1">
      <c r="A12" s="566" t="str">
        <f>CONCATENATE(" Niveaux de VÉRACITÉ des ", Utilitaires!F8,  " CRITÈRES de réalisation évalués")</f>
        <v xml:space="preserve"> Niveaux de VÉRACITÉ des 0 CRITÈRES de réalisation évalués</v>
      </c>
      <c r="B12" s="567"/>
      <c r="C12" s="567"/>
      <c r="D12" s="568"/>
      <c r="E12" s="557" t="str">
        <f>CONCATENATE("Niveaux de CONFORMITÉ des ",Utilitaires!C17," SOUS-ARTICLES évalués")</f>
        <v>Niveaux de CONFORMITÉ des 13 SOUS-ARTICLES évalués</v>
      </c>
      <c r="F12" s="558"/>
      <c r="G12" s="558"/>
      <c r="H12" s="558"/>
      <c r="I12" s="559"/>
    </row>
    <row r="13" spans="1:9" s="34" customFormat="1" ht="11" customHeight="1">
      <c r="A13" s="554" t="str">
        <f>IF(Utilitaires!F4&gt;1,CONCATENATE("Information : ",Utilitaires!F4," critères sont déclarés - ",Utilitaires!A4,"s -"),IF(Utilitaires!F4&gt;0,CONCATENATE("Information : ",Utilitaires!F4," critère est déclaré - ",Utilitaires!A4," -"),""))</f>
        <v/>
      </c>
      <c r="B13" s="555"/>
      <c r="C13" s="555"/>
      <c r="D13" s="556"/>
      <c r="E13" s="560" t="str">
        <f>IF(Utilitaires!E13&gt;1,CONCATENATE("Information : ",Utilitaires!E13," articles sont déclarés - ",Utilitaires!A13," -"),IF(Utilitaires!E13&gt;0,CONCATENATE("Information : ",Utilitaires!E13," article est déclaré - ",Utilitaires!A13," -"),""))</f>
        <v>Information : 2 articles sont déclarés - en attente -</v>
      </c>
      <c r="F13" s="561"/>
      <c r="G13" s="561"/>
      <c r="H13" s="561"/>
      <c r="I13" s="562"/>
    </row>
    <row r="14" spans="1:9" s="34" customFormat="1" ht="26" customHeight="1">
      <c r="A14" s="192"/>
      <c r="B14" s="65"/>
      <c r="C14" s="65"/>
      <c r="D14" s="193"/>
      <c r="E14" s="194"/>
      <c r="F14" s="85"/>
      <c r="G14" s="85"/>
      <c r="H14" s="85"/>
      <c r="I14" s="195"/>
    </row>
    <row r="15" spans="1:9" s="34" customFormat="1" ht="26" customHeight="1">
      <c r="A15" s="192"/>
      <c r="B15" s="65"/>
      <c r="C15" s="65"/>
      <c r="D15" s="193"/>
      <c r="E15" s="194"/>
      <c r="F15" s="85"/>
      <c r="G15" s="85"/>
      <c r="H15" s="85"/>
      <c r="I15" s="195"/>
    </row>
    <row r="16" spans="1:9" s="66" customFormat="1" ht="26" customHeight="1">
      <c r="A16" s="526" t="str">
        <f>IF(Utilitaires!F2&gt;1,CONCATENATE("Attention : ",Utilitaires!F2," critères ne sont pas encore traités"),IF(Utilitaires!F2&gt;0,CONCATENATE("Attention : ",Utilitaires!F2," critère n'est pas encore traité"),""))</f>
        <v>Attention : 67 critères ne sont pas encore traités</v>
      </c>
      <c r="B16" s="527"/>
      <c r="C16" s="527"/>
      <c r="D16" s="528"/>
      <c r="E16" s="563" t="str">
        <f>IF(Utilitaires!C13&gt;1,CONCATENATE("Information : ",Utilitaires!C13," sous-articles sont déclarés - ",Utilitaires!A13," -"),IF(Utilitaires!C13&gt;0,CONCATENATE("Information : ",Utilitaires!C13," sous-article  est déclaré - ",Utilitaires!A13," -"),""))</f>
        <v>Information : 13 sous-articles sont déclarés - en attente -</v>
      </c>
      <c r="F16" s="564"/>
      <c r="G16" s="564"/>
      <c r="H16" s="564"/>
      <c r="I16" s="565"/>
    </row>
    <row r="17" spans="1:9" ht="7" customHeight="1">
      <c r="A17" s="196"/>
      <c r="B17" s="190"/>
      <c r="C17" s="191"/>
      <c r="D17" s="187"/>
      <c r="E17" s="187"/>
      <c r="F17" s="187"/>
      <c r="G17" s="187"/>
      <c r="H17" s="187"/>
      <c r="I17" s="197"/>
    </row>
    <row r="18" spans="1:9" s="48" customFormat="1" ht="12">
      <c r="A18" s="529" t="s">
        <v>74</v>
      </c>
      <c r="B18" s="530"/>
      <c r="C18" s="530"/>
      <c r="D18" s="530"/>
      <c r="E18" s="531"/>
      <c r="F18" s="531"/>
      <c r="G18" s="531"/>
      <c r="H18" s="531"/>
      <c r="I18" s="532"/>
    </row>
    <row r="19" spans="1:9" s="34" customFormat="1" ht="16" customHeight="1">
      <c r="A19" s="520" t="str">
        <f>CONCATENATE("Taux de CONFORMITÉ aux exigences pour les ",Utilitaires!C17," SOUS-ARTICLES évalués")</f>
        <v>Taux de CONFORMITÉ aux exigences pour les 13 SOUS-ARTICLES évalués</v>
      </c>
      <c r="B19" s="521"/>
      <c r="C19" s="521"/>
      <c r="D19" s="522"/>
      <c r="E19" s="533" t="s">
        <v>1</v>
      </c>
      <c r="F19" s="533"/>
      <c r="G19" s="533"/>
      <c r="H19" s="533"/>
      <c r="I19" s="534"/>
    </row>
    <row r="20" spans="1:9" s="34" customFormat="1" ht="37" customHeight="1">
      <c r="A20" s="571" t="str">
        <f>E16</f>
        <v>Information : 13 sous-articles sont déclarés - en attente -</v>
      </c>
      <c r="B20" s="572"/>
      <c r="C20" s="572"/>
      <c r="D20" s="573"/>
      <c r="E20" s="574" t="s">
        <v>45</v>
      </c>
      <c r="F20" s="574"/>
      <c r="G20" s="574"/>
      <c r="H20" s="574"/>
      <c r="I20" s="575"/>
    </row>
    <row r="21" spans="1:9">
      <c r="A21" s="278"/>
      <c r="B21" s="279"/>
      <c r="C21" s="279"/>
      <c r="D21" s="280"/>
      <c r="E21" s="533" t="s">
        <v>72</v>
      </c>
      <c r="F21" s="533"/>
      <c r="G21" s="533"/>
      <c r="H21" s="533"/>
      <c r="I21" s="534"/>
    </row>
    <row r="22" spans="1:9" ht="66">
      <c r="A22" s="278"/>
      <c r="B22" s="279"/>
      <c r="C22" s="279"/>
      <c r="D22" s="280"/>
      <c r="E22" s="537" t="s">
        <v>245</v>
      </c>
      <c r="F22" s="537"/>
      <c r="G22" s="281" t="s">
        <v>246</v>
      </c>
      <c r="H22" s="281" t="s">
        <v>247</v>
      </c>
      <c r="I22" s="282" t="s">
        <v>248</v>
      </c>
    </row>
    <row r="23" spans="1:9" ht="54" customHeight="1">
      <c r="A23" s="278"/>
      <c r="B23" s="279"/>
      <c r="C23" s="279"/>
      <c r="D23" s="280"/>
      <c r="E23" s="538" t="s">
        <v>2</v>
      </c>
      <c r="F23" s="538"/>
      <c r="G23" s="308"/>
      <c r="H23" s="308"/>
      <c r="I23" s="283"/>
    </row>
    <row r="24" spans="1:9" ht="54" customHeight="1">
      <c r="A24" s="278"/>
      <c r="B24" s="279"/>
      <c r="C24" s="279"/>
      <c r="D24" s="280"/>
      <c r="E24" s="538" t="s">
        <v>3</v>
      </c>
      <c r="F24" s="538"/>
      <c r="G24" s="308"/>
      <c r="H24" s="308"/>
      <c r="I24" s="283"/>
    </row>
    <row r="25" spans="1:9" ht="54" customHeight="1">
      <c r="A25" s="539" t="s">
        <v>301</v>
      </c>
      <c r="B25" s="540"/>
      <c r="C25" s="540"/>
      <c r="D25" s="541"/>
      <c r="E25" s="538" t="s">
        <v>4</v>
      </c>
      <c r="F25" s="538"/>
      <c r="G25" s="308"/>
      <c r="H25" s="308"/>
      <c r="I25" s="283"/>
    </row>
    <row r="26" spans="1:9" ht="7" customHeight="1">
      <c r="A26" s="284"/>
      <c r="B26" s="285"/>
      <c r="C26" s="286"/>
      <c r="D26" s="287"/>
      <c r="E26" s="287"/>
      <c r="F26" s="287"/>
      <c r="G26" s="287"/>
      <c r="H26" s="287"/>
      <c r="I26" s="288"/>
    </row>
    <row r="27" spans="1:9">
      <c r="A27" s="542" t="s">
        <v>73</v>
      </c>
      <c r="B27" s="543"/>
      <c r="C27" s="543"/>
      <c r="D27" s="543"/>
      <c r="E27" s="543"/>
      <c r="F27" s="289" t="s">
        <v>5</v>
      </c>
      <c r="G27" s="289" t="s">
        <v>6</v>
      </c>
      <c r="H27" s="289"/>
      <c r="I27" s="366" t="s">
        <v>7</v>
      </c>
    </row>
    <row r="28" spans="1:9" s="60" customFormat="1" ht="13" customHeight="1">
      <c r="A28" s="290" t="str">
        <f>'Résultats Globaux'!$A$16</f>
        <v>Attention : 67 critères ne sont pas encore traités</v>
      </c>
      <c r="B28" s="291"/>
      <c r="C28" s="143"/>
      <c r="D28" s="292"/>
      <c r="E28" s="293" t="str">
        <f>'Résultats Globaux'!$E$16</f>
        <v>Information : 13 sous-articles sont déclarés - en attente -</v>
      </c>
      <c r="F28" s="292"/>
      <c r="G28" s="143"/>
      <c r="H28" s="143"/>
      <c r="I28" s="294" t="str">
        <f>A13</f>
        <v/>
      </c>
    </row>
    <row r="29" spans="1:9" s="362" customFormat="1" ht="20" customHeight="1">
      <c r="A29" s="544" t="s">
        <v>302</v>
      </c>
      <c r="B29" s="545"/>
      <c r="C29" s="545"/>
      <c r="D29" s="545"/>
      <c r="E29" s="545"/>
      <c r="F29" s="360" t="str">
        <f>Evaluation!G12</f>
        <v>en attente</v>
      </c>
      <c r="G29" s="360" t="str">
        <f>Evaluation!D12</f>
        <v xml:space="preserve">  …</v>
      </c>
      <c r="H29" s="360"/>
      <c r="I29" s="361" t="str">
        <f>IF(G29&gt;1,F29,PROPER(MID(Evaluation!E12,14,9)))</f>
        <v>en attente</v>
      </c>
    </row>
    <row r="30" spans="1:9" s="49" customFormat="1" ht="20" customHeight="1">
      <c r="A30" s="343" t="str">
        <f>Evaluation!A13</f>
        <v>Art. 5</v>
      </c>
      <c r="B30" s="344" t="str">
        <f>Evaluation!B13</f>
        <v>Cadre organisationnel</v>
      </c>
      <c r="C30" s="344"/>
      <c r="D30" s="344"/>
      <c r="E30" s="345"/>
      <c r="F30" s="345" t="str">
        <f>Evaluation!G13</f>
        <v>en attente</v>
      </c>
      <c r="G30" s="345" t="str">
        <f>Evaluation!D13</f>
        <v xml:space="preserve">  …</v>
      </c>
      <c r="H30" s="345"/>
      <c r="I30" s="346" t="str">
        <f>IF(G30&gt;1,F30,PROPER(MID(Evaluation!E13,14,9)))</f>
        <v>en attente</v>
      </c>
    </row>
    <row r="31" spans="1:9" s="49" customFormat="1" ht="20" customHeight="1">
      <c r="A31" s="347"/>
      <c r="B31" s="348" t="str">
        <f>Evaluation!A14</f>
        <v>5.1</v>
      </c>
      <c r="C31" s="536" t="str">
        <f>Evaluation!B14</f>
        <v>Généralités</v>
      </c>
      <c r="D31" s="536"/>
      <c r="E31" s="536"/>
      <c r="F31" s="349" t="str">
        <f>Evaluation!G14</f>
        <v>en attente</v>
      </c>
      <c r="G31" s="349" t="str">
        <f>Evaluation!D14</f>
        <v xml:space="preserve">  …</v>
      </c>
      <c r="H31" s="349"/>
      <c r="I31" s="350" t="str">
        <f>IF(G31&gt;1,F31,PROPER(MID(Evaluation!E14,14,9)))</f>
        <v>en attente</v>
      </c>
    </row>
    <row r="32" spans="1:9" s="49" customFormat="1" ht="20" customHeight="1">
      <c r="A32" s="347"/>
      <c r="B32" s="348" t="str">
        <f>Evaluation!A22</f>
        <v>5.2</v>
      </c>
      <c r="C32" s="536" t="str">
        <f>Evaluation!B22</f>
        <v>Leadership et engagement</v>
      </c>
      <c r="D32" s="536"/>
      <c r="E32" s="536"/>
      <c r="F32" s="349" t="str">
        <f>Evaluation!G22</f>
        <v>en attente</v>
      </c>
      <c r="G32" s="349" t="str">
        <f>Evaluation!D22</f>
        <v xml:space="preserve">  …</v>
      </c>
      <c r="H32" s="349"/>
      <c r="I32" s="350" t="str">
        <f>IF(G32&gt;1,F32,PROPER(MID(Evaluation!E22,14,9)))</f>
        <v>en attente</v>
      </c>
    </row>
    <row r="33" spans="1:9" s="49" customFormat="1" ht="20" customHeight="1">
      <c r="A33" s="347"/>
      <c r="B33" s="348" t="str">
        <f>Evaluation!A35</f>
        <v>5.3</v>
      </c>
      <c r="C33" s="536" t="str">
        <f>Evaluation!B35</f>
        <v>Intégration</v>
      </c>
      <c r="D33" s="536"/>
      <c r="E33" s="536"/>
      <c r="F33" s="349" t="str">
        <f>Evaluation!G35</f>
        <v>en attente</v>
      </c>
      <c r="G33" s="349" t="str">
        <f>Evaluation!D35</f>
        <v xml:space="preserve">  …</v>
      </c>
      <c r="H33" s="349"/>
      <c r="I33" s="350" t="str">
        <f>IF(G33&gt;1,F33,PROPER(MID(Evaluation!E35,14,9)))</f>
        <v>en attente</v>
      </c>
    </row>
    <row r="34" spans="1:9" s="49" customFormat="1" ht="20" customHeight="1">
      <c r="A34" s="347"/>
      <c r="B34" s="348" t="str">
        <f>Evaluation!A41</f>
        <v>5.4</v>
      </c>
      <c r="C34" s="536" t="str">
        <f>Evaluation!B41</f>
        <v>Conception</v>
      </c>
      <c r="D34" s="536"/>
      <c r="E34" s="536"/>
      <c r="F34" s="349" t="str">
        <f>Evaluation!G41</f>
        <v>en attente</v>
      </c>
      <c r="G34" s="349" t="str">
        <f>Evaluation!D41</f>
        <v xml:space="preserve">  …</v>
      </c>
      <c r="H34" s="349"/>
      <c r="I34" s="350" t="str">
        <f>IF(G34&gt;1,F34,PROPER(MID(Evaluation!E41,14,9)))</f>
        <v>en attente</v>
      </c>
    </row>
    <row r="35" spans="1:9" s="49" customFormat="1" ht="20" customHeight="1">
      <c r="A35" s="347"/>
      <c r="B35" s="348" t="str">
        <f>Evaluation!A46</f>
        <v>5.6</v>
      </c>
      <c r="C35" s="536" t="str">
        <f>Evaluation!B46</f>
        <v xml:space="preserve">Evaluation </v>
      </c>
      <c r="D35" s="536"/>
      <c r="E35" s="536"/>
      <c r="F35" s="349" t="str">
        <f>Evaluation!G46</f>
        <v>en attente</v>
      </c>
      <c r="G35" s="349" t="str">
        <f>Evaluation!D46</f>
        <v xml:space="preserve">  …</v>
      </c>
      <c r="H35" s="349"/>
      <c r="I35" s="350" t="str">
        <f>IF(G35&gt;1,F35,PROPER(MID(Evaluation!E46,14,9)))</f>
        <v>en attente</v>
      </c>
    </row>
    <row r="36" spans="1:9" s="49" customFormat="1" ht="20" customHeight="1">
      <c r="A36" s="347"/>
      <c r="B36" s="348" t="str">
        <f>Evaluation!A50</f>
        <v>5.7</v>
      </c>
      <c r="C36" s="536" t="str">
        <f>Evaluation!B50</f>
        <v xml:space="preserve">Amélioration </v>
      </c>
      <c r="D36" s="536"/>
      <c r="E36" s="536"/>
      <c r="F36" s="349" t="str">
        <f>Evaluation!G50</f>
        <v>en attente</v>
      </c>
      <c r="G36" s="349" t="str">
        <f>Evaluation!D50</f>
        <v xml:space="preserve">  …</v>
      </c>
      <c r="H36" s="349"/>
      <c r="I36" s="350" t="str">
        <f>IF(G36&gt;1,F36,PROPER(MID(Evaluation!E50,14,9)))</f>
        <v>en attente</v>
      </c>
    </row>
    <row r="37" spans="1:9" s="355" customFormat="1" ht="20" customHeight="1">
      <c r="A37" s="351" t="str">
        <f>Evaluation!A54</f>
        <v>Art. 6</v>
      </c>
      <c r="B37" s="352" t="str">
        <f>Evaluation!B54</f>
        <v>Processus</v>
      </c>
      <c r="C37" s="352"/>
      <c r="D37" s="352"/>
      <c r="E37" s="353"/>
      <c r="F37" s="353" t="str">
        <f>Evaluation!G54</f>
        <v>en attente</v>
      </c>
      <c r="G37" s="353" t="str">
        <f>Evaluation!D54</f>
        <v xml:space="preserve">  …</v>
      </c>
      <c r="H37" s="353"/>
      <c r="I37" s="354" t="str">
        <f>IF(G37&gt;1,F37,PROPER(MID(Evaluation!E54,14,9)))</f>
        <v>en attente</v>
      </c>
    </row>
    <row r="38" spans="1:9" s="49" customFormat="1" ht="20" customHeight="1">
      <c r="A38" s="356"/>
      <c r="B38" s="357" t="str">
        <f>Evaluation!A55</f>
        <v>6.1</v>
      </c>
      <c r="C38" s="535" t="str">
        <f>Evaluation!B55</f>
        <v>Généralités</v>
      </c>
      <c r="D38" s="535"/>
      <c r="E38" s="535"/>
      <c r="F38" s="358" t="str">
        <f>Evaluation!G55</f>
        <v>en attente</v>
      </c>
      <c r="G38" s="358" t="str">
        <f>Evaluation!D55</f>
        <v xml:space="preserve">  …</v>
      </c>
      <c r="H38" s="358"/>
      <c r="I38" s="359" t="str">
        <f>IF(G38&gt;1,F38,PROPER(MID(Evaluation!E55,14,9)))</f>
        <v>en attente</v>
      </c>
    </row>
    <row r="39" spans="1:9" s="49" customFormat="1" ht="20" customHeight="1">
      <c r="A39" s="356"/>
      <c r="B39" s="357" t="str">
        <f>Evaluation!A58</f>
        <v>6.2</v>
      </c>
      <c r="C39" s="535" t="str">
        <f>Evaluation!B58</f>
        <v>Communication et consultation</v>
      </c>
      <c r="D39" s="535"/>
      <c r="E39" s="535"/>
      <c r="F39" s="358" t="str">
        <f>Evaluation!G58</f>
        <v>en attente</v>
      </c>
      <c r="G39" s="358" t="str">
        <f>Evaluation!D58</f>
        <v xml:space="preserve">  …</v>
      </c>
      <c r="H39" s="358"/>
      <c r="I39" s="359" t="str">
        <f>IF(G39&gt;1,F39,PROPER(MID(Evaluation!E58,14,9)))</f>
        <v>en attente</v>
      </c>
    </row>
    <row r="40" spans="1:9" s="49" customFormat="1" ht="20" customHeight="1">
      <c r="A40" s="356"/>
      <c r="B40" s="357" t="str">
        <f>Evaluation!A61</f>
        <v>6.3</v>
      </c>
      <c r="C40" s="535" t="str">
        <f>Evaluation!B61</f>
        <v xml:space="preserve"> Périmètre d'application, contexte et critères</v>
      </c>
      <c r="D40" s="535"/>
      <c r="E40" s="535"/>
      <c r="F40" s="358" t="str">
        <f>Evaluation!G61</f>
        <v>en attente</v>
      </c>
      <c r="G40" s="358" t="str">
        <f>Evaluation!D61</f>
        <v xml:space="preserve">  …</v>
      </c>
      <c r="H40" s="358"/>
      <c r="I40" s="359" t="str">
        <f>IF(G40&gt;1,F40,PROPER(MID(Evaluation!E61,14,9)))</f>
        <v>en attente</v>
      </c>
    </row>
    <row r="41" spans="1:9" s="49" customFormat="1" ht="20" customHeight="1">
      <c r="A41" s="356"/>
      <c r="B41" s="357" t="str">
        <f>Evaluation!A70</f>
        <v>6.4</v>
      </c>
      <c r="C41" s="535" t="str">
        <f>Evaluation!B70</f>
        <v>Appréciation du risque</v>
      </c>
      <c r="D41" s="535"/>
      <c r="E41" s="535"/>
      <c r="F41" s="358" t="str">
        <f>Evaluation!G70</f>
        <v>en attente</v>
      </c>
      <c r="G41" s="358" t="str">
        <f>Evaluation!D70</f>
        <v xml:space="preserve">  …</v>
      </c>
      <c r="H41" s="358"/>
      <c r="I41" s="359" t="str">
        <f>IF(G41&gt;1,F41,PROPER(MID(Evaluation!E70,14,9)))</f>
        <v>en attente</v>
      </c>
    </row>
    <row r="42" spans="1:9" s="49" customFormat="1" ht="20" customHeight="1">
      <c r="A42" s="356"/>
      <c r="B42" s="357" t="str">
        <f>Evaluation!A79</f>
        <v>6.5</v>
      </c>
      <c r="C42" s="535" t="str">
        <f>Evaluation!B79</f>
        <v>Traitement du risque</v>
      </c>
      <c r="D42" s="535"/>
      <c r="E42" s="535"/>
      <c r="F42" s="358" t="str">
        <f>Evaluation!G79</f>
        <v>en attente</v>
      </c>
      <c r="G42" s="358" t="str">
        <f>Evaluation!D79</f>
        <v xml:space="preserve">  …</v>
      </c>
      <c r="H42" s="358"/>
      <c r="I42" s="359" t="str">
        <f>IF(G42&gt;1,F42,PROPER(MID(Evaluation!E79,14,9)))</f>
        <v>en attente</v>
      </c>
    </row>
    <row r="43" spans="1:9" s="49" customFormat="1" ht="20" customHeight="1">
      <c r="A43" s="356"/>
      <c r="B43" s="357" t="str">
        <f>Evaluation!A88</f>
        <v>6.6</v>
      </c>
      <c r="C43" s="535" t="str">
        <f>Evaluation!B88</f>
        <v>Suivi et revue</v>
      </c>
      <c r="D43" s="535"/>
      <c r="E43" s="535"/>
      <c r="F43" s="358" t="str">
        <f>Evaluation!G88</f>
        <v>en attente</v>
      </c>
      <c r="G43" s="358" t="str">
        <f>Evaluation!D88</f>
        <v xml:space="preserve">  …</v>
      </c>
      <c r="H43" s="358"/>
      <c r="I43" s="359" t="str">
        <f>IF(G43&gt;1,F43,PROPER(MID(Evaluation!E88,14,9)))</f>
        <v>en attente</v>
      </c>
    </row>
    <row r="44" spans="1:9" s="49" customFormat="1" ht="20" customHeight="1">
      <c r="A44" s="356"/>
      <c r="B44" s="357" t="str">
        <f>Evaluation!A92</f>
        <v>6.7</v>
      </c>
      <c r="C44" s="535" t="str">
        <f>Evaluation!B92</f>
        <v>Enregistrement et élaboration de rapports</v>
      </c>
      <c r="D44" s="535"/>
      <c r="E44" s="535"/>
      <c r="F44" s="358" t="str">
        <f>Evaluation!G92</f>
        <v>en attente</v>
      </c>
      <c r="G44" s="358" t="str">
        <f>Evaluation!D92</f>
        <v xml:space="preserve">  …</v>
      </c>
      <c r="H44" s="358"/>
      <c r="I44" s="359" t="str">
        <f>IF(G44&gt;1,F44,PROPER(MID(Evaluation!E92,14,9)))</f>
        <v>en attente</v>
      </c>
    </row>
  </sheetData>
  <sheetProtection sheet="1" objects="1" scenarios="1" formatCells="0" formatColumns="0" formatRows="0" selectLockedCells="1"/>
  <mergeCells count="50">
    <mergeCell ref="F7:H7"/>
    <mergeCell ref="A7:B8"/>
    <mergeCell ref="C7:D8"/>
    <mergeCell ref="I6:I9"/>
    <mergeCell ref="F9:H9"/>
    <mergeCell ref="A6:B6"/>
    <mergeCell ref="C6:D6"/>
    <mergeCell ref="G8:H8"/>
    <mergeCell ref="F6:H6"/>
    <mergeCell ref="A2:C2"/>
    <mergeCell ref="A1:C1"/>
    <mergeCell ref="G1:I1"/>
    <mergeCell ref="G2:I2"/>
    <mergeCell ref="C38:E38"/>
    <mergeCell ref="A3:I3"/>
    <mergeCell ref="E5:I5"/>
    <mergeCell ref="A13:D13"/>
    <mergeCell ref="E12:I12"/>
    <mergeCell ref="E13:I13"/>
    <mergeCell ref="E16:I16"/>
    <mergeCell ref="A12:D12"/>
    <mergeCell ref="A9:B9"/>
    <mergeCell ref="A5:D5"/>
    <mergeCell ref="A20:D20"/>
    <mergeCell ref="E20:I20"/>
    <mergeCell ref="E22:F22"/>
    <mergeCell ref="E21:I21"/>
    <mergeCell ref="C42:E42"/>
    <mergeCell ref="C33:E33"/>
    <mergeCell ref="C31:E31"/>
    <mergeCell ref="E23:F23"/>
    <mergeCell ref="E24:F24"/>
    <mergeCell ref="E25:F25"/>
    <mergeCell ref="A25:D25"/>
    <mergeCell ref="A27:E27"/>
    <mergeCell ref="C32:E32"/>
    <mergeCell ref="A29:E29"/>
    <mergeCell ref="C43:E43"/>
    <mergeCell ref="C44:E44"/>
    <mergeCell ref="C34:E34"/>
    <mergeCell ref="C35:E35"/>
    <mergeCell ref="C36:E36"/>
    <mergeCell ref="C39:E39"/>
    <mergeCell ref="C40:E40"/>
    <mergeCell ref="C41:E41"/>
    <mergeCell ref="A19:D19"/>
    <mergeCell ref="A11:I11"/>
    <mergeCell ref="A16:D16"/>
    <mergeCell ref="A18:I18"/>
    <mergeCell ref="E19:I19"/>
  </mergeCells>
  <phoneticPr fontId="31" type="noConversion"/>
  <conditionalFormatting sqref="G31">
    <cfRule type="expression" dxfId="124" priority="25">
      <formula>G31&lt;80%</formula>
    </cfRule>
  </conditionalFormatting>
  <conditionalFormatting sqref="G32">
    <cfRule type="expression" dxfId="123" priority="24">
      <formula>G32&lt;80%</formula>
    </cfRule>
  </conditionalFormatting>
  <conditionalFormatting sqref="G33">
    <cfRule type="expression" dxfId="122" priority="23">
      <formula>G33&lt;80%</formula>
    </cfRule>
  </conditionalFormatting>
  <conditionalFormatting sqref="G34">
    <cfRule type="expression" dxfId="121" priority="22">
      <formula>G34&lt;80%</formula>
    </cfRule>
  </conditionalFormatting>
  <conditionalFormatting sqref="G35">
    <cfRule type="expression" dxfId="120" priority="20">
      <formula>G35&lt;80%</formula>
    </cfRule>
  </conditionalFormatting>
  <conditionalFormatting sqref="G36">
    <cfRule type="expression" dxfId="119" priority="19">
      <formula>G36&lt;80%</formula>
    </cfRule>
  </conditionalFormatting>
  <conditionalFormatting sqref="G38">
    <cfRule type="expression" dxfId="118" priority="10">
      <formula>G38&lt;80%</formula>
    </cfRule>
  </conditionalFormatting>
  <conditionalFormatting sqref="G39">
    <cfRule type="expression" dxfId="117" priority="9">
      <formula>G39&lt;80%</formula>
    </cfRule>
  </conditionalFormatting>
  <conditionalFormatting sqref="G40">
    <cfRule type="expression" dxfId="116" priority="8">
      <formula>G40&lt;80%</formula>
    </cfRule>
  </conditionalFormatting>
  <conditionalFormatting sqref="G41">
    <cfRule type="expression" dxfId="115" priority="7">
      <formula>G41&lt;80%</formula>
    </cfRule>
  </conditionalFormatting>
  <conditionalFormatting sqref="G42">
    <cfRule type="expression" dxfId="114" priority="6">
      <formula>G42&lt;80%</formula>
    </cfRule>
  </conditionalFormatting>
  <conditionalFormatting sqref="G43">
    <cfRule type="expression" dxfId="113" priority="5">
      <formula>G43&lt;80%</formula>
    </cfRule>
  </conditionalFormatting>
  <conditionalFormatting sqref="G44">
    <cfRule type="expression" dxfId="112" priority="4">
      <formula>G44&lt;80%</formula>
    </cfRule>
  </conditionalFormatting>
  <dataValidations xWindow="880" yWindow="691" count="1">
    <dataValidation allowBlank="1" showInputMessage="1" showErrorMessage="1" prompt="Indiquez brièvement le plan d'action prioritaire : objectifs, pilotage et planning" sqref="E23:E25"/>
  </dataValidations>
  <hyperlinks>
    <hyperlink ref="A1" r:id="rId1"/>
    <hyperlink ref="D1" r:id="rId2" display="https://travaux.master.utc.fr/formations-master/ingenierie-de-la-sante/ids073/"/>
  </hyperlinks>
  <printOptions horizontalCentered="1" verticalCentered="1"/>
  <pageMargins left="0.39000000000000007" right="0.39000000000000007" top="0" bottom="0.55000000000000004" header="0" footer="0.35000000000000003"/>
  <headerFooter>
    <oddFooter>&amp;L&amp;"Arial Italique,Italique"&amp;6&amp;K000000Fichier : &amp;F&amp;C&amp;"Arial Italique,Italique"&amp;6&amp;K000000Onglet : &amp;A&amp;R&amp;"Arial Italique,Italique"&amp;6&amp;K000000Date d’impression : &amp;D - Page n° &amp;P/&amp;N</oddFooter>
  </headerFooter>
  <rowBreaks count="1" manualBreakCount="1">
    <brk id="26" max="8" man="1"/>
  </rowBreaks>
  <ignoredErrors>
    <ignoredError sqref="C6:C7" emptyCellReference="1"/>
  </ignoredErrors>
  <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125" zoomScaleNormal="125" zoomScalePageLayoutView="125" workbookViewId="0">
      <selection activeCell="I6" sqref="I6:I9"/>
    </sheetView>
  </sheetViews>
  <sheetFormatPr baseColWidth="10" defaultColWidth="10.7109375" defaultRowHeight="15" x14ac:dyDescent="0"/>
  <cols>
    <col min="1" max="1" width="13.42578125" style="33" customWidth="1"/>
    <col min="2" max="2" width="15.85546875" style="33" customWidth="1"/>
    <col min="3" max="3" width="15.140625" style="33" customWidth="1"/>
    <col min="4" max="4" width="13.42578125" style="33" customWidth="1"/>
    <col min="5" max="9" width="11" style="33" customWidth="1"/>
    <col min="10" max="16384" width="10.7109375" style="33"/>
  </cols>
  <sheetData>
    <row r="1" spans="1:9" s="369" customFormat="1" ht="10" customHeight="1">
      <c r="A1" s="600" t="s">
        <v>257</v>
      </c>
      <c r="B1" s="600"/>
      <c r="C1" s="600"/>
      <c r="D1" s="367"/>
      <c r="E1" s="368"/>
      <c r="F1" s="368"/>
      <c r="G1" s="590" t="str">
        <f>'Mode d''emploi'!$F$1</f>
        <v xml:space="preserve"> © 2021 Auteures :  Benkhaled, Sadiqui, El Ouaghmari </v>
      </c>
      <c r="H1" s="590"/>
      <c r="I1" s="590"/>
    </row>
    <row r="2" spans="1:9" s="369" customFormat="1" ht="10" customHeight="1">
      <c r="A2" s="589" t="str">
        <f>'Mode d''emploi'!$A$2</f>
        <v xml:space="preserve">Outil d'autodiagnostic pour la norme NF ISO 31000: 2018 </v>
      </c>
      <c r="B2" s="589"/>
      <c r="C2" s="589"/>
      <c r="D2" s="370"/>
      <c r="E2" s="370"/>
      <c r="F2" s="370"/>
      <c r="G2" s="599" t="s">
        <v>0</v>
      </c>
      <c r="H2" s="599"/>
      <c r="I2" s="599"/>
    </row>
    <row r="3" spans="1:9" s="87" customFormat="1" ht="25.5" customHeight="1">
      <c r="A3" s="594" t="s">
        <v>231</v>
      </c>
      <c r="B3" s="595"/>
      <c r="C3" s="595"/>
      <c r="D3" s="595"/>
      <c r="E3" s="595"/>
      <c r="F3" s="595"/>
      <c r="G3" s="595"/>
      <c r="H3" s="595"/>
      <c r="I3" s="596"/>
    </row>
    <row r="4" spans="1:9" s="236" customFormat="1" ht="5" customHeight="1">
      <c r="A4" s="235"/>
      <c r="B4" s="42"/>
      <c r="C4" s="42"/>
      <c r="D4" s="42"/>
      <c r="E4" s="42"/>
      <c r="F4" s="43"/>
      <c r="G4" s="43"/>
      <c r="H4" s="43"/>
      <c r="I4" s="44"/>
    </row>
    <row r="5" spans="1:9" s="88" customFormat="1" ht="14" customHeight="1">
      <c r="A5" s="591" t="str">
        <f>'Résultats Globaux'!A5:D5</f>
        <v>Informations sur l'organisme</v>
      </c>
      <c r="B5" s="592"/>
      <c r="C5" s="592"/>
      <c r="D5" s="593"/>
      <c r="E5" s="591" t="str">
        <f>'Résultats Globaux'!E5</f>
        <v>Informations sur le diagnostic</v>
      </c>
      <c r="F5" s="592"/>
      <c r="G5" s="592"/>
      <c r="H5" s="592"/>
      <c r="I5" s="593"/>
    </row>
    <row r="6" spans="1:9" s="89" customFormat="1" ht="13" customHeight="1">
      <c r="A6" s="371" t="str">
        <f>'Résultats Globaux'!A6:B6</f>
        <v>Organisme :</v>
      </c>
      <c r="B6" s="601" t="str">
        <f>'Résultats Globaux'!C6</f>
        <v/>
      </c>
      <c r="C6" s="601"/>
      <c r="D6" s="602"/>
      <c r="E6" s="372" t="str">
        <f>'Résultats Globaux'!E6</f>
        <v>Date :  </v>
      </c>
      <c r="F6" s="587" t="str">
        <f>IF(Evaluation!C5="","",Evaluation!C5)</f>
        <v>date du diagnostic</v>
      </c>
      <c r="G6" s="587"/>
      <c r="H6" s="587"/>
      <c r="I6" s="515" t="s">
        <v>303</v>
      </c>
    </row>
    <row r="7" spans="1:9" s="89" customFormat="1" ht="28" customHeight="1">
      <c r="A7" s="371" t="str">
        <f>'Résultats Globaux'!A7:B7</f>
        <v xml:space="preserve">Responsable du management du risque (SMR) :   </v>
      </c>
      <c r="B7" s="601" t="str">
        <f>'Résultats Globaux'!C7</f>
        <v/>
      </c>
      <c r="C7" s="601"/>
      <c r="D7" s="602"/>
      <c r="E7" s="372" t="str">
        <f>'Résultats Globaux'!E7</f>
        <v>Animateur du diagnostic : </v>
      </c>
      <c r="F7" s="588" t="str">
        <f>IF(Evaluation!C6="","",Evaluation!C6)</f>
        <v>Animateur</v>
      </c>
      <c r="G7" s="588"/>
      <c r="H7" s="588"/>
      <c r="I7" s="515"/>
    </row>
    <row r="8" spans="1:9" s="89" customFormat="1" ht="14" customHeight="1">
      <c r="A8" s="371"/>
      <c r="B8" s="373"/>
      <c r="C8" s="373"/>
      <c r="D8" s="374"/>
      <c r="E8" s="372" t="str">
        <f>'Résultats Globaux'!E8</f>
        <v>Contact (Tél et Email) :</v>
      </c>
      <c r="F8" s="375" t="str">
        <f>'Résultats Globaux'!F8</f>
        <v xml:space="preserve">Tél : </v>
      </c>
      <c r="G8" s="623" t="str">
        <f>'Résultats Globaux'!G8:H8</f>
        <v>Email :</v>
      </c>
      <c r="H8" s="623"/>
      <c r="I8" s="515"/>
    </row>
    <row r="9" spans="1:9" s="89" customFormat="1" ht="14" customHeight="1">
      <c r="A9" s="376" t="str">
        <f>'Résultats Globaux'!A9:B9</f>
        <v>Contact (Tél et Email) :</v>
      </c>
      <c r="B9" s="377" t="str">
        <f>IF(Evaluation!C7="","",Evaluation!C7)</f>
        <v xml:space="preserve">Tél : </v>
      </c>
      <c r="C9" s="597" t="str">
        <f>IF(Evaluation!E7="","",Evaluation!E7)</f>
        <v>Email :</v>
      </c>
      <c r="D9" s="598"/>
      <c r="E9" s="378" t="str">
        <f>'Résultats Globaux'!E9</f>
        <v>L'équipe de diagnostic :</v>
      </c>
      <c r="F9" s="624" t="str">
        <f>IF(Evaluation!C8="","",Evaluation!C8)</f>
        <v>équipe…</v>
      </c>
      <c r="G9" s="624"/>
      <c r="H9" s="624"/>
      <c r="I9" s="516"/>
    </row>
    <row r="10" spans="1:9" s="58" customFormat="1" ht="4" customHeight="1">
      <c r="A10" s="198"/>
      <c r="B10" s="199"/>
      <c r="C10" s="199"/>
      <c r="D10" s="199"/>
      <c r="E10" s="200"/>
      <c r="F10" s="201"/>
      <c r="G10" s="199"/>
      <c r="H10" s="199"/>
      <c r="I10" s="202"/>
    </row>
    <row r="11" spans="1:9" s="88" customFormat="1" ht="16" customHeight="1">
      <c r="A11" s="227" t="str">
        <f>Evaluation!A13</f>
        <v>Art. 5</v>
      </c>
      <c r="B11" s="228" t="str">
        <f>Evaluation!B13</f>
        <v>Cadre organisationnel</v>
      </c>
      <c r="C11" s="229"/>
      <c r="D11" s="230"/>
      <c r="E11" s="229"/>
      <c r="F11" s="231" t="s">
        <v>91</v>
      </c>
      <c r="G11" s="232" t="str">
        <f>'Résultats Globaux'!G30</f>
        <v xml:space="preserve">  …</v>
      </c>
      <c r="H11" s="232"/>
      <c r="I11" s="233" t="str">
        <f>'Résultats Globaux'!F30</f>
        <v>en attente</v>
      </c>
    </row>
    <row r="12" spans="1:9" s="89" customFormat="1" ht="16" customHeight="1">
      <c r="A12" s="203" t="str">
        <f>IF(Utilitaires!D4&gt;1,CONCATENATE("Information : ",Utilitaires!D4," critères sont déclarés - ",Utilitaires!A4,"s -"),IF(Utilitaires!D4&gt;0,CONCATENATE("Information : ",Utilitaires!D4," critère est déclaré - ",Utilitaires!A4," -"),""))</f>
        <v/>
      </c>
      <c r="B12" s="204"/>
      <c r="C12" s="205"/>
      <c r="D12" s="206" t="str">
        <f>IF(Utilitaires!D2&gt;1,CONCATENATE("Attention : ",Utilitaires!D2," critères ne sont pas encore traités "),IF(Utilitaires!D2&gt;0,CONCATENATE("Attention : ",Utilitaires!D2," critère n'est pas encore traité "),""))</f>
        <v>Attention : 33 critères ne sont pas encore traités </v>
      </c>
      <c r="E12" s="627" t="s">
        <v>1</v>
      </c>
      <c r="F12" s="628"/>
      <c r="G12" s="628"/>
      <c r="H12" s="628"/>
      <c r="I12" s="629"/>
    </row>
    <row r="13" spans="1:9" s="89" customFormat="1" ht="79" customHeight="1">
      <c r="A13" s="207"/>
      <c r="B13" s="90"/>
      <c r="C13" s="90"/>
      <c r="D13" s="208"/>
      <c r="E13" s="630" t="s">
        <v>45</v>
      </c>
      <c r="F13" s="631"/>
      <c r="G13" s="631"/>
      <c r="H13" s="631"/>
      <c r="I13" s="632"/>
    </row>
    <row r="14" spans="1:9" s="89" customFormat="1" ht="16" customHeight="1">
      <c r="A14" s="207"/>
      <c r="B14" s="90"/>
      <c r="C14" s="90"/>
      <c r="D14" s="209"/>
      <c r="E14" s="633" t="s">
        <v>72</v>
      </c>
      <c r="F14" s="634"/>
      <c r="G14" s="634"/>
      <c r="H14" s="634"/>
      <c r="I14" s="635"/>
    </row>
    <row r="15" spans="1:9" s="89" customFormat="1" ht="33">
      <c r="A15" s="207"/>
      <c r="B15" s="90"/>
      <c r="C15" s="90"/>
      <c r="D15" s="209"/>
      <c r="E15" s="625" t="s">
        <v>255</v>
      </c>
      <c r="F15" s="626"/>
      <c r="G15" s="298" t="s">
        <v>256</v>
      </c>
      <c r="H15" s="298" t="s">
        <v>304</v>
      </c>
      <c r="I15" s="379" t="s">
        <v>305</v>
      </c>
    </row>
    <row r="16" spans="1:9" s="89" customFormat="1" ht="79" customHeight="1">
      <c r="A16" s="207"/>
      <c r="B16" s="90"/>
      <c r="C16" s="90"/>
      <c r="D16" s="209"/>
      <c r="E16" s="603" t="s">
        <v>275</v>
      </c>
      <c r="F16" s="538"/>
      <c r="G16" s="295"/>
      <c r="H16" s="295"/>
      <c r="I16" s="283"/>
    </row>
    <row r="17" spans="1:9" s="89" customFormat="1" ht="79" customHeight="1">
      <c r="A17" s="207"/>
      <c r="B17" s="90"/>
      <c r="C17" s="90"/>
      <c r="D17" s="209"/>
      <c r="E17" s="603" t="s">
        <v>274</v>
      </c>
      <c r="F17" s="538"/>
      <c r="G17" s="295"/>
      <c r="H17" s="295"/>
      <c r="I17" s="283"/>
    </row>
    <row r="18" spans="1:9" s="89" customFormat="1" ht="79" customHeight="1">
      <c r="A18" s="610" t="str">
        <f>IF(Utilitaires!F13&gt;1,CONCATENATE("Information : ",Utilitaires!F13," sous-articles sont déclarés - ",Utilitaires!A13," -"),IF(Utilitaires!F13&gt;0,CONCATENATE("Information : ",Utilitaires!F13," sous-article  est déclaré - ",Utilitaires!A13," -"),""))</f>
        <v>Information : 6 sous-articles sont déclarés - en attente -</v>
      </c>
      <c r="B18" s="611"/>
      <c r="C18" s="611"/>
      <c r="D18" s="612"/>
      <c r="E18" s="621" t="s">
        <v>4</v>
      </c>
      <c r="F18" s="622"/>
      <c r="G18" s="296"/>
      <c r="H18" s="296"/>
      <c r="I18" s="297"/>
    </row>
    <row r="19" spans="1:9" ht="5" customHeight="1">
      <c r="A19" s="210"/>
      <c r="B19" s="211"/>
      <c r="C19" s="211"/>
      <c r="D19" s="211"/>
      <c r="E19" s="210"/>
      <c r="F19" s="210"/>
      <c r="G19" s="211"/>
      <c r="H19" s="211"/>
      <c r="I19" s="212"/>
    </row>
    <row r="20" spans="1:9" s="91" customFormat="1" ht="16" customHeight="1">
      <c r="A20" s="220" t="str">
        <f>Evaluation!A54</f>
        <v>Art. 6</v>
      </c>
      <c r="B20" s="221" t="str">
        <f>Evaluation!B54</f>
        <v>Processus</v>
      </c>
      <c r="C20" s="222"/>
      <c r="D20" s="223"/>
      <c r="E20" s="222"/>
      <c r="F20" s="224" t="str">
        <f>F11</f>
        <v>Conformité moyenne :</v>
      </c>
      <c r="G20" s="225" t="str">
        <f>'Résultats Globaux'!$G$37</f>
        <v xml:space="preserve">  …</v>
      </c>
      <c r="H20" s="225"/>
      <c r="I20" s="226" t="str">
        <f>'Résultats Globaux'!F37</f>
        <v>en attente</v>
      </c>
    </row>
    <row r="21" spans="1:9" s="89" customFormat="1" ht="16" customHeight="1">
      <c r="A21" s="213" t="str">
        <f>IF(Utilitaires!E4&gt;1,CONCATENATE("Information : ",Utilitaires!E4," critères sont déclarés - ",Utilitaires!A4,"s -"),IF(Utilitaires!E4&gt;0,CONCATENATE("Information : ",Utilitaires!E4," critère est déclaré - ",Utilitaires!A4," -"),""))</f>
        <v/>
      </c>
      <c r="B21" s="214"/>
      <c r="C21" s="215"/>
      <c r="D21" s="216" t="str">
        <f>IF(Utilitaires!F2&gt;1,CONCATENATE("Attention : ",Utilitaires!E2," critères ne sont pas encore traités "),IF(Utilitaires!F2&gt;0,CONCATENATE("Attention : ",Utilitaires!F2," critère n'est pas encore traité "),""))</f>
        <v>Attention : 34 critères ne sont pas encore traités </v>
      </c>
      <c r="E21" s="613" t="s">
        <v>1</v>
      </c>
      <c r="F21" s="614"/>
      <c r="G21" s="614"/>
      <c r="H21" s="614"/>
      <c r="I21" s="615"/>
    </row>
    <row r="22" spans="1:9" s="89" customFormat="1" ht="79" customHeight="1">
      <c r="A22" s="217"/>
      <c r="B22" s="92"/>
      <c r="C22" s="92"/>
      <c r="D22" s="218"/>
      <c r="E22" s="616" t="s">
        <v>45</v>
      </c>
      <c r="F22" s="617"/>
      <c r="G22" s="617"/>
      <c r="H22" s="617"/>
      <c r="I22" s="618"/>
    </row>
    <row r="23" spans="1:9" s="89" customFormat="1" ht="16" customHeight="1">
      <c r="A23" s="217"/>
      <c r="B23" s="92"/>
      <c r="C23" s="92"/>
      <c r="D23" s="219"/>
      <c r="E23" s="607" t="s">
        <v>72</v>
      </c>
      <c r="F23" s="608"/>
      <c r="G23" s="608"/>
      <c r="H23" s="608"/>
      <c r="I23" s="609"/>
    </row>
    <row r="24" spans="1:9" s="89" customFormat="1" ht="33">
      <c r="A24" s="217"/>
      <c r="B24" s="92"/>
      <c r="C24" s="92"/>
      <c r="D24" s="219"/>
      <c r="E24" s="619" t="s">
        <v>260</v>
      </c>
      <c r="F24" s="620"/>
      <c r="G24" s="299" t="s">
        <v>261</v>
      </c>
      <c r="H24" s="299" t="s">
        <v>262</v>
      </c>
      <c r="I24" s="300" t="s">
        <v>305</v>
      </c>
    </row>
    <row r="25" spans="1:9" s="89" customFormat="1" ht="79" customHeight="1">
      <c r="A25" s="217"/>
      <c r="B25" s="92"/>
      <c r="C25" s="92"/>
      <c r="D25" s="219"/>
      <c r="E25" s="603" t="s">
        <v>2</v>
      </c>
      <c r="F25" s="538"/>
      <c r="G25" s="295"/>
      <c r="H25" s="295"/>
      <c r="I25" s="283"/>
    </row>
    <row r="26" spans="1:9" s="89" customFormat="1" ht="79" customHeight="1">
      <c r="A26" s="217"/>
      <c r="B26" s="92"/>
      <c r="C26" s="92"/>
      <c r="D26" s="219"/>
      <c r="E26" s="603" t="s">
        <v>3</v>
      </c>
      <c r="F26" s="538"/>
      <c r="G26" s="295"/>
      <c r="H26" s="295"/>
      <c r="I26" s="283"/>
    </row>
    <row r="27" spans="1:9" s="89" customFormat="1" ht="79" customHeight="1">
      <c r="A27" s="604" t="str">
        <f>IF(Utilitaires!G13&gt;1,CONCATENATE("Information : ",Utilitaires!G13," sous-articles sont déclarés - ",Utilitaires!A13," -"),IF(Utilitaires!G13&gt;0,CONCATENATE("Information : ",Utilitaires!G13," sous-article  est déclaré - ",Utilitaires!A13," -"),""))</f>
        <v>Information : 7 sous-articles sont déclarés - en attente -</v>
      </c>
      <c r="B27" s="605"/>
      <c r="C27" s="605"/>
      <c r="D27" s="606"/>
      <c r="E27" s="603" t="s">
        <v>4</v>
      </c>
      <c r="F27" s="538"/>
      <c r="G27" s="295"/>
      <c r="H27" s="295"/>
      <c r="I27" s="283"/>
    </row>
  </sheetData>
  <sheetProtection sheet="1" objects="1" scenarios="1" formatCells="0" formatColumns="0" formatRows="0" selectLockedCells="1"/>
  <mergeCells count="31">
    <mergeCell ref="E16:F16"/>
    <mergeCell ref="E26:F26"/>
    <mergeCell ref="E17:F17"/>
    <mergeCell ref="E15:F15"/>
    <mergeCell ref="E12:I12"/>
    <mergeCell ref="E13:I13"/>
    <mergeCell ref="E14:I14"/>
    <mergeCell ref="E27:F27"/>
    <mergeCell ref="A27:D27"/>
    <mergeCell ref="E23:I23"/>
    <mergeCell ref="A18:D18"/>
    <mergeCell ref="E21:I21"/>
    <mergeCell ref="E22:I22"/>
    <mergeCell ref="E24:F24"/>
    <mergeCell ref="E25:F25"/>
    <mergeCell ref="E18:F18"/>
    <mergeCell ref="I6:I9"/>
    <mergeCell ref="F6:H6"/>
    <mergeCell ref="F7:H7"/>
    <mergeCell ref="A2:C2"/>
    <mergeCell ref="G1:I1"/>
    <mergeCell ref="E5:I5"/>
    <mergeCell ref="A3:I3"/>
    <mergeCell ref="A5:D5"/>
    <mergeCell ref="C9:D9"/>
    <mergeCell ref="G2:I2"/>
    <mergeCell ref="A1:C1"/>
    <mergeCell ref="B6:D6"/>
    <mergeCell ref="G8:H8"/>
    <mergeCell ref="F9:H9"/>
    <mergeCell ref="B7:D7"/>
  </mergeCells>
  <phoneticPr fontId="31" type="noConversion"/>
  <dataValidations count="2">
    <dataValidation allowBlank="1" showInputMessage="1" showErrorMessage="1" prompt="Indiquez brièvement le plan d'action prioritaire : objectifs, pilotage et planning" sqref="E16:E18 E25:E27"/>
    <dataValidation allowBlank="1" showInputMessage="1" showErrorMessage="1" prompt="Indiquez tous les enseignements tirés des résultats de l'autodiagnostic" sqref="E13 E22"/>
  </dataValidations>
  <hyperlinks>
    <hyperlink ref="A1" r:id="rId1"/>
    <hyperlink ref="B1" r:id="rId2" display="https://travaux.master.utc.fr/formations-master/ingenierie-de-la-sante/ids073/"/>
    <hyperlink ref="C1" r:id="rId3" display="https://travaux.master.utc.fr/formations-master/ingenierie-de-la-sante/ids073/"/>
  </hyperlinks>
  <printOptions horizontalCentered="1"/>
  <pageMargins left="0.31314960629921262" right="0.31314960629921262" top="0" bottom="0.39370078740157483" header="0" footer="0.19685039370078741"/>
  <headerFooter>
    <oddFooter>&amp;L&amp;"Arial Italique,Italique"&amp;6&amp;K000000Fichier : &amp;F &amp;C&amp;"Arial Italique,Italique"&amp;6&amp;K000000Onglet : &amp;A&amp;R&amp;"Arial Italique,Italique"&amp;6&amp;K000000Date d’impression : &amp;D - Page n° &amp;P/&amp;N</oddFooter>
  </headerFooter>
  <rowBreaks count="1" manualBreakCount="1">
    <brk id="18" max="16383" man="1"/>
  </rowBreaks>
  <drawing r:id="rId4"/>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79"/>
  <sheetViews>
    <sheetView zoomScale="125" zoomScaleNormal="125" zoomScalePageLayoutView="125" workbookViewId="0">
      <selection activeCell="E13" sqref="E13"/>
    </sheetView>
  </sheetViews>
  <sheetFormatPr baseColWidth="10" defaultRowHeight="15" x14ac:dyDescent="0"/>
  <cols>
    <col min="1" max="6" width="12.5703125" customWidth="1"/>
  </cols>
  <sheetData>
    <row r="1" spans="1:6" s="380" customFormat="1" ht="9" customHeight="1">
      <c r="A1" s="600" t="s">
        <v>257</v>
      </c>
      <c r="B1" s="600"/>
      <c r="C1" s="600"/>
      <c r="D1" s="382"/>
      <c r="E1" s="676" t="str">
        <f>'Mode d''emploi'!$F$1</f>
        <v xml:space="preserve"> © 2021 Auteures :  Benkhaled, Sadiqui, El Ouaghmari </v>
      </c>
      <c r="F1" s="676"/>
    </row>
    <row r="2" spans="1:6" s="381" customFormat="1" ht="18" customHeight="1">
      <c r="A2" s="675" t="s">
        <v>19</v>
      </c>
      <c r="B2" s="675"/>
      <c r="C2" s="675"/>
      <c r="D2" s="674" t="s">
        <v>20</v>
      </c>
      <c r="E2" s="674"/>
      <c r="F2" s="674"/>
    </row>
    <row r="3" spans="1:6" s="21" customFormat="1" ht="13" customHeight="1">
      <c r="A3" s="679" t="s">
        <v>253</v>
      </c>
      <c r="B3" s="680"/>
      <c r="C3" s="681"/>
      <c r="D3" s="681"/>
      <c r="E3" s="681"/>
      <c r="F3" s="682"/>
    </row>
    <row r="4" spans="1:6" s="96" customFormat="1" ht="13" customHeight="1">
      <c r="A4" s="665" t="s">
        <v>232</v>
      </c>
      <c r="B4" s="666"/>
      <c r="C4" s="683"/>
      <c r="D4" s="683"/>
      <c r="E4" s="683"/>
      <c r="F4" s="684"/>
    </row>
    <row r="5" spans="1:6" s="21" customFormat="1" ht="13" customHeight="1">
      <c r="A5" s="685" t="s">
        <v>21</v>
      </c>
      <c r="B5" s="670"/>
      <c r="C5" s="670"/>
      <c r="D5" s="685" t="s">
        <v>249</v>
      </c>
      <c r="E5" s="670"/>
      <c r="F5" s="686"/>
    </row>
    <row r="6" spans="1:6" s="96" customFormat="1" ht="14.25" customHeight="1">
      <c r="A6" s="642" t="str">
        <f>IF(A33="","Date de la déclaration + 1 an",A33+364)</f>
        <v>Date de la déclaration + 1 an</v>
      </c>
      <c r="B6" s="643"/>
      <c r="C6" s="643"/>
      <c r="D6" s="644" t="str">
        <f>IF(A33="","remplir la cellule de date de la déclaration",IF(ISERROR(YEAR(A33)),"date de la déclaration invalide",CONCATENATE("AD_ISO_17050_sur_NF_ISO_31000_du_",YEAR(A33),"_",MONTH(A33),"_",DAY(A33))))</f>
        <v>remplir la cellule de date de la déclaration</v>
      </c>
      <c r="E6" s="645"/>
      <c r="F6" s="646"/>
    </row>
    <row r="7" spans="1:6" ht="12" customHeight="1">
      <c r="A7" s="673"/>
      <c r="B7" s="673"/>
      <c r="C7" s="673"/>
      <c r="D7" s="673"/>
      <c r="E7" s="673"/>
      <c r="F7" s="673"/>
    </row>
    <row r="8" spans="1:6" ht="30.75" customHeight="1">
      <c r="A8" s="647" t="s">
        <v>233</v>
      </c>
      <c r="B8" s="648"/>
      <c r="C8" s="649"/>
      <c r="D8" s="649"/>
      <c r="E8" s="649"/>
      <c r="F8" s="650"/>
    </row>
    <row r="9" spans="1:6" ht="27" customHeight="1">
      <c r="A9" s="651" t="str">
        <f>IF('Mode d''emploi'!D6="","",'Mode d''emploi'!D6)</f>
        <v/>
      </c>
      <c r="B9" s="652"/>
      <c r="C9" s="653"/>
      <c r="D9" s="653"/>
      <c r="E9" s="653"/>
      <c r="F9" s="654"/>
    </row>
    <row r="10" spans="1:6" ht="31" customHeight="1">
      <c r="A10" s="655" t="s">
        <v>250</v>
      </c>
      <c r="B10" s="656"/>
      <c r="C10" s="657"/>
      <c r="D10" s="657"/>
      <c r="E10" s="657"/>
      <c r="F10" s="658"/>
    </row>
    <row r="11" spans="1:6" ht="49" customHeight="1">
      <c r="A11" s="636" t="s">
        <v>22</v>
      </c>
      <c r="B11" s="637"/>
      <c r="C11" s="638"/>
      <c r="D11" s="638"/>
      <c r="E11" s="638"/>
      <c r="F11" s="639"/>
    </row>
    <row r="12" spans="1:6" ht="16" customHeight="1">
      <c r="A12" s="640" t="s">
        <v>46</v>
      </c>
      <c r="B12" s="641"/>
      <c r="C12" s="641"/>
      <c r="D12" s="641"/>
      <c r="E12" s="387" t="s">
        <v>23</v>
      </c>
      <c r="F12" s="388" t="s">
        <v>94</v>
      </c>
    </row>
    <row r="13" spans="1:6" s="60" customFormat="1" ht="16" customHeight="1">
      <c r="A13" s="677" t="s">
        <v>306</v>
      </c>
      <c r="B13" s="678"/>
      <c r="C13" s="678"/>
      <c r="D13" s="678"/>
      <c r="E13" s="383" t="s">
        <v>320</v>
      </c>
      <c r="F13" s="389" t="str">
        <f>IFERROR(IF(E13="",Utilitaires!$A$11,VLOOKUP(E13,Utilitaires!$A$21:$B$32,2)),"")</f>
        <v>en attente</v>
      </c>
    </row>
    <row r="14" spans="1:6" ht="27" customHeight="1">
      <c r="A14" s="659" t="s">
        <v>47</v>
      </c>
      <c r="B14" s="660"/>
      <c r="C14" s="660"/>
      <c r="D14" s="660"/>
      <c r="E14" s="397" t="str">
        <f>IF(COUNTIFS(F15:F16,Utilitaires!A13)&gt;0,"",'Résultats Globaux'!G29)</f>
        <v xml:space="preserve">  …</v>
      </c>
      <c r="F14" s="398" t="str">
        <f>IF(AND(MIN(E15:E16)&gt;=E13,E14&lt;&gt;""),'Résultats Globaux'!F29,"Non déclarable")</f>
        <v>Non déclarable</v>
      </c>
    </row>
    <row r="15" spans="1:6" ht="27" customHeight="1">
      <c r="A15" s="390" t="str">
        <f>'Résultats Globaux'!A30</f>
        <v>Art. 5</v>
      </c>
      <c r="B15" s="384" t="str">
        <f>'Résultats Globaux'!B30</f>
        <v>Cadre organisationnel</v>
      </c>
      <c r="C15" s="385"/>
      <c r="D15" s="385"/>
      <c r="E15" s="386" t="str">
        <f>'Résultats Globaux'!G30</f>
        <v xml:space="preserve">  …</v>
      </c>
      <c r="F15" s="391" t="str">
        <f>IF(E15&lt;=E13,"Non déclarable",'Résultats Globaux'!F30)</f>
        <v>Non déclarable</v>
      </c>
    </row>
    <row r="16" spans="1:6" ht="27" customHeight="1">
      <c r="A16" s="392" t="str">
        <f>'Résultats Globaux'!A37</f>
        <v>Art. 6</v>
      </c>
      <c r="B16" s="393" t="str">
        <f>'Résultats Globaux'!B37</f>
        <v>Processus</v>
      </c>
      <c r="C16" s="394"/>
      <c r="D16" s="394"/>
      <c r="E16" s="395" t="str">
        <f>'Résultats Globaux'!G37</f>
        <v xml:space="preserve">  …</v>
      </c>
      <c r="F16" s="396" t="str">
        <f>IF(E16&lt;=E13,"Non déclarable",'Résultats Globaux'!F37)</f>
        <v>Non déclarable</v>
      </c>
    </row>
    <row r="17" spans="1:6" ht="7" customHeight="1">
      <c r="A17" s="673"/>
      <c r="B17" s="673"/>
      <c r="C17" s="673"/>
      <c r="D17" s="673"/>
      <c r="E17" s="673"/>
      <c r="F17" s="673"/>
    </row>
    <row r="18" spans="1:6" ht="14" customHeight="1">
      <c r="A18" s="661" t="s">
        <v>251</v>
      </c>
      <c r="B18" s="662"/>
      <c r="C18" s="663"/>
      <c r="D18" s="663"/>
      <c r="E18" s="663"/>
      <c r="F18" s="664"/>
    </row>
    <row r="19" spans="1:6" s="59" customFormat="1" ht="14" customHeight="1">
      <c r="A19" s="665" t="s">
        <v>252</v>
      </c>
      <c r="B19" s="666"/>
      <c r="C19" s="667"/>
      <c r="D19" s="667"/>
      <c r="E19" s="667"/>
      <c r="F19" s="668"/>
    </row>
    <row r="20" spans="1:6" s="48" customFormat="1" ht="21" customHeight="1">
      <c r="A20" s="669" t="s">
        <v>24</v>
      </c>
      <c r="B20" s="670"/>
      <c r="C20" s="670"/>
      <c r="D20" s="669" t="s">
        <v>25</v>
      </c>
      <c r="E20" s="671"/>
      <c r="F20" s="672"/>
    </row>
    <row r="21" spans="1:6" ht="51" customHeight="1">
      <c r="A21" s="687" t="s">
        <v>309</v>
      </c>
      <c r="B21" s="688"/>
      <c r="C21" s="688"/>
      <c r="D21" s="689" t="s">
        <v>307</v>
      </c>
      <c r="E21" s="690"/>
      <c r="F21" s="691"/>
    </row>
    <row r="22" spans="1:6" ht="34" customHeight="1">
      <c r="A22" s="692" t="s">
        <v>26</v>
      </c>
      <c r="B22" s="693"/>
      <c r="C22" s="693"/>
      <c r="D22" s="694" t="s">
        <v>308</v>
      </c>
      <c r="E22" s="695"/>
      <c r="F22" s="696"/>
    </row>
    <row r="23" spans="1:6" ht="9" customHeight="1">
      <c r="A23" s="701"/>
      <c r="B23" s="701"/>
      <c r="C23" s="701"/>
      <c r="D23" s="701"/>
      <c r="E23" s="701"/>
      <c r="F23" s="701"/>
    </row>
    <row r="24" spans="1:6" ht="25" customHeight="1">
      <c r="A24" s="697" t="s">
        <v>27</v>
      </c>
      <c r="B24" s="698"/>
      <c r="C24" s="698"/>
      <c r="D24" s="699"/>
      <c r="E24" s="699"/>
      <c r="F24" s="700"/>
    </row>
    <row r="25" spans="1:6" s="68" customFormat="1" ht="12" customHeight="1">
      <c r="A25" s="717" t="s">
        <v>92</v>
      </c>
      <c r="B25" s="718"/>
      <c r="C25" s="719"/>
      <c r="D25" s="720" t="s">
        <v>93</v>
      </c>
      <c r="E25" s="718"/>
      <c r="F25" s="721"/>
    </row>
    <row r="26" spans="1:6" s="96" customFormat="1" ht="12" customHeight="1">
      <c r="A26" s="702"/>
      <c r="B26" s="750"/>
      <c r="C26" s="703"/>
      <c r="D26" s="751" t="str">
        <f>IF('Mode d''emploi'!D6="","",'Mode d''emploi'!D6)</f>
        <v/>
      </c>
      <c r="E26" s="752"/>
      <c r="F26" s="753"/>
    </row>
    <row r="27" spans="1:6" s="68" customFormat="1" ht="12" customHeight="1">
      <c r="A27" s="715" t="s">
        <v>28</v>
      </c>
      <c r="B27" s="713"/>
      <c r="C27" s="716"/>
      <c r="D27" s="712" t="s">
        <v>28</v>
      </c>
      <c r="E27" s="713"/>
      <c r="F27" s="714"/>
    </row>
    <row r="28" spans="1:6" s="96" customFormat="1" ht="12" customHeight="1">
      <c r="A28" s="702"/>
      <c r="B28" s="703"/>
      <c r="C28" s="703"/>
      <c r="D28" s="704" t="str">
        <f>IF('Mode d''emploi'!D7="","",'Mode d''emploi'!D7)</f>
        <v/>
      </c>
      <c r="E28" s="705"/>
      <c r="F28" s="706"/>
    </row>
    <row r="29" spans="1:6" s="96" customFormat="1" ht="23" customHeight="1">
      <c r="A29" s="707"/>
      <c r="B29" s="708"/>
      <c r="C29" s="708"/>
      <c r="D29" s="709"/>
      <c r="E29" s="710"/>
      <c r="F29" s="711"/>
    </row>
    <row r="30" spans="1:6" s="96" customFormat="1" ht="27" customHeight="1">
      <c r="A30" s="737"/>
      <c r="B30" s="738"/>
      <c r="C30" s="738"/>
      <c r="D30" s="739"/>
      <c r="E30" s="740"/>
      <c r="F30" s="741"/>
    </row>
    <row r="31" spans="1:6" s="96" customFormat="1" ht="13" customHeight="1">
      <c r="A31" s="737"/>
      <c r="B31" s="738"/>
      <c r="C31" s="738"/>
      <c r="D31" s="742" t="str">
        <f>IF('Mode d''emploi'!D8="","",'Mode d''emploi'!D8)</f>
        <v>email</v>
      </c>
      <c r="E31" s="743"/>
      <c r="F31" s="273" t="str">
        <f>IF('Mode d''emploi'!H8="","",'Mode d''emploi'!H8)</f>
        <v>tél</v>
      </c>
    </row>
    <row r="32" spans="1:6" s="68" customFormat="1" ht="13" customHeight="1">
      <c r="A32" s="732" t="s">
        <v>29</v>
      </c>
      <c r="B32" s="733"/>
      <c r="C32" s="734"/>
      <c r="D32" s="735" t="s">
        <v>30</v>
      </c>
      <c r="E32" s="733"/>
      <c r="F32" s="736"/>
    </row>
    <row r="33" spans="1:6" s="96" customFormat="1" ht="13" customHeight="1">
      <c r="A33" s="744"/>
      <c r="B33" s="745"/>
      <c r="C33" s="746"/>
      <c r="D33" s="747" t="str">
        <f>IF(Evaluation!C5="","pas de date d'évaluation pour l'instant",Evaluation!C5)</f>
        <v>date du diagnostic</v>
      </c>
      <c r="E33" s="748"/>
      <c r="F33" s="749"/>
    </row>
    <row r="34" spans="1:6" s="68" customFormat="1" ht="13" customHeight="1">
      <c r="A34" s="730" t="s">
        <v>31</v>
      </c>
      <c r="B34" s="728"/>
      <c r="C34" s="731"/>
      <c r="D34" s="727" t="s">
        <v>31</v>
      </c>
      <c r="E34" s="728"/>
      <c r="F34" s="729"/>
    </row>
    <row r="35" spans="1:6" ht="88" customHeight="1">
      <c r="A35" s="722"/>
      <c r="B35" s="723"/>
      <c r="C35" s="724"/>
      <c r="D35" s="725"/>
      <c r="E35" s="723"/>
      <c r="F35" s="726"/>
    </row>
    <row r="36" spans="1:6" s="27" customFormat="1">
      <c r="A36" s="30"/>
      <c r="B36" s="30"/>
      <c r="C36" s="30"/>
      <c r="D36" s="30"/>
      <c r="E36" s="30"/>
      <c r="F36" s="30"/>
    </row>
    <row r="37" spans="1:6" s="27" customFormat="1"/>
    <row r="38" spans="1:6" s="27" customFormat="1"/>
    <row r="39" spans="1:6" s="27" customFormat="1"/>
    <row r="40" spans="1:6" s="27" customFormat="1"/>
    <row r="41" spans="1:6" s="27" customFormat="1"/>
    <row r="42" spans="1:6" s="27" customFormat="1"/>
    <row r="43" spans="1:6" s="27" customFormat="1"/>
    <row r="44" spans="1:6" s="27" customFormat="1"/>
    <row r="45" spans="1:6" s="27" customFormat="1"/>
    <row r="46" spans="1:6" s="27" customFormat="1"/>
    <row r="47" spans="1:6" s="27" customFormat="1"/>
    <row r="48" spans="1:6" s="27" customFormat="1"/>
    <row r="49" s="27" customFormat="1"/>
    <row r="50" s="27" customFormat="1"/>
    <row r="51" s="27" customFormat="1"/>
    <row r="52" s="27" customFormat="1"/>
    <row r="53" s="27" customFormat="1"/>
    <row r="54" s="27" customFormat="1"/>
    <row r="55" s="27" customFormat="1"/>
    <row r="56" s="27" customFormat="1"/>
    <row r="57" s="27" customFormat="1"/>
    <row r="58" s="27" customFormat="1"/>
    <row r="59" s="27" customFormat="1"/>
    <row r="60" s="27" customFormat="1"/>
    <row r="61" s="27" customFormat="1"/>
    <row r="62" s="27" customFormat="1"/>
    <row r="63" s="27" customFormat="1"/>
    <row r="64" s="27" customFormat="1"/>
    <row r="65" s="27" customFormat="1"/>
    <row r="66" s="27" customFormat="1"/>
    <row r="67" s="27" customFormat="1"/>
    <row r="68" s="27" customFormat="1"/>
    <row r="69" s="27" customFormat="1"/>
    <row r="70" s="27" customFormat="1"/>
    <row r="71" s="27" customFormat="1"/>
    <row r="72" s="27" customFormat="1"/>
    <row r="73" s="27" customFormat="1"/>
    <row r="74" s="27" customFormat="1"/>
    <row r="75" s="27" customFormat="1"/>
    <row r="76" s="27" customFormat="1"/>
    <row r="77" s="27" customFormat="1"/>
    <row r="78" s="27" customFormat="1"/>
    <row r="79" s="27" customFormat="1"/>
    <row r="80" s="27" customFormat="1"/>
    <row r="81" s="27" customFormat="1"/>
    <row r="82" s="27" customFormat="1"/>
    <row r="83" s="27" customFormat="1"/>
    <row r="84" s="27" customFormat="1"/>
    <row r="85" s="27" customFormat="1"/>
    <row r="86" s="27" customFormat="1"/>
    <row r="87" s="27" customFormat="1"/>
    <row r="88" s="27" customFormat="1"/>
    <row r="89" s="27" customFormat="1"/>
    <row r="90" s="27" customFormat="1"/>
    <row r="91" s="27" customFormat="1"/>
    <row r="92" s="27" customFormat="1"/>
    <row r="93" s="27" customFormat="1"/>
    <row r="94" s="27" customFormat="1"/>
    <row r="95" s="27" customFormat="1"/>
    <row r="96" s="27" customFormat="1"/>
    <row r="97" s="27" customFormat="1"/>
    <row r="98" s="27" customFormat="1"/>
    <row r="99" s="27" customFormat="1"/>
    <row r="100" s="27" customFormat="1"/>
    <row r="101" s="27" customFormat="1"/>
    <row r="102" s="27" customFormat="1"/>
    <row r="103" s="27" customFormat="1"/>
    <row r="104" s="27" customFormat="1"/>
    <row r="105" s="27" customFormat="1"/>
    <row r="106" s="27" customFormat="1"/>
    <row r="107" s="27" customFormat="1"/>
    <row r="108" s="27" customFormat="1"/>
    <row r="109" s="27" customFormat="1"/>
    <row r="110" s="27" customFormat="1"/>
    <row r="111" s="27" customFormat="1"/>
    <row r="112" s="27" customFormat="1"/>
    <row r="113" s="27" customFormat="1"/>
    <row r="114" s="27" customFormat="1"/>
    <row r="115" s="27" customFormat="1"/>
    <row r="116" s="27" customFormat="1"/>
    <row r="117" s="27" customFormat="1"/>
    <row r="118" s="27" customFormat="1"/>
    <row r="119" s="27" customFormat="1"/>
    <row r="120" s="27" customFormat="1"/>
    <row r="121" s="27" customFormat="1"/>
    <row r="122" s="27" customFormat="1"/>
    <row r="123" s="27" customFormat="1"/>
    <row r="124" s="27" customFormat="1"/>
    <row r="125" s="27" customFormat="1"/>
    <row r="126" s="27" customFormat="1"/>
    <row r="127" s="27" customFormat="1"/>
    <row r="128" s="27" customFormat="1"/>
    <row r="129" s="27" customFormat="1"/>
    <row r="130" s="27" customFormat="1"/>
    <row r="131" s="27" customFormat="1"/>
    <row r="132" s="27" customFormat="1"/>
    <row r="133" s="27" customFormat="1"/>
    <row r="134" s="27" customFormat="1"/>
    <row r="135" s="27" customFormat="1"/>
    <row r="136" s="27" customFormat="1"/>
    <row r="137" s="27" customFormat="1"/>
    <row r="138" s="27" customFormat="1"/>
    <row r="139" s="27" customFormat="1"/>
    <row r="140" s="27" customFormat="1"/>
    <row r="141" s="27" customFormat="1"/>
    <row r="142" s="27" customFormat="1"/>
    <row r="143" s="27" customFormat="1"/>
    <row r="144" s="27" customFormat="1"/>
    <row r="145" s="27" customFormat="1"/>
    <row r="146" s="27" customFormat="1"/>
    <row r="147" s="27" customFormat="1"/>
    <row r="148" s="27" customFormat="1"/>
    <row r="149" s="27" customFormat="1"/>
    <row r="150" s="27" customFormat="1"/>
    <row r="151" s="27" customFormat="1"/>
    <row r="152" s="27" customFormat="1"/>
    <row r="153" s="27" customFormat="1"/>
    <row r="154" s="27" customFormat="1"/>
    <row r="155" s="27" customFormat="1"/>
    <row r="156" s="27" customFormat="1"/>
    <row r="157" s="27" customFormat="1"/>
    <row r="158" s="27" customFormat="1"/>
    <row r="159" s="27" customFormat="1"/>
    <row r="160" s="27" customFormat="1"/>
    <row r="161" s="27" customFormat="1"/>
    <row r="162" s="27" customFormat="1"/>
    <row r="163" s="27" customFormat="1"/>
    <row r="164" s="27" customFormat="1"/>
    <row r="165" s="27" customFormat="1"/>
    <row r="166" s="27" customFormat="1"/>
    <row r="167" s="27" customFormat="1"/>
    <row r="168" s="27" customFormat="1"/>
    <row r="169" s="27" customFormat="1"/>
    <row r="170" s="27" customFormat="1"/>
    <row r="171" s="27" customFormat="1"/>
    <row r="172" s="27" customFormat="1"/>
    <row r="173" s="27" customFormat="1"/>
    <row r="174" s="27" customFormat="1"/>
    <row r="175" s="27" customFormat="1"/>
    <row r="176" s="27" customFormat="1"/>
    <row r="177" s="27" customFormat="1"/>
    <row r="178" s="27" customFormat="1"/>
    <row r="179" s="27" customFormat="1"/>
    <row r="180" s="27" customFormat="1"/>
    <row r="181" s="27" customFormat="1"/>
    <row r="182" s="27" customFormat="1"/>
    <row r="183" s="27" customFormat="1"/>
    <row r="184" s="27" customFormat="1"/>
    <row r="185" s="27" customFormat="1"/>
    <row r="186" s="27" customFormat="1"/>
    <row r="187" s="27" customFormat="1"/>
    <row r="188" s="27" customFormat="1"/>
    <row r="189" s="27" customFormat="1"/>
    <row r="190" s="27" customFormat="1"/>
    <row r="191" s="27" customFormat="1"/>
    <row r="192" s="27" customFormat="1"/>
    <row r="193" s="27" customFormat="1"/>
    <row r="194" s="27" customFormat="1"/>
    <row r="195" s="27" customFormat="1"/>
    <row r="196" s="27" customFormat="1"/>
    <row r="197" s="27" customFormat="1"/>
    <row r="198" s="27" customFormat="1"/>
    <row r="199" s="27" customFormat="1"/>
    <row r="200" s="27" customFormat="1"/>
    <row r="201" s="27" customFormat="1"/>
    <row r="202" s="27" customFormat="1"/>
    <row r="203" s="27" customFormat="1"/>
    <row r="204" s="27" customFormat="1"/>
    <row r="205" s="27" customFormat="1"/>
    <row r="206" s="27" customFormat="1"/>
    <row r="207" s="27" customFormat="1"/>
    <row r="208" s="27" customFormat="1"/>
    <row r="209" s="27" customFormat="1"/>
    <row r="210" s="27" customFormat="1"/>
    <row r="211" s="27" customFormat="1"/>
    <row r="212" s="27" customFormat="1"/>
    <row r="213" s="27" customFormat="1"/>
    <row r="214" s="27" customFormat="1"/>
    <row r="215" s="27" customFormat="1"/>
    <row r="216" s="27" customFormat="1"/>
    <row r="217" s="27" customFormat="1"/>
    <row r="218" s="27" customFormat="1"/>
    <row r="219" s="27" customFormat="1"/>
    <row r="220" s="27" customFormat="1"/>
    <row r="221" s="27" customFormat="1"/>
    <row r="222" s="27" customFormat="1"/>
    <row r="223" s="27" customFormat="1"/>
    <row r="224" s="27" customFormat="1"/>
    <row r="225" s="27" customFormat="1"/>
    <row r="226" s="27" customFormat="1"/>
    <row r="227" s="27" customFormat="1"/>
    <row r="228" s="27" customFormat="1"/>
    <row r="229" s="27" customFormat="1"/>
    <row r="230" s="27" customFormat="1"/>
    <row r="231" s="27" customFormat="1"/>
    <row r="232" s="27" customFormat="1"/>
    <row r="233" s="27" customFormat="1"/>
    <row r="234" s="27" customFormat="1"/>
    <row r="235" s="27" customFormat="1"/>
    <row r="236" s="27" customFormat="1"/>
    <row r="237" s="27" customFormat="1"/>
    <row r="238" s="27" customFormat="1"/>
    <row r="239" s="27" customFormat="1"/>
    <row r="240" s="27" customFormat="1"/>
    <row r="241" s="27" customFormat="1"/>
    <row r="242" s="27" customFormat="1"/>
    <row r="243" s="27" customFormat="1"/>
    <row r="244" s="27" customFormat="1"/>
    <row r="245" s="27" customFormat="1"/>
    <row r="246" s="27" customFormat="1"/>
    <row r="247" s="27" customFormat="1"/>
    <row r="248" s="27" customFormat="1"/>
    <row r="249" s="27" customFormat="1"/>
    <row r="250" s="27" customFormat="1"/>
    <row r="251" s="27" customFormat="1"/>
    <row r="252" s="27" customFormat="1"/>
    <row r="253" s="27" customFormat="1"/>
    <row r="254" s="27" customFormat="1"/>
    <row r="255" s="27" customFormat="1"/>
    <row r="256" s="27" customFormat="1"/>
    <row r="257" s="27" customFormat="1"/>
    <row r="258" s="27" customFormat="1"/>
    <row r="259" s="27" customFormat="1"/>
    <row r="260" s="27" customFormat="1"/>
    <row r="261" s="27" customFormat="1"/>
    <row r="262" s="27" customFormat="1"/>
    <row r="263" s="27" customFormat="1"/>
    <row r="264" s="27" customFormat="1"/>
    <row r="265" s="27" customFormat="1"/>
    <row r="266" s="27" customFormat="1"/>
    <row r="267" s="27" customFormat="1"/>
    <row r="268" s="27" customFormat="1"/>
    <row r="269" s="27" customFormat="1"/>
    <row r="270" s="27" customFormat="1"/>
    <row r="271" s="27" customFormat="1"/>
    <row r="272" s="27" customFormat="1"/>
    <row r="273" s="27" customFormat="1"/>
    <row r="274" s="27" customFormat="1"/>
    <row r="275" s="27" customFormat="1"/>
    <row r="276" s="27" customFormat="1"/>
    <row r="277" s="27" customFormat="1"/>
    <row r="278" s="27" customFormat="1"/>
    <row r="279" s="27" customFormat="1"/>
    <row r="280" s="27" customFormat="1"/>
    <row r="281" s="27" customFormat="1"/>
    <row r="282" s="27" customFormat="1"/>
    <row r="283" s="27" customFormat="1"/>
    <row r="284" s="27" customFormat="1"/>
    <row r="285" s="27" customFormat="1"/>
    <row r="286" s="27" customFormat="1"/>
    <row r="287" s="27" customFormat="1"/>
    <row r="288" s="27" customFormat="1"/>
    <row r="289" s="27" customFormat="1"/>
    <row r="290" s="27" customFormat="1"/>
    <row r="291" s="27" customFormat="1"/>
    <row r="292" s="27" customFormat="1"/>
    <row r="293" s="27" customFormat="1"/>
    <row r="294" s="27" customFormat="1"/>
    <row r="295" s="27" customFormat="1"/>
    <row r="296" s="27" customFormat="1"/>
    <row r="297" s="27" customFormat="1"/>
    <row r="298" s="27" customFormat="1"/>
    <row r="299" s="27" customFormat="1"/>
    <row r="300" s="27" customFormat="1"/>
    <row r="301" s="27" customFormat="1"/>
    <row r="302" s="27" customFormat="1"/>
    <row r="303" s="27" customFormat="1"/>
    <row r="304" s="27" customFormat="1"/>
    <row r="305" s="27" customFormat="1"/>
    <row r="306" s="27" customFormat="1"/>
    <row r="307" s="27" customFormat="1"/>
    <row r="308" s="27" customFormat="1"/>
    <row r="309" s="27" customFormat="1"/>
    <row r="310" s="27" customFormat="1"/>
    <row r="311" s="27" customFormat="1"/>
    <row r="312" s="27" customFormat="1"/>
    <row r="313" s="27" customFormat="1"/>
    <row r="314" s="27" customFormat="1"/>
    <row r="315" s="27" customFormat="1"/>
    <row r="316" s="27" customFormat="1"/>
    <row r="317" s="27" customFormat="1"/>
    <row r="318" s="27" customFormat="1"/>
    <row r="319" s="27" customFormat="1"/>
    <row r="320" s="27" customFormat="1"/>
    <row r="321" s="27" customFormat="1"/>
    <row r="322" s="27" customFormat="1"/>
    <row r="323" s="27" customFormat="1"/>
    <row r="324" s="27" customFormat="1"/>
    <row r="325" s="27" customFormat="1"/>
    <row r="326" s="27" customFormat="1"/>
    <row r="327" s="27" customFormat="1"/>
    <row r="328" s="27" customFormat="1"/>
    <row r="329" s="27" customFormat="1"/>
    <row r="330" s="27" customFormat="1"/>
    <row r="331" s="27" customFormat="1"/>
    <row r="332" s="27" customFormat="1"/>
    <row r="333" s="27" customFormat="1"/>
    <row r="334" s="27" customFormat="1"/>
    <row r="335" s="27" customFormat="1"/>
    <row r="336" s="27" customFormat="1"/>
    <row r="337" s="27" customFormat="1"/>
    <row r="338" s="27" customFormat="1"/>
    <row r="339" s="27" customFormat="1"/>
    <row r="340" s="27" customFormat="1"/>
    <row r="341" s="27" customFormat="1"/>
    <row r="342" s="27" customFormat="1"/>
    <row r="343" s="27" customFormat="1"/>
    <row r="344" s="27" customFormat="1"/>
    <row r="345" s="27" customFormat="1"/>
    <row r="346" s="27" customFormat="1"/>
    <row r="347" s="27" customFormat="1"/>
    <row r="348" s="27" customFormat="1"/>
    <row r="349" s="27" customFormat="1"/>
    <row r="350" s="27" customFormat="1"/>
    <row r="351" s="27" customFormat="1"/>
    <row r="352" s="27" customFormat="1"/>
    <row r="353" s="27" customFormat="1"/>
    <row r="354" s="27" customFormat="1"/>
    <row r="355" s="27" customFormat="1"/>
    <row r="356" s="27" customFormat="1"/>
    <row r="357" s="27" customFormat="1"/>
    <row r="358" s="27" customFormat="1"/>
    <row r="359" s="27" customFormat="1"/>
    <row r="360" s="27" customFormat="1"/>
    <row r="361" s="27" customFormat="1"/>
    <row r="362" s="27" customFormat="1"/>
    <row r="363" s="27" customFormat="1"/>
    <row r="364" s="27" customFormat="1"/>
    <row r="365" s="27" customFormat="1"/>
    <row r="366" s="27" customFormat="1"/>
    <row r="367" s="27" customFormat="1"/>
    <row r="368" s="27" customFormat="1"/>
    <row r="369" s="27" customFormat="1"/>
    <row r="370" s="27" customFormat="1"/>
    <row r="371" s="27" customFormat="1"/>
    <row r="372" s="27" customFormat="1"/>
    <row r="373" s="27" customFormat="1"/>
    <row r="374" s="27" customFormat="1"/>
    <row r="375" s="27" customFormat="1"/>
    <row r="376" s="27" customFormat="1"/>
    <row r="377" s="27" customFormat="1"/>
    <row r="378" s="27" customFormat="1"/>
    <row r="379" s="27" customFormat="1"/>
    <row r="380" s="27" customFormat="1"/>
    <row r="381" s="27" customFormat="1"/>
    <row r="382" s="27" customFormat="1"/>
    <row r="383" s="27" customFormat="1"/>
    <row r="384" s="27" customFormat="1"/>
    <row r="385" s="27" customFormat="1"/>
    <row r="386" s="27" customFormat="1"/>
    <row r="387" s="27" customFormat="1"/>
    <row r="388" s="27" customFormat="1"/>
    <row r="389" s="27" customFormat="1"/>
    <row r="390" s="27" customFormat="1"/>
    <row r="391" s="27" customFormat="1"/>
    <row r="392" s="27" customFormat="1"/>
    <row r="393" s="27" customFormat="1"/>
    <row r="394" s="27" customFormat="1"/>
    <row r="395" s="27" customFormat="1"/>
    <row r="396" s="27" customFormat="1"/>
    <row r="397" s="27" customFormat="1"/>
    <row r="398" s="27" customFormat="1"/>
    <row r="399" s="27" customFormat="1"/>
    <row r="400" s="27" customFormat="1"/>
    <row r="401" s="27" customFormat="1"/>
    <row r="402" s="27" customFormat="1"/>
    <row r="403" s="27" customFormat="1"/>
    <row r="404" s="27" customFormat="1"/>
    <row r="405" s="27" customFormat="1"/>
    <row r="406" s="27" customFormat="1"/>
    <row r="407" s="27" customFormat="1"/>
    <row r="408" s="27" customFormat="1"/>
    <row r="409" s="27" customFormat="1"/>
    <row r="410" s="27" customFormat="1"/>
    <row r="411" s="27" customFormat="1"/>
    <row r="412" s="27" customFormat="1"/>
    <row r="413" s="27" customFormat="1"/>
    <row r="414" s="27" customFormat="1"/>
    <row r="415" s="27" customFormat="1"/>
    <row r="416" s="27" customFormat="1"/>
    <row r="417" s="27" customFormat="1"/>
    <row r="418" s="27" customFormat="1"/>
    <row r="419" s="27" customFormat="1"/>
    <row r="420" s="27" customFormat="1"/>
    <row r="421" s="27" customFormat="1"/>
    <row r="422" s="27" customFormat="1"/>
    <row r="423" s="27" customFormat="1"/>
    <row r="424" s="27" customFormat="1"/>
    <row r="425" s="27" customFormat="1"/>
    <row r="426" s="27" customFormat="1"/>
    <row r="427" s="27" customFormat="1"/>
    <row r="428" s="27" customFormat="1"/>
    <row r="429" s="27" customFormat="1"/>
    <row r="430" s="27" customFormat="1"/>
    <row r="431" s="27" customFormat="1"/>
    <row r="432" s="27" customFormat="1"/>
    <row r="433" s="27" customFormat="1"/>
    <row r="434" s="27" customFormat="1"/>
    <row r="435" s="27" customFormat="1"/>
    <row r="436" s="27" customFormat="1"/>
    <row r="437" s="27" customFormat="1"/>
    <row r="438" s="27" customFormat="1"/>
    <row r="439" s="27" customFormat="1"/>
    <row r="440" s="27" customFormat="1"/>
    <row r="441" s="27" customFormat="1"/>
    <row r="442" s="27" customFormat="1"/>
    <row r="443" s="27" customFormat="1"/>
    <row r="444" s="27" customFormat="1"/>
    <row r="445" s="27" customFormat="1"/>
    <row r="446" s="27" customFormat="1"/>
    <row r="447" s="27" customFormat="1"/>
    <row r="448" s="27" customFormat="1"/>
    <row r="449" s="27" customFormat="1"/>
    <row r="450" s="27" customFormat="1"/>
    <row r="451" s="27" customFormat="1"/>
    <row r="452" s="27" customFormat="1"/>
    <row r="453" s="27" customFormat="1"/>
    <row r="454" s="27" customFormat="1"/>
    <row r="455" s="27" customFormat="1"/>
    <row r="456" s="27" customFormat="1"/>
    <row r="457" s="27" customFormat="1"/>
    <row r="458" s="27" customFormat="1"/>
    <row r="459" s="27" customFormat="1"/>
    <row r="460" s="27" customFormat="1"/>
    <row r="461" s="27" customFormat="1"/>
    <row r="462" s="27" customFormat="1"/>
    <row r="463" s="27" customFormat="1"/>
    <row r="464" s="27" customFormat="1"/>
    <row r="465" s="27" customFormat="1"/>
    <row r="466" s="27" customFormat="1"/>
    <row r="467" s="27" customFormat="1"/>
    <row r="468" s="27" customFormat="1"/>
    <row r="469" s="27" customFormat="1"/>
    <row r="470" s="27" customFormat="1"/>
    <row r="471" s="27" customFormat="1"/>
    <row r="472" s="27" customFormat="1"/>
    <row r="473" s="27" customFormat="1"/>
    <row r="474" s="27" customFormat="1"/>
    <row r="475" s="27" customFormat="1"/>
    <row r="476" s="27" customFormat="1"/>
    <row r="477" s="27" customFormat="1"/>
    <row r="478" s="27" customFormat="1"/>
    <row r="479" s="27" customFormat="1"/>
    <row r="480" s="27" customFormat="1"/>
    <row r="481" s="27" customFormat="1"/>
    <row r="482" s="27" customFormat="1"/>
    <row r="483" s="27" customFormat="1"/>
    <row r="484" s="27" customFormat="1"/>
    <row r="485" s="27" customFormat="1"/>
    <row r="486" s="27" customFormat="1"/>
    <row r="487" s="27" customFormat="1"/>
    <row r="488" s="27" customFormat="1"/>
    <row r="489" s="27" customFormat="1"/>
    <row r="490" s="27" customFormat="1"/>
    <row r="491" s="27" customFormat="1"/>
    <row r="492" s="27" customFormat="1"/>
    <row r="493" s="27" customFormat="1"/>
    <row r="494" s="27" customFormat="1"/>
    <row r="495" s="27" customFormat="1"/>
    <row r="496" s="27" customFormat="1"/>
    <row r="497" s="27" customFormat="1"/>
    <row r="498" s="27" customFormat="1"/>
    <row r="499" s="27" customFormat="1"/>
    <row r="500" s="27" customFormat="1"/>
    <row r="501" s="27" customFormat="1"/>
    <row r="502" s="27" customFormat="1"/>
    <row r="503" s="27" customFormat="1"/>
    <row r="504" s="27" customFormat="1"/>
    <row r="505" s="27" customFormat="1"/>
    <row r="506" s="27" customFormat="1"/>
    <row r="507" s="27" customFormat="1"/>
    <row r="508" s="27" customFormat="1"/>
    <row r="509" s="27" customFormat="1"/>
    <row r="510" s="27" customFormat="1"/>
    <row r="511" s="27" customFormat="1"/>
    <row r="512" s="27" customFormat="1"/>
    <row r="513" s="27" customFormat="1"/>
    <row r="514" s="27" customFormat="1"/>
    <row r="515" s="27" customFormat="1"/>
    <row r="516" s="27" customFormat="1"/>
    <row r="517" s="27" customFormat="1"/>
    <row r="518" s="27" customFormat="1"/>
    <row r="519" s="27" customFormat="1"/>
    <row r="520" s="27" customFormat="1"/>
    <row r="521" s="27" customFormat="1"/>
    <row r="522" s="27" customFormat="1"/>
    <row r="523" s="27" customFormat="1"/>
    <row r="524" s="27" customFormat="1"/>
    <row r="525" s="27" customFormat="1"/>
    <row r="526" s="27" customFormat="1"/>
    <row r="527" s="27" customFormat="1"/>
    <row r="528" s="27" customFormat="1"/>
    <row r="529" s="27" customFormat="1"/>
    <row r="530" s="27" customFormat="1"/>
    <row r="531" s="27" customFormat="1"/>
    <row r="532" s="27" customFormat="1"/>
    <row r="533" s="27" customFormat="1"/>
    <row r="534" s="27" customFormat="1"/>
    <row r="535" s="27" customFormat="1"/>
    <row r="536" s="27" customFormat="1"/>
    <row r="537" s="27" customFormat="1"/>
    <row r="538" s="27" customFormat="1"/>
    <row r="539" s="27" customFormat="1"/>
    <row r="540" s="27" customFormat="1"/>
    <row r="541" s="27" customFormat="1"/>
    <row r="542" s="27" customFormat="1"/>
    <row r="543" s="27" customFormat="1"/>
    <row r="544" s="27" customFormat="1"/>
    <row r="545" s="27" customFormat="1"/>
    <row r="546" s="27" customFormat="1"/>
    <row r="547" s="27" customFormat="1"/>
    <row r="548" s="27" customFormat="1"/>
    <row r="549" s="27" customFormat="1"/>
    <row r="550" s="27" customFormat="1"/>
    <row r="551" s="27" customFormat="1"/>
    <row r="552" s="27" customFormat="1"/>
    <row r="553" s="27" customFormat="1"/>
    <row r="554" s="27" customFormat="1"/>
    <row r="555" s="27" customFormat="1"/>
    <row r="556" s="27" customFormat="1"/>
    <row r="557" s="27" customFormat="1"/>
    <row r="558" s="27" customFormat="1"/>
    <row r="559" s="27" customFormat="1"/>
    <row r="560" s="27" customFormat="1"/>
    <row r="561" s="27" customFormat="1"/>
    <row r="562" s="27" customFormat="1"/>
    <row r="563" s="27" customFormat="1"/>
    <row r="564" s="27" customFormat="1"/>
    <row r="565" s="27" customFormat="1"/>
    <row r="566" s="27" customFormat="1"/>
    <row r="567" s="27" customFormat="1"/>
    <row r="568" s="27" customFormat="1"/>
    <row r="569" s="27" customFormat="1"/>
    <row r="570" s="27" customFormat="1"/>
    <row r="571" s="27" customFormat="1"/>
    <row r="572" s="27" customFormat="1"/>
    <row r="573" s="27" customFormat="1"/>
    <row r="574" s="27" customFormat="1"/>
    <row r="575" s="27" customFormat="1"/>
    <row r="576" s="27" customFormat="1"/>
    <row r="577" s="27" customFormat="1"/>
    <row r="578" s="27" customFormat="1"/>
    <row r="579" s="27" customFormat="1"/>
    <row r="580" s="27" customFormat="1"/>
    <row r="581" s="27" customFormat="1"/>
    <row r="582" s="27" customFormat="1"/>
    <row r="583" s="27" customFormat="1"/>
    <row r="584" s="27" customFormat="1"/>
    <row r="585" s="27" customFormat="1"/>
    <row r="586" s="27" customFormat="1"/>
    <row r="587" s="27" customFormat="1"/>
    <row r="588" s="27" customFormat="1"/>
    <row r="589" s="27" customFormat="1"/>
    <row r="590" s="27" customFormat="1"/>
    <row r="591" s="27" customFormat="1"/>
    <row r="592" s="27" customFormat="1"/>
    <row r="593" s="27" customFormat="1"/>
    <row r="594" s="27" customFormat="1"/>
    <row r="595" s="27" customFormat="1"/>
    <row r="596" s="27" customFormat="1"/>
    <row r="597" s="27" customFormat="1"/>
    <row r="598" s="27" customFormat="1"/>
    <row r="599" s="27" customFormat="1"/>
    <row r="600" s="27" customFormat="1"/>
    <row r="601" s="27" customFormat="1"/>
    <row r="602" s="27" customFormat="1"/>
    <row r="603" s="27" customFormat="1"/>
    <row r="604" s="27" customFormat="1"/>
    <row r="605" s="27" customFormat="1"/>
    <row r="606" s="27" customFormat="1"/>
    <row r="607" s="27" customFormat="1"/>
    <row r="608" s="27" customFormat="1"/>
    <row r="609" s="27" customFormat="1"/>
    <row r="610" s="27" customFormat="1"/>
    <row r="611" s="27" customFormat="1"/>
    <row r="612" s="27" customFormat="1"/>
    <row r="613" s="27" customFormat="1"/>
    <row r="614" s="27" customFormat="1"/>
    <row r="615" s="27" customFormat="1"/>
    <row r="616" s="27" customFormat="1"/>
    <row r="617" s="27" customFormat="1"/>
    <row r="618" s="27" customFormat="1"/>
    <row r="619" s="27" customFormat="1"/>
    <row r="620" s="27" customFormat="1"/>
    <row r="621" s="27" customFormat="1"/>
    <row r="622" s="27" customFormat="1"/>
    <row r="623" s="27" customFormat="1"/>
    <row r="624" s="27" customFormat="1"/>
    <row r="625" s="27" customFormat="1"/>
    <row r="626" s="27" customFormat="1"/>
    <row r="627" s="27" customFormat="1"/>
    <row r="628" s="27" customFormat="1"/>
    <row r="629" s="27" customFormat="1"/>
    <row r="630" s="27" customFormat="1"/>
    <row r="631" s="27" customFormat="1"/>
    <row r="632" s="27" customFormat="1"/>
    <row r="633" s="27" customFormat="1"/>
    <row r="634" s="27" customFormat="1"/>
    <row r="635" s="27" customFormat="1"/>
    <row r="636" s="27" customFormat="1"/>
    <row r="637" s="27" customFormat="1"/>
    <row r="638" s="27" customFormat="1"/>
    <row r="639" s="27" customFormat="1"/>
    <row r="640" s="27" customFormat="1"/>
    <row r="641" s="27" customFormat="1"/>
    <row r="642" s="27" customFormat="1"/>
    <row r="643" s="27" customFormat="1"/>
    <row r="644" s="27" customFormat="1"/>
    <row r="645" s="27" customFormat="1"/>
    <row r="646" s="27" customFormat="1"/>
    <row r="647" s="27" customFormat="1"/>
    <row r="648" s="27" customFormat="1"/>
    <row r="649" s="27" customFormat="1"/>
    <row r="650" s="27" customFormat="1"/>
    <row r="651" s="27" customFormat="1"/>
    <row r="652" s="27" customFormat="1"/>
    <row r="653" s="27" customFormat="1"/>
    <row r="654" s="27" customFormat="1"/>
    <row r="655" s="27" customFormat="1"/>
    <row r="656" s="27" customFormat="1"/>
    <row r="657" s="27" customFormat="1"/>
    <row r="658" s="27" customFormat="1"/>
    <row r="659" s="27" customFormat="1"/>
    <row r="660" s="27" customFormat="1"/>
    <row r="661" s="27" customFormat="1"/>
    <row r="662" s="27" customFormat="1"/>
    <row r="663" s="27" customFormat="1"/>
    <row r="664" s="27" customFormat="1"/>
    <row r="665" s="27" customFormat="1"/>
    <row r="666" s="27" customFormat="1"/>
    <row r="667" s="27" customFormat="1"/>
    <row r="668" s="27" customFormat="1"/>
    <row r="669" s="27" customFormat="1"/>
    <row r="670" s="27" customFormat="1"/>
    <row r="671" s="27" customFormat="1"/>
    <row r="672" s="27" customFormat="1"/>
    <row r="673" s="27" customFormat="1"/>
    <row r="674" s="27" customFormat="1"/>
    <row r="675" s="27" customFormat="1"/>
    <row r="676" s="27" customFormat="1"/>
    <row r="677" s="27" customFormat="1"/>
    <row r="678" s="27" customFormat="1"/>
    <row r="679" s="27" customFormat="1"/>
    <row r="680" s="27" customFormat="1"/>
    <row r="681" s="27" customFormat="1"/>
    <row r="682" s="27" customFormat="1"/>
    <row r="683" s="27" customFormat="1"/>
    <row r="684" s="27" customFormat="1"/>
    <row r="685" s="27" customFormat="1"/>
    <row r="686" s="27" customFormat="1"/>
    <row r="687" s="27" customFormat="1"/>
    <row r="688" s="27" customFormat="1"/>
    <row r="689" s="27" customFormat="1"/>
    <row r="690" s="27" customFormat="1"/>
    <row r="691" s="27" customFormat="1"/>
    <row r="692" s="27" customFormat="1"/>
    <row r="693" s="27" customFormat="1"/>
    <row r="694" s="27" customFormat="1"/>
    <row r="695" s="27" customFormat="1"/>
    <row r="696" s="27" customFormat="1"/>
    <row r="697" s="27" customFormat="1"/>
    <row r="698" s="27" customFormat="1"/>
    <row r="699" s="27" customFormat="1"/>
    <row r="700" s="27" customFormat="1"/>
    <row r="701" s="27" customFormat="1"/>
    <row r="702" s="27" customFormat="1"/>
    <row r="703" s="27" customFormat="1"/>
    <row r="704" s="27" customFormat="1"/>
    <row r="705" s="27" customFormat="1"/>
    <row r="706" s="27" customFormat="1"/>
    <row r="707" s="27" customFormat="1"/>
    <row r="708" s="27" customFormat="1"/>
    <row r="709" s="27" customFormat="1"/>
    <row r="710" s="27" customFormat="1"/>
    <row r="711" s="27" customFormat="1"/>
    <row r="712" s="27" customFormat="1"/>
    <row r="713" s="27" customFormat="1"/>
    <row r="714" s="27" customFormat="1"/>
    <row r="715" s="27" customFormat="1"/>
    <row r="716" s="27" customFormat="1"/>
    <row r="717" s="27" customFormat="1"/>
    <row r="718" s="27" customFormat="1"/>
    <row r="719" s="27" customFormat="1"/>
    <row r="720" s="27" customFormat="1"/>
    <row r="721" s="27" customFormat="1"/>
    <row r="722" s="27" customFormat="1"/>
    <row r="723" s="27" customFormat="1"/>
    <row r="724" s="27" customFormat="1"/>
    <row r="725" s="27" customFormat="1"/>
    <row r="726" s="27" customFormat="1"/>
    <row r="727" s="27" customFormat="1"/>
    <row r="728" s="27" customFormat="1"/>
    <row r="729" s="27" customFormat="1"/>
    <row r="730" s="27" customFormat="1"/>
    <row r="731" s="27" customFormat="1"/>
    <row r="732" s="27" customFormat="1"/>
    <row r="733" s="27" customFormat="1"/>
    <row r="734" s="27" customFormat="1"/>
    <row r="735" s="27" customFormat="1"/>
    <row r="736" s="27" customFormat="1"/>
    <row r="737" s="27" customFormat="1"/>
    <row r="738" s="27" customFormat="1"/>
    <row r="739" s="27" customFormat="1"/>
    <row r="740" s="27" customFormat="1"/>
    <row r="741" s="27" customFormat="1"/>
    <row r="742" s="27" customFormat="1"/>
    <row r="743" s="27" customFormat="1"/>
    <row r="744" s="27" customFormat="1"/>
    <row r="745" s="27" customFormat="1"/>
    <row r="746" s="27" customFormat="1"/>
    <row r="747" s="27" customFormat="1"/>
    <row r="748" s="27" customFormat="1"/>
    <row r="749" s="27" customFormat="1"/>
    <row r="750" s="27" customFormat="1"/>
    <row r="751" s="27" customFormat="1"/>
    <row r="752" s="27" customFormat="1"/>
    <row r="753" s="27" customFormat="1"/>
    <row r="754" s="27" customFormat="1"/>
    <row r="755" s="27" customFormat="1"/>
    <row r="756" s="27" customFormat="1"/>
    <row r="757" s="27" customFormat="1"/>
    <row r="758" s="27" customFormat="1"/>
    <row r="759" s="27" customFormat="1"/>
    <row r="760" s="27" customFormat="1"/>
    <row r="761" s="27" customFormat="1"/>
    <row r="762" s="27" customFormat="1"/>
    <row r="763" s="27" customFormat="1"/>
    <row r="764" s="27" customFormat="1"/>
    <row r="765" s="27" customFormat="1"/>
    <row r="766" s="27" customFormat="1"/>
    <row r="767" s="27" customFormat="1"/>
    <row r="768" s="27" customFormat="1"/>
    <row r="769" s="27" customFormat="1"/>
    <row r="770" s="27" customFormat="1"/>
    <row r="771" s="27" customFormat="1"/>
    <row r="772" s="27" customFormat="1"/>
    <row r="773" s="27" customFormat="1"/>
    <row r="774" s="27" customFormat="1"/>
    <row r="775" s="27" customFormat="1"/>
    <row r="776" s="27" customFormat="1"/>
    <row r="777" s="27" customFormat="1"/>
    <row r="778" s="27" customFormat="1"/>
    <row r="779" s="27" customFormat="1"/>
    <row r="780" s="27" customFormat="1"/>
    <row r="781" s="27" customFormat="1"/>
    <row r="782" s="27" customFormat="1"/>
    <row r="783" s="27" customFormat="1"/>
    <row r="784" s="27" customFormat="1"/>
    <row r="785" s="27" customFormat="1"/>
    <row r="786" s="27" customFormat="1"/>
    <row r="787" s="27" customFormat="1"/>
    <row r="788" s="27" customFormat="1"/>
    <row r="789" s="27" customFormat="1"/>
    <row r="790" s="27" customFormat="1"/>
    <row r="791" s="27" customFormat="1"/>
    <row r="792" s="27" customFormat="1"/>
    <row r="793" s="27" customFormat="1"/>
    <row r="794" s="27" customFormat="1"/>
    <row r="795" s="27" customFormat="1"/>
    <row r="796" s="27" customFormat="1"/>
    <row r="797" s="27" customFormat="1"/>
    <row r="798" s="27" customFormat="1"/>
    <row r="799" s="27" customFormat="1"/>
    <row r="800" s="27" customFormat="1"/>
    <row r="801" s="27" customFormat="1"/>
    <row r="802" s="27" customFormat="1"/>
    <row r="803" s="27" customFormat="1"/>
    <row r="804" s="27" customFormat="1"/>
    <row r="805" s="27" customFormat="1"/>
    <row r="806" s="27" customFormat="1"/>
    <row r="807" s="27" customFormat="1"/>
    <row r="808" s="27" customFormat="1"/>
    <row r="809" s="27" customFormat="1"/>
    <row r="810" s="27" customFormat="1"/>
    <row r="811" s="27" customFormat="1"/>
    <row r="812" s="27" customFormat="1"/>
    <row r="813" s="27" customFormat="1"/>
    <row r="814" s="27" customFormat="1"/>
    <row r="815" s="27" customFormat="1"/>
    <row r="816" s="27" customFormat="1"/>
    <row r="817" s="27" customFormat="1"/>
    <row r="818" s="27" customFormat="1"/>
    <row r="819" s="27" customFormat="1"/>
    <row r="820" s="27" customFormat="1"/>
    <row r="821" s="27" customFormat="1"/>
    <row r="822" s="27" customFormat="1"/>
    <row r="823" s="27" customFormat="1"/>
    <row r="824" s="27" customFormat="1"/>
    <row r="825" s="27" customFormat="1"/>
    <row r="826" s="27" customFormat="1"/>
    <row r="827" s="27" customFormat="1"/>
    <row r="828" s="27" customFormat="1"/>
    <row r="829" s="27" customFormat="1"/>
    <row r="830" s="27" customFormat="1"/>
    <row r="831" s="27" customFormat="1"/>
    <row r="832" s="27" customFormat="1"/>
    <row r="833" s="27" customFormat="1"/>
    <row r="834" s="27" customFormat="1"/>
    <row r="835" s="27" customFormat="1"/>
    <row r="836" s="27" customFormat="1"/>
    <row r="837" s="27" customFormat="1"/>
    <row r="838" s="27" customFormat="1"/>
    <row r="839" s="27" customFormat="1"/>
    <row r="840" s="27" customFormat="1"/>
    <row r="841" s="27" customFormat="1"/>
    <row r="842" s="27" customFormat="1"/>
    <row r="843" s="27" customFormat="1"/>
    <row r="844" s="27" customFormat="1"/>
    <row r="845" s="27" customFormat="1"/>
    <row r="846" s="27" customFormat="1"/>
    <row r="847" s="27" customFormat="1"/>
    <row r="848" s="27" customFormat="1"/>
    <row r="849" s="27" customFormat="1"/>
    <row r="850" s="27" customFormat="1"/>
    <row r="851" s="27" customFormat="1"/>
    <row r="852" s="27" customFormat="1"/>
    <row r="853" s="27" customFormat="1"/>
    <row r="854" s="27" customFormat="1"/>
    <row r="855" s="27" customFormat="1"/>
    <row r="856" s="27" customFormat="1"/>
    <row r="857" s="27" customFormat="1"/>
    <row r="858" s="27" customFormat="1"/>
    <row r="859" s="27" customFormat="1"/>
    <row r="860" s="27" customFormat="1"/>
    <row r="861" s="27" customFormat="1"/>
    <row r="862" s="27" customFormat="1"/>
    <row r="863" s="27" customFormat="1"/>
    <row r="864" s="27" customFormat="1"/>
    <row r="865" s="27" customFormat="1"/>
    <row r="866" s="27" customFormat="1"/>
    <row r="867" s="27" customFormat="1"/>
    <row r="868" s="27" customFormat="1"/>
    <row r="869" s="27" customFormat="1"/>
    <row r="870" s="27" customFormat="1"/>
    <row r="871" s="27" customFormat="1"/>
    <row r="872" s="27" customFormat="1"/>
    <row r="873" s="27" customFormat="1"/>
    <row r="874" s="27" customFormat="1"/>
    <row r="875" s="27" customFormat="1"/>
    <row r="876" s="27" customFormat="1"/>
    <row r="877" s="27" customFormat="1"/>
    <row r="878" s="27" customFormat="1"/>
    <row r="879" s="27" customFormat="1"/>
    <row r="880" s="27" customFormat="1"/>
    <row r="881" s="27" customFormat="1"/>
    <row r="882" s="27" customFormat="1"/>
    <row r="883" s="27" customFormat="1"/>
    <row r="884" s="27" customFormat="1"/>
    <row r="885" s="27" customFormat="1"/>
    <row r="886" s="27" customFormat="1"/>
    <row r="887" s="27" customFormat="1"/>
    <row r="888" s="27" customFormat="1"/>
    <row r="889" s="27" customFormat="1"/>
    <row r="890" s="27" customFormat="1"/>
    <row r="891" s="27" customFormat="1"/>
    <row r="892" s="27" customFormat="1"/>
    <row r="893" s="27" customFormat="1"/>
    <row r="894" s="27" customFormat="1"/>
    <row r="895" s="27" customFormat="1"/>
    <row r="896" s="27" customFormat="1"/>
    <row r="897" s="27" customFormat="1"/>
    <row r="898" s="27" customFormat="1"/>
    <row r="899" s="27" customFormat="1"/>
    <row r="900" s="27" customFormat="1"/>
    <row r="901" s="27" customFormat="1"/>
    <row r="902" s="27" customFormat="1"/>
    <row r="903" s="27" customFormat="1"/>
    <row r="904" s="27" customFormat="1"/>
    <row r="905" s="27" customFormat="1"/>
    <row r="906" s="27" customFormat="1"/>
    <row r="907" s="27" customFormat="1"/>
    <row r="908" s="27" customFormat="1"/>
    <row r="909" s="27" customFormat="1"/>
    <row r="910" s="27" customFormat="1"/>
    <row r="911" s="27" customFormat="1"/>
    <row r="912" s="27" customFormat="1"/>
    <row r="913" s="27" customFormat="1"/>
    <row r="914" s="27" customFormat="1"/>
    <row r="915" s="27" customFormat="1"/>
    <row r="916" s="27" customFormat="1"/>
    <row r="917" s="27" customFormat="1"/>
    <row r="918" s="27" customFormat="1"/>
    <row r="919" s="27" customFormat="1"/>
    <row r="920" s="27" customFormat="1"/>
    <row r="921" s="27" customFormat="1"/>
    <row r="922" s="27" customFormat="1"/>
    <row r="923" s="27" customFormat="1"/>
    <row r="924" s="27" customFormat="1"/>
    <row r="925" s="27" customFormat="1"/>
    <row r="926" s="27" customFormat="1"/>
    <row r="927" s="27" customFormat="1"/>
    <row r="928" s="27" customFormat="1"/>
    <row r="929" s="27" customFormat="1"/>
    <row r="930" s="27" customFormat="1"/>
    <row r="931" s="27" customFormat="1"/>
    <row r="932" s="27" customFormat="1"/>
    <row r="933" s="27" customFormat="1"/>
    <row r="934" s="27" customFormat="1"/>
    <row r="935" s="27" customFormat="1"/>
    <row r="936" s="27" customFormat="1"/>
    <row r="937" s="27" customFormat="1"/>
    <row r="938" s="27" customFormat="1"/>
    <row r="939" s="27" customFormat="1"/>
    <row r="940" s="27" customFormat="1"/>
    <row r="941" s="27" customFormat="1"/>
    <row r="942" s="27" customFormat="1"/>
    <row r="943" s="27" customFormat="1"/>
    <row r="944" s="27" customFormat="1"/>
    <row r="945" s="27" customFormat="1"/>
    <row r="946" s="27" customFormat="1"/>
    <row r="947" s="27" customFormat="1"/>
    <row r="948" s="27" customFormat="1"/>
    <row r="949" s="27" customFormat="1"/>
    <row r="950" s="27" customFormat="1"/>
    <row r="951" s="27" customFormat="1"/>
    <row r="952" s="27" customFormat="1"/>
    <row r="953" s="27" customFormat="1"/>
    <row r="954" s="27" customFormat="1"/>
    <row r="955" s="27" customFormat="1"/>
    <row r="956" s="27" customFormat="1"/>
    <row r="957" s="27" customFormat="1"/>
    <row r="958" s="27" customFormat="1"/>
    <row r="959" s="27" customFormat="1"/>
    <row r="960" s="27" customFormat="1"/>
    <row r="961" s="27" customFormat="1"/>
    <row r="962" s="27" customFormat="1"/>
    <row r="963" s="27" customFormat="1"/>
    <row r="964" s="27" customFormat="1"/>
    <row r="965" s="27" customFormat="1"/>
    <row r="966" s="27" customFormat="1"/>
    <row r="967" s="27" customFormat="1"/>
    <row r="968" s="27" customFormat="1"/>
    <row r="969" s="27" customFormat="1"/>
    <row r="970" s="27" customFormat="1"/>
    <row r="971" s="27" customFormat="1"/>
    <row r="972" s="27" customFormat="1"/>
    <row r="973" s="27" customFormat="1"/>
    <row r="974" s="27" customFormat="1"/>
    <row r="975" s="27" customFormat="1"/>
    <row r="976" s="27" customFormat="1"/>
    <row r="977" s="27" customFormat="1"/>
    <row r="978" s="27" customFormat="1"/>
    <row r="979" s="27" customFormat="1"/>
    <row r="980" s="27" customFormat="1"/>
    <row r="981" s="27" customFormat="1"/>
    <row r="982" s="27" customFormat="1"/>
    <row r="983" s="27" customFormat="1"/>
    <row r="984" s="27" customFormat="1"/>
    <row r="985" s="27" customFormat="1"/>
    <row r="986" s="27" customFormat="1"/>
    <row r="987" s="27" customFormat="1"/>
    <row r="988" s="27" customFormat="1"/>
    <row r="989" s="27" customFormat="1"/>
    <row r="990" s="27" customFormat="1"/>
    <row r="991" s="27" customFormat="1"/>
    <row r="992" s="27" customFormat="1"/>
    <row r="993" s="27" customFormat="1"/>
    <row r="994" s="27" customFormat="1"/>
    <row r="995" s="27" customFormat="1"/>
    <row r="996" s="27" customFormat="1"/>
    <row r="997" s="27" customFormat="1"/>
    <row r="998" s="27" customFormat="1"/>
    <row r="999" s="27" customFormat="1"/>
    <row r="1000" s="27" customFormat="1"/>
    <row r="1001" s="27" customFormat="1"/>
    <row r="1002" s="27" customFormat="1"/>
    <row r="1003" s="27" customFormat="1"/>
    <row r="1004" s="27" customFormat="1"/>
    <row r="1005" s="27" customFormat="1"/>
    <row r="1006" s="27" customFormat="1"/>
    <row r="1007" s="27" customFormat="1"/>
    <row r="1008" s="27" customFormat="1"/>
    <row r="1009" s="27" customFormat="1"/>
    <row r="1010" s="27" customFormat="1"/>
    <row r="1011" s="27" customFormat="1"/>
    <row r="1012" s="27" customFormat="1"/>
    <row r="1013" s="27" customFormat="1"/>
    <row r="1014" s="27" customFormat="1"/>
    <row r="1015" s="27" customFormat="1"/>
    <row r="1016" s="27" customFormat="1"/>
    <row r="1017" s="27" customFormat="1"/>
    <row r="1018" s="27" customFormat="1"/>
    <row r="1019" s="27" customFormat="1"/>
    <row r="1020" s="27" customFormat="1"/>
    <row r="1021" s="27" customFormat="1"/>
    <row r="1022" s="27" customFormat="1"/>
    <row r="1023" s="27" customFormat="1"/>
    <row r="1024" s="27" customFormat="1"/>
    <row r="1025" s="27" customFormat="1"/>
    <row r="1026" s="27" customFormat="1"/>
    <row r="1027" s="27" customFormat="1"/>
    <row r="1028" s="27" customFormat="1"/>
    <row r="1029" s="27" customFormat="1"/>
    <row r="1030" s="27" customFormat="1"/>
    <row r="1031" s="27" customFormat="1"/>
    <row r="1032" s="27" customFormat="1"/>
    <row r="1033" s="27" customFormat="1"/>
    <row r="1034" s="27" customFormat="1"/>
    <row r="1035" s="27" customFormat="1"/>
    <row r="1036" s="27" customFormat="1"/>
    <row r="1037" s="27" customFormat="1"/>
    <row r="1038" s="27" customFormat="1"/>
    <row r="1039" s="27" customFormat="1"/>
    <row r="1040" s="27" customFormat="1"/>
    <row r="1041" s="27" customFormat="1"/>
    <row r="1042" s="27" customFormat="1"/>
    <row r="1043" s="27" customFormat="1"/>
    <row r="1044" s="27" customFormat="1"/>
    <row r="1045" s="27" customFormat="1"/>
    <row r="1046" s="27" customFormat="1"/>
    <row r="1047" s="27" customFormat="1"/>
    <row r="1048" s="27" customFormat="1"/>
    <row r="1049" s="27" customFormat="1"/>
    <row r="1050" s="27" customFormat="1"/>
    <row r="1051" s="27" customFormat="1"/>
    <row r="1052" s="27" customFormat="1"/>
    <row r="1053" s="27" customFormat="1"/>
    <row r="1054" s="27" customFormat="1"/>
    <row r="1055" s="27" customFormat="1"/>
    <row r="1056" s="27" customFormat="1"/>
    <row r="1057" s="27" customFormat="1"/>
    <row r="1058" s="27" customFormat="1"/>
    <row r="1059" s="27" customFormat="1"/>
    <row r="1060" s="27" customFormat="1"/>
    <row r="1061" s="27" customFormat="1"/>
    <row r="1062" s="27" customFormat="1"/>
    <row r="1063" s="27" customFormat="1"/>
    <row r="1064" s="27" customFormat="1"/>
    <row r="1065" s="27" customFormat="1"/>
    <row r="1066" s="27" customFormat="1"/>
    <row r="1067" s="27" customFormat="1"/>
    <row r="1068" s="27" customFormat="1"/>
    <row r="1069" s="27" customFormat="1"/>
    <row r="1070" s="27" customFormat="1"/>
    <row r="1071" s="27" customFormat="1"/>
    <row r="1072" s="27" customFormat="1"/>
    <row r="1073" s="27" customFormat="1"/>
    <row r="1074" s="27" customFormat="1"/>
    <row r="1075" s="27" customFormat="1"/>
    <row r="1076" s="27" customFormat="1"/>
    <row r="1077" s="27" customFormat="1"/>
    <row r="1078" s="27" customFormat="1"/>
    <row r="1079" s="27" customFormat="1"/>
    <row r="1080" s="27" customFormat="1"/>
    <row r="1081" s="27" customFormat="1"/>
    <row r="1082" s="27" customFormat="1"/>
    <row r="1083" s="27" customFormat="1"/>
    <row r="1084" s="27" customFormat="1"/>
    <row r="1085" s="27" customFormat="1"/>
    <row r="1086" s="27" customFormat="1"/>
    <row r="1087" s="27" customFormat="1"/>
    <row r="1088" s="27" customFormat="1"/>
    <row r="1089" s="27" customFormat="1"/>
    <row r="1090" s="27" customFormat="1"/>
    <row r="1091" s="27" customFormat="1"/>
    <row r="1092" s="27" customFormat="1"/>
    <row r="1093" s="27" customFormat="1"/>
    <row r="1094" s="27" customFormat="1"/>
    <row r="1095" s="27" customFormat="1"/>
    <row r="1096" s="27" customFormat="1"/>
    <row r="1097" s="27" customFormat="1"/>
    <row r="1098" s="27" customFormat="1"/>
    <row r="1099" s="27" customFormat="1"/>
    <row r="1100" s="27" customFormat="1"/>
    <row r="1101" s="27" customFormat="1"/>
    <row r="1102" s="27" customFormat="1"/>
    <row r="1103" s="27" customFormat="1"/>
    <row r="1104" s="27" customFormat="1"/>
    <row r="1105" s="27" customFormat="1"/>
    <row r="1106" s="27" customFormat="1"/>
    <row r="1107" s="27" customFormat="1"/>
    <row r="1108" s="27" customFormat="1"/>
    <row r="1109" s="27" customFormat="1"/>
    <row r="1110" s="27" customFormat="1"/>
    <row r="1111" s="27" customFormat="1"/>
    <row r="1112" s="27" customFormat="1"/>
    <row r="1113" s="27" customFormat="1"/>
    <row r="1114" s="27" customFormat="1"/>
    <row r="1115" s="27" customFormat="1"/>
    <row r="1116" s="27" customFormat="1"/>
    <row r="1117" s="27" customFormat="1"/>
    <row r="1118" s="27" customFormat="1"/>
    <row r="1119" s="27" customFormat="1"/>
    <row r="1120" s="27" customFormat="1"/>
    <row r="1121" s="27" customFormat="1"/>
    <row r="1122" s="27" customFormat="1"/>
    <row r="1123" s="27" customFormat="1"/>
    <row r="1124" s="27" customFormat="1"/>
    <row r="1125" s="27" customFormat="1"/>
    <row r="1126" s="27" customFormat="1"/>
    <row r="1127" s="27" customFormat="1"/>
    <row r="1128" s="27" customFormat="1"/>
    <row r="1129" s="27" customFormat="1"/>
    <row r="1130" s="27" customFormat="1"/>
    <row r="1131" s="27" customFormat="1"/>
    <row r="1132" s="27" customFormat="1"/>
    <row r="1133" s="27" customFormat="1"/>
    <row r="1134" s="27" customFormat="1"/>
    <row r="1135" s="27" customFormat="1"/>
    <row r="1136" s="27" customFormat="1"/>
    <row r="1137" s="27" customFormat="1"/>
    <row r="1138" s="27" customFormat="1"/>
    <row r="1139" s="27" customFormat="1"/>
    <row r="1140" s="27" customFormat="1"/>
    <row r="1141" s="27" customFormat="1"/>
    <row r="1142" s="27" customFormat="1"/>
    <row r="1143" s="27" customFormat="1"/>
    <row r="1144" s="27" customFormat="1"/>
    <row r="1145" s="27" customFormat="1"/>
    <row r="1146" s="27" customFormat="1"/>
    <row r="1147" s="27" customFormat="1"/>
    <row r="1148" s="27" customFormat="1"/>
    <row r="1149" s="27" customFormat="1"/>
    <row r="1150" s="27" customFormat="1"/>
    <row r="1151" s="27" customFormat="1"/>
    <row r="1152" s="27" customFormat="1"/>
    <row r="1153" s="27" customFormat="1"/>
    <row r="1154" s="27" customFormat="1"/>
    <row r="1155" s="27" customFormat="1"/>
    <row r="1156" s="27" customFormat="1"/>
    <row r="1157" s="27" customFormat="1"/>
    <row r="1158" s="27" customFormat="1"/>
    <row r="1159" s="27" customFormat="1"/>
    <row r="1160" s="27" customFormat="1"/>
    <row r="1161" s="27" customFormat="1"/>
    <row r="1162" s="27" customFormat="1"/>
    <row r="1163" s="27" customFormat="1"/>
    <row r="1164" s="27" customFormat="1"/>
    <row r="1165" s="27" customFormat="1"/>
    <row r="1166" s="27" customFormat="1"/>
    <row r="1167" s="27" customFormat="1"/>
    <row r="1168" s="27" customFormat="1"/>
    <row r="1169" s="27" customFormat="1"/>
    <row r="1170" s="27" customFormat="1"/>
    <row r="1171" s="27" customFormat="1"/>
    <row r="1172" s="27" customFormat="1"/>
    <row r="1173" s="27" customFormat="1"/>
    <row r="1174" s="27" customFormat="1"/>
    <row r="1175" s="27" customFormat="1"/>
    <row r="1176" s="27" customFormat="1"/>
    <row r="1177" s="27" customFormat="1"/>
    <row r="1178" s="27" customFormat="1"/>
    <row r="1179" s="27" customFormat="1"/>
    <row r="1180" s="27" customFormat="1"/>
    <row r="1181" s="27" customFormat="1"/>
    <row r="1182" s="27" customFormat="1"/>
    <row r="1183" s="27" customFormat="1"/>
    <row r="1184" s="27" customFormat="1"/>
    <row r="1185" s="27" customFormat="1"/>
    <row r="1186" s="27" customFormat="1"/>
    <row r="1187" s="27" customFormat="1"/>
    <row r="1188" s="27" customFormat="1"/>
    <row r="1189" s="27" customFormat="1"/>
    <row r="1190" s="27" customFormat="1"/>
    <row r="1191" s="27" customFormat="1"/>
    <row r="1192" s="27" customFormat="1"/>
    <row r="1193" s="27" customFormat="1"/>
    <row r="1194" s="27" customFormat="1"/>
    <row r="1195" s="27" customFormat="1"/>
    <row r="1196" s="27" customFormat="1"/>
    <row r="1197" s="27" customFormat="1"/>
    <row r="1198" s="27" customFormat="1"/>
    <row r="1199" s="27" customFormat="1"/>
    <row r="1200" s="27" customFormat="1"/>
    <row r="1201" s="27" customFormat="1"/>
    <row r="1202" s="27" customFormat="1"/>
    <row r="1203" s="27" customFormat="1"/>
    <row r="1204" s="27" customFormat="1"/>
    <row r="1205" s="27" customFormat="1"/>
    <row r="1206" s="27" customFormat="1"/>
    <row r="1207" s="27" customFormat="1"/>
    <row r="1208" s="27" customFormat="1"/>
    <row r="1209" s="27" customFormat="1"/>
    <row r="1210" s="27" customFormat="1"/>
    <row r="1211" s="27" customFormat="1"/>
    <row r="1212" s="27" customFormat="1"/>
    <row r="1213" s="27" customFormat="1"/>
    <row r="1214" s="27" customFormat="1"/>
    <row r="1215" s="27" customFormat="1"/>
    <row r="1216" s="27" customFormat="1"/>
    <row r="1217" s="27" customFormat="1"/>
    <row r="1218" s="27" customFormat="1"/>
    <row r="1219" s="27" customFormat="1"/>
    <row r="1220" s="27" customFormat="1"/>
    <row r="1221" s="27" customFormat="1"/>
    <row r="1222" s="27" customFormat="1"/>
    <row r="1223" s="27" customFormat="1"/>
    <row r="1224" s="27" customFormat="1"/>
    <row r="1225" s="27" customFormat="1"/>
    <row r="1226" s="27" customFormat="1"/>
    <row r="1227" s="27" customFormat="1"/>
    <row r="1228" s="27" customFormat="1"/>
    <row r="1229" s="27" customFormat="1"/>
    <row r="1230" s="27" customFormat="1"/>
    <row r="1231" s="27" customFormat="1"/>
    <row r="1232" s="27" customFormat="1"/>
    <row r="1233" s="27" customFormat="1"/>
    <row r="1234" s="27" customFormat="1"/>
    <row r="1235" s="27" customFormat="1"/>
    <row r="1236" s="27" customFormat="1"/>
    <row r="1237" s="27" customFormat="1"/>
    <row r="1238" s="27" customFormat="1"/>
    <row r="1239" s="27" customFormat="1"/>
    <row r="1240" s="27" customFormat="1"/>
    <row r="1241" s="27" customFormat="1"/>
    <row r="1242" s="27" customFormat="1"/>
    <row r="1243" s="27" customFormat="1"/>
    <row r="1244" s="27" customFormat="1"/>
    <row r="1245" s="27" customFormat="1"/>
    <row r="1246" s="27" customFormat="1"/>
    <row r="1247" s="27" customFormat="1"/>
    <row r="1248" s="27" customFormat="1"/>
    <row r="1249" s="27" customFormat="1"/>
    <row r="1250" s="27" customFormat="1"/>
    <row r="1251" s="27" customFormat="1"/>
    <row r="1252" s="27" customFormat="1"/>
    <row r="1253" s="27" customFormat="1"/>
    <row r="1254" s="27" customFormat="1"/>
    <row r="1255" s="27" customFormat="1"/>
    <row r="1256" s="27" customFormat="1"/>
    <row r="1257" s="27" customFormat="1"/>
    <row r="1258" s="27" customFormat="1"/>
    <row r="1259" s="27" customFormat="1"/>
    <row r="1260" s="27" customFormat="1"/>
    <row r="1261" s="27" customFormat="1"/>
    <row r="1262" s="27" customFormat="1"/>
    <row r="1263" s="27" customFormat="1"/>
    <row r="1264" s="27" customFormat="1"/>
    <row r="1265" s="27" customFormat="1"/>
    <row r="1266" s="27" customFormat="1"/>
    <row r="1267" s="27" customFormat="1"/>
    <row r="1268" s="27" customFormat="1"/>
    <row r="1269" s="27" customFormat="1"/>
    <row r="1270" s="27" customFormat="1"/>
    <row r="1271" s="27" customFormat="1"/>
    <row r="1272" s="27" customFormat="1"/>
    <row r="1273" s="27" customFormat="1"/>
    <row r="1274" s="27" customFormat="1"/>
    <row r="1275" s="27" customFormat="1"/>
    <row r="1276" s="27" customFormat="1"/>
    <row r="1277" s="27" customFormat="1"/>
    <row r="1278" s="27" customFormat="1"/>
    <row r="1279" s="27" customFormat="1"/>
    <row r="1280" s="27" customFormat="1"/>
    <row r="1281" s="27" customFormat="1"/>
    <row r="1282" s="27" customFormat="1"/>
    <row r="1283" s="27" customFormat="1"/>
    <row r="1284" s="27" customFormat="1"/>
    <row r="1285" s="27" customFormat="1"/>
    <row r="1286" s="27" customFormat="1"/>
    <row r="1287" s="27" customFormat="1"/>
    <row r="1288" s="27" customFormat="1"/>
    <row r="1289" s="27" customFormat="1"/>
    <row r="1290" s="27" customFormat="1"/>
    <row r="1291" s="27" customFormat="1"/>
    <row r="1292" s="27" customFormat="1"/>
    <row r="1293" s="27" customFormat="1"/>
    <row r="1294" s="27" customFormat="1"/>
    <row r="1295" s="27" customFormat="1"/>
    <row r="1296" s="27" customFormat="1"/>
    <row r="1297" s="27" customFormat="1"/>
    <row r="1298" s="27" customFormat="1"/>
    <row r="1299" s="27" customFormat="1"/>
    <row r="1300" s="27" customFormat="1"/>
    <row r="1301" s="27" customFormat="1"/>
    <row r="1302" s="27" customFormat="1"/>
    <row r="1303" s="27" customFormat="1"/>
    <row r="1304" s="27" customFormat="1"/>
    <row r="1305" s="27" customFormat="1"/>
    <row r="1306" s="27" customFormat="1"/>
    <row r="1307" s="27" customFormat="1"/>
    <row r="1308" s="27" customFormat="1"/>
    <row r="1309" s="27" customFormat="1"/>
    <row r="1310" s="27" customFormat="1"/>
    <row r="1311" s="27" customFormat="1"/>
    <row r="1312" s="27" customFormat="1"/>
    <row r="1313" s="27" customFormat="1"/>
    <row r="1314" s="27" customFormat="1"/>
    <row r="1315" s="27" customFormat="1"/>
    <row r="1316" s="27" customFormat="1"/>
    <row r="1317" s="27" customFormat="1"/>
    <row r="1318" s="27" customFormat="1"/>
    <row r="1319" s="27" customFormat="1"/>
    <row r="1320" s="27" customFormat="1"/>
    <row r="1321" s="27" customFormat="1"/>
    <row r="1322" s="27" customFormat="1"/>
    <row r="1323" s="27" customFormat="1"/>
    <row r="1324" s="27" customFormat="1"/>
    <row r="1325" s="27" customFormat="1"/>
    <row r="1326" s="27" customFormat="1"/>
    <row r="1327" s="27" customFormat="1"/>
    <row r="1328" s="27" customFormat="1"/>
    <row r="1329" s="27" customFormat="1"/>
    <row r="1330" s="27" customFormat="1"/>
    <row r="1331" s="27" customFormat="1"/>
    <row r="1332" s="27" customFormat="1"/>
    <row r="1333" s="27" customFormat="1"/>
    <row r="1334" s="27" customFormat="1"/>
    <row r="1335" s="27" customFormat="1"/>
    <row r="1336" s="27" customFormat="1"/>
    <row r="1337" s="27" customFormat="1"/>
    <row r="1338" s="27" customFormat="1"/>
    <row r="1339" s="27" customFormat="1"/>
    <row r="1340" s="27" customFormat="1"/>
    <row r="1341" s="27" customFormat="1"/>
    <row r="1342" s="27" customFormat="1"/>
    <row r="1343" s="27" customFormat="1"/>
    <row r="1344" s="27" customFormat="1"/>
    <row r="1345" s="27" customFormat="1"/>
    <row r="1346" s="27" customFormat="1"/>
    <row r="1347" s="27" customFormat="1"/>
    <row r="1348" s="27" customFormat="1"/>
    <row r="1349" s="27" customFormat="1"/>
    <row r="1350" s="27" customFormat="1"/>
    <row r="1351" s="27" customFormat="1"/>
    <row r="1352" s="27" customFormat="1"/>
    <row r="1353" s="27" customFormat="1"/>
    <row r="1354" s="27" customFormat="1"/>
    <row r="1355" s="27" customFormat="1"/>
    <row r="1356" s="27" customFormat="1"/>
    <row r="1357" s="27" customFormat="1"/>
    <row r="1358" s="27" customFormat="1"/>
    <row r="1359" s="27" customFormat="1"/>
    <row r="1360" s="27" customFormat="1"/>
    <row r="1361" s="27" customFormat="1"/>
    <row r="1362" s="27" customFormat="1"/>
    <row r="1363" s="27" customFormat="1"/>
    <row r="1364" s="27" customFormat="1"/>
    <row r="1365" s="27" customFormat="1"/>
    <row r="1366" s="27" customFormat="1"/>
    <row r="1367" s="27" customFormat="1"/>
    <row r="1368" s="27" customFormat="1"/>
    <row r="1369" s="27" customFormat="1"/>
    <row r="1370" s="27" customFormat="1"/>
    <row r="1371" s="27" customFormat="1"/>
    <row r="1372" s="27" customFormat="1"/>
    <row r="1373" s="27" customFormat="1"/>
    <row r="1374" s="27" customFormat="1"/>
    <row r="1375" s="27" customFormat="1"/>
    <row r="1376" s="27" customFormat="1"/>
    <row r="1377" s="27" customFormat="1"/>
    <row r="1378" s="27" customFormat="1"/>
    <row r="1379" s="27" customFormat="1"/>
    <row r="1380" s="27" customFormat="1"/>
    <row r="1381" s="27" customFormat="1"/>
    <row r="1382" s="27" customFormat="1"/>
    <row r="1383" s="27" customFormat="1"/>
    <row r="1384" s="27" customFormat="1"/>
    <row r="1385" s="27" customFormat="1"/>
    <row r="1386" s="27" customFormat="1"/>
    <row r="1387" s="27" customFormat="1"/>
    <row r="1388" s="27" customFormat="1"/>
    <row r="1389" s="27" customFormat="1"/>
    <row r="1390" s="27" customFormat="1"/>
    <row r="1391" s="27" customFormat="1"/>
    <row r="1392" s="27" customFormat="1"/>
    <row r="1393" s="27" customFormat="1"/>
    <row r="1394" s="27" customFormat="1"/>
    <row r="1395" s="27" customFormat="1"/>
    <row r="1396" s="27" customFormat="1"/>
    <row r="1397" s="27" customFormat="1"/>
    <row r="1398" s="27" customFormat="1"/>
    <row r="1399" s="27" customFormat="1"/>
    <row r="1400" s="27" customFormat="1"/>
    <row r="1401" s="27" customFormat="1"/>
    <row r="1402" s="27" customFormat="1"/>
    <row r="1403" s="27" customFormat="1"/>
    <row r="1404" s="27" customFormat="1"/>
    <row r="1405" s="27" customFormat="1"/>
    <row r="1406" s="27" customFormat="1"/>
    <row r="1407" s="27" customFormat="1"/>
    <row r="1408" s="27" customFormat="1"/>
    <row r="1409" s="27" customFormat="1"/>
    <row r="1410" s="27" customFormat="1"/>
    <row r="1411" s="27" customFormat="1"/>
    <row r="1412" s="27" customFormat="1"/>
    <row r="1413" s="27" customFormat="1"/>
    <row r="1414" s="27" customFormat="1"/>
    <row r="1415" s="27" customFormat="1"/>
    <row r="1416" s="27" customFormat="1"/>
    <row r="1417" s="27" customFormat="1"/>
    <row r="1418" s="27" customFormat="1"/>
    <row r="1419" s="27" customFormat="1"/>
    <row r="1420" s="27" customFormat="1"/>
    <row r="1421" s="27" customFormat="1"/>
    <row r="1422" s="27" customFormat="1"/>
    <row r="1423" s="27" customFormat="1"/>
    <row r="1424" s="27" customFormat="1"/>
    <row r="1425" s="27" customFormat="1"/>
    <row r="1426" s="27" customFormat="1"/>
    <row r="1427" s="27" customFormat="1"/>
    <row r="1428" s="27" customFormat="1"/>
    <row r="1429" s="27" customFormat="1"/>
    <row r="1430" s="27" customFormat="1"/>
    <row r="1431" s="27" customFormat="1"/>
    <row r="1432" s="27" customFormat="1"/>
    <row r="1433" s="27" customFormat="1"/>
    <row r="1434" s="27" customFormat="1"/>
    <row r="1435" s="27" customFormat="1"/>
    <row r="1436" s="27" customFormat="1"/>
    <row r="1437" s="27" customFormat="1"/>
    <row r="1438" s="27" customFormat="1"/>
    <row r="1439" s="27" customFormat="1"/>
    <row r="1440" s="27" customFormat="1"/>
    <row r="1441" s="27" customFormat="1"/>
    <row r="1442" s="27" customFormat="1"/>
    <row r="1443" s="27" customFormat="1"/>
    <row r="1444" s="27" customFormat="1"/>
    <row r="1445" s="27" customFormat="1"/>
    <row r="1446" s="27" customFormat="1"/>
    <row r="1447" s="27" customFormat="1"/>
    <row r="1448" s="27" customFormat="1"/>
    <row r="1449" s="27" customFormat="1"/>
    <row r="1450" s="27" customFormat="1"/>
    <row r="1451" s="27" customFormat="1"/>
    <row r="1452" s="27" customFormat="1"/>
    <row r="1453" s="27" customFormat="1"/>
    <row r="1454" s="27" customFormat="1"/>
    <row r="1455" s="27" customFormat="1"/>
    <row r="1456" s="27" customFormat="1"/>
    <row r="1457" s="27" customFormat="1"/>
    <row r="1458" s="27" customFormat="1"/>
    <row r="1459" s="27" customFormat="1"/>
    <row r="1460" s="27" customFormat="1"/>
    <row r="1461" s="27" customFormat="1"/>
    <row r="1462" s="27" customFormat="1"/>
    <row r="1463" s="27" customFormat="1"/>
    <row r="1464" s="27" customFormat="1"/>
    <row r="1465" s="27" customFormat="1"/>
    <row r="1466" s="27" customFormat="1"/>
    <row r="1467" s="27" customFormat="1"/>
    <row r="1468" s="27" customFormat="1"/>
    <row r="1469" s="27" customFormat="1"/>
    <row r="1470" s="27" customFormat="1"/>
    <row r="1471" s="27" customFormat="1"/>
    <row r="1472" s="27" customFormat="1"/>
    <row r="1473" s="27" customFormat="1"/>
    <row r="1474" s="27" customFormat="1"/>
    <row r="1475" s="27" customFormat="1"/>
    <row r="1476" s="27" customFormat="1"/>
    <row r="1477" s="27" customFormat="1"/>
    <row r="1478" s="27" customFormat="1"/>
    <row r="1479" s="27" customFormat="1"/>
    <row r="1480" s="27" customFormat="1"/>
    <row r="1481" s="27" customFormat="1"/>
    <row r="1482" s="27" customFormat="1"/>
    <row r="1483" s="27" customFormat="1"/>
    <row r="1484" s="27" customFormat="1"/>
    <row r="1485" s="27" customFormat="1"/>
    <row r="1486" s="27" customFormat="1"/>
    <row r="1487" s="27" customFormat="1"/>
    <row r="1488" s="27" customFormat="1"/>
    <row r="1489" s="27" customFormat="1"/>
    <row r="1490" s="27" customFormat="1"/>
    <row r="1491" s="27" customFormat="1"/>
    <row r="1492" s="27" customFormat="1"/>
    <row r="1493" s="27" customFormat="1"/>
    <row r="1494" s="27" customFormat="1"/>
    <row r="1495" s="27" customFormat="1"/>
    <row r="1496" s="27" customFormat="1"/>
    <row r="1497" s="27" customFormat="1"/>
    <row r="1498" s="27" customFormat="1"/>
    <row r="1499" s="27" customFormat="1"/>
    <row r="1500" s="27" customFormat="1"/>
    <row r="1501" s="27" customFormat="1"/>
    <row r="1502" s="27" customFormat="1"/>
    <row r="1503" s="27" customFormat="1"/>
    <row r="1504" s="27" customFormat="1"/>
    <row r="1505" s="27" customFormat="1"/>
    <row r="1506" s="27" customFormat="1"/>
    <row r="1507" s="27" customFormat="1"/>
    <row r="1508" s="27" customFormat="1"/>
    <row r="1509" s="27" customFormat="1"/>
    <row r="1510" s="27" customFormat="1"/>
    <row r="1511" s="27" customFormat="1"/>
    <row r="1512" s="27" customFormat="1"/>
    <row r="1513" s="27" customFormat="1"/>
    <row r="1514" s="27" customFormat="1"/>
    <row r="1515" s="27" customFormat="1"/>
    <row r="1516" s="27" customFormat="1"/>
    <row r="1517" s="27" customFormat="1"/>
    <row r="1518" s="27" customFormat="1"/>
    <row r="1519" s="27" customFormat="1"/>
    <row r="1520" s="27" customFormat="1"/>
    <row r="1521" s="27" customFormat="1"/>
    <row r="1522" s="27" customFormat="1"/>
    <row r="1523" s="27" customFormat="1"/>
    <row r="1524" s="27" customFormat="1"/>
    <row r="1525" s="27" customFormat="1"/>
    <row r="1526" s="27" customFormat="1"/>
    <row r="1527" s="27" customFormat="1"/>
    <row r="1528" s="27" customFormat="1"/>
    <row r="1529" s="27" customFormat="1"/>
    <row r="1530" s="27" customFormat="1"/>
    <row r="1531" s="27" customFormat="1"/>
    <row r="1532" s="27" customFormat="1"/>
    <row r="1533" s="27" customFormat="1"/>
    <row r="1534" s="27" customFormat="1"/>
    <row r="1535" s="27" customFormat="1"/>
    <row r="1536" s="27" customFormat="1"/>
    <row r="1537" s="27" customFormat="1"/>
    <row r="1538" s="27" customFormat="1"/>
    <row r="1539" s="27" customFormat="1"/>
    <row r="1540" s="27" customFormat="1"/>
    <row r="1541" s="27" customFormat="1"/>
    <row r="1542" s="27" customFormat="1"/>
    <row r="1543" s="27" customFormat="1"/>
    <row r="1544" s="27" customFormat="1"/>
    <row r="1545" s="27" customFormat="1"/>
    <row r="1546" s="27" customFormat="1"/>
    <row r="1547" s="27" customFormat="1"/>
    <row r="1548" s="27" customFormat="1"/>
    <row r="1549" s="27" customFormat="1"/>
    <row r="1550" s="27" customFormat="1"/>
    <row r="1551" s="27" customFormat="1"/>
    <row r="1552" s="27" customFormat="1"/>
    <row r="1553" s="27" customFormat="1"/>
    <row r="1554" s="27" customFormat="1"/>
    <row r="1555" s="27" customFormat="1"/>
    <row r="1556" s="27" customFormat="1"/>
    <row r="1557" s="27" customFormat="1"/>
    <row r="1558" s="27" customFormat="1"/>
    <row r="1559" s="27" customFormat="1"/>
    <row r="1560" s="27" customFormat="1"/>
    <row r="1561" s="27" customFormat="1"/>
    <row r="1562" s="27" customFormat="1"/>
    <row r="1563" s="27" customFormat="1"/>
    <row r="1564" s="27" customFormat="1"/>
    <row r="1565" s="27" customFormat="1"/>
    <row r="1566" s="27" customFormat="1"/>
    <row r="1567" s="27" customFormat="1"/>
    <row r="1568" s="27" customFormat="1"/>
    <row r="1569" s="27" customFormat="1"/>
    <row r="1570" s="27" customFormat="1"/>
    <row r="1571" s="27" customFormat="1"/>
    <row r="1572" s="27" customFormat="1"/>
    <row r="1573" s="27" customFormat="1"/>
    <row r="1574" s="27" customFormat="1"/>
    <row r="1575" s="27" customFormat="1"/>
    <row r="1576" s="27" customFormat="1"/>
    <row r="1577" s="27" customFormat="1"/>
    <row r="1578" s="27" customFormat="1"/>
    <row r="1579" s="27" customFormat="1"/>
    <row r="1580" s="27" customFormat="1"/>
    <row r="1581" s="27" customFormat="1"/>
    <row r="1582" s="27" customFormat="1"/>
    <row r="1583" s="27" customFormat="1"/>
    <row r="1584" s="27" customFormat="1"/>
    <row r="1585" s="27" customFormat="1"/>
    <row r="1586" s="27" customFormat="1"/>
    <row r="1587" s="27" customFormat="1"/>
    <row r="1588" s="27" customFormat="1"/>
    <row r="1589" s="27" customFormat="1"/>
    <row r="1590" s="27" customFormat="1"/>
    <row r="1591" s="27" customFormat="1"/>
    <row r="1592" s="27" customFormat="1"/>
    <row r="1593" s="27" customFormat="1"/>
    <row r="1594" s="27" customFormat="1"/>
    <row r="1595" s="27" customFormat="1"/>
    <row r="1596" s="27" customFormat="1"/>
    <row r="1597" s="27" customFormat="1"/>
    <row r="1598" s="27" customFormat="1"/>
    <row r="1599" s="27" customFormat="1"/>
    <row r="1600" s="27" customFormat="1"/>
    <row r="1601" s="27" customFormat="1"/>
    <row r="1602" s="27" customFormat="1"/>
    <row r="1603" s="27" customFormat="1"/>
    <row r="1604" s="27" customFormat="1"/>
    <row r="1605" s="27" customFormat="1"/>
    <row r="1606" s="27" customFormat="1"/>
    <row r="1607" s="27" customFormat="1"/>
    <row r="1608" s="27" customFormat="1"/>
    <row r="1609" s="27" customFormat="1"/>
    <row r="1610" s="27" customFormat="1"/>
    <row r="1611" s="27" customFormat="1"/>
    <row r="1612" s="27" customFormat="1"/>
    <row r="1613" s="27" customFormat="1"/>
    <row r="1614" s="27" customFormat="1"/>
    <row r="1615" s="27" customFormat="1"/>
    <row r="1616" s="27" customFormat="1"/>
    <row r="1617" s="27" customFormat="1"/>
    <row r="1618" s="27" customFormat="1"/>
    <row r="1619" s="27" customFormat="1"/>
    <row r="1620" s="27" customFormat="1"/>
    <row r="1621" s="27" customFormat="1"/>
    <row r="1622" s="27" customFormat="1"/>
    <row r="1623" s="27" customFormat="1"/>
    <row r="1624" s="27" customFormat="1"/>
    <row r="1625" s="27" customFormat="1"/>
    <row r="1626" s="27" customFormat="1"/>
    <row r="1627" s="27" customFormat="1"/>
    <row r="1628" s="27" customFormat="1"/>
    <row r="1629" s="27" customFormat="1"/>
    <row r="1630" s="27" customFormat="1"/>
    <row r="1631" s="27" customFormat="1"/>
    <row r="1632" s="27" customFormat="1"/>
    <row r="1633" s="27" customFormat="1"/>
    <row r="1634" s="27" customFormat="1"/>
    <row r="1635" s="27" customFormat="1"/>
    <row r="1636" s="27" customFormat="1"/>
    <row r="1637" s="27" customFormat="1"/>
    <row r="1638" s="27" customFormat="1"/>
    <row r="1639" s="27" customFormat="1"/>
    <row r="1640" s="27" customFormat="1"/>
    <row r="1641" s="27" customFormat="1"/>
    <row r="1642" s="27" customFormat="1"/>
    <row r="1643" s="27" customFormat="1"/>
    <row r="1644" s="27" customFormat="1"/>
    <row r="1645" s="27" customFormat="1"/>
    <row r="1646" s="27" customFormat="1"/>
    <row r="1647" s="27" customFormat="1"/>
    <row r="1648" s="27" customFormat="1"/>
    <row r="1649" s="27" customFormat="1"/>
    <row r="1650" s="27" customFormat="1"/>
    <row r="1651" s="27" customFormat="1"/>
    <row r="1652" s="27" customFormat="1"/>
    <row r="1653" s="27" customFormat="1"/>
    <row r="1654" s="27" customFormat="1"/>
    <row r="1655" s="27" customFormat="1"/>
    <row r="1656" s="27" customFormat="1"/>
    <row r="1657" s="27" customFormat="1"/>
    <row r="1658" s="27" customFormat="1"/>
    <row r="1659" s="27" customFormat="1"/>
    <row r="1660" s="27" customFormat="1"/>
    <row r="1661" s="27" customFormat="1"/>
    <row r="1662" s="27" customFormat="1"/>
    <row r="1663" s="27" customFormat="1"/>
    <row r="1664" s="27" customFormat="1"/>
    <row r="1665" s="27" customFormat="1"/>
    <row r="1666" s="27" customFormat="1"/>
    <row r="1667" s="27" customFormat="1"/>
    <row r="1668" s="27" customFormat="1"/>
    <row r="1669" s="27" customFormat="1"/>
    <row r="1670" s="27" customFormat="1"/>
    <row r="1671" s="27" customFormat="1"/>
    <row r="1672" s="27" customFormat="1"/>
    <row r="1673" s="27" customFormat="1"/>
    <row r="1674" s="27" customFormat="1"/>
    <row r="1675" s="27" customFormat="1"/>
    <row r="1676" s="27" customFormat="1"/>
    <row r="1677" s="27" customFormat="1"/>
    <row r="1678" s="27" customFormat="1"/>
    <row r="1679" s="27" customFormat="1"/>
    <row r="1680" s="27" customFormat="1"/>
    <row r="1681" s="27" customFormat="1"/>
    <row r="1682" s="27" customFormat="1"/>
    <row r="1683" s="27" customFormat="1"/>
    <row r="1684" s="27" customFormat="1"/>
    <row r="1685" s="27" customFormat="1"/>
    <row r="1686" s="27" customFormat="1"/>
    <row r="1687" s="27" customFormat="1"/>
    <row r="1688" s="27" customFormat="1"/>
    <row r="1689" s="27" customFormat="1"/>
    <row r="1690" s="27" customFormat="1"/>
    <row r="1691" s="27" customFormat="1"/>
    <row r="1692" s="27" customFormat="1"/>
    <row r="1693" s="27" customFormat="1"/>
    <row r="1694" s="27" customFormat="1"/>
    <row r="1695" s="27" customFormat="1"/>
    <row r="1696" s="27" customFormat="1"/>
    <row r="1697" s="27" customFormat="1"/>
    <row r="1698" s="27" customFormat="1"/>
    <row r="1699" s="27" customFormat="1"/>
    <row r="1700" s="27" customFormat="1"/>
    <row r="1701" s="27" customFormat="1"/>
    <row r="1702" s="27" customFormat="1"/>
    <row r="1703" s="27" customFormat="1"/>
    <row r="1704" s="27" customFormat="1"/>
    <row r="1705" s="27" customFormat="1"/>
    <row r="1706" s="27" customFormat="1"/>
    <row r="1707" s="27" customFormat="1"/>
    <row r="1708" s="27" customFormat="1"/>
    <row r="1709" s="27" customFormat="1"/>
    <row r="1710" s="27" customFormat="1"/>
    <row r="1711" s="27" customFormat="1"/>
    <row r="1712" s="27" customFormat="1"/>
    <row r="1713" s="27" customFormat="1"/>
    <row r="1714" s="27" customFormat="1"/>
    <row r="1715" s="27" customFormat="1"/>
    <row r="1716" s="27" customFormat="1"/>
    <row r="1717" s="27" customFormat="1"/>
    <row r="1718" s="27" customFormat="1"/>
    <row r="1719" s="27" customFormat="1"/>
    <row r="1720" s="27" customFormat="1"/>
    <row r="1721" s="27" customFormat="1"/>
    <row r="1722" s="27" customFormat="1"/>
    <row r="1723" s="27" customFormat="1"/>
    <row r="1724" s="27" customFormat="1"/>
    <row r="1725" s="27" customFormat="1"/>
    <row r="1726" s="27" customFormat="1"/>
    <row r="1727" s="27" customFormat="1"/>
    <row r="1728" s="27" customFormat="1"/>
    <row r="1729" s="27" customFormat="1"/>
    <row r="1730" s="27" customFormat="1"/>
    <row r="1731" s="27" customFormat="1"/>
    <row r="1732" s="27" customFormat="1"/>
    <row r="1733" s="27" customFormat="1"/>
    <row r="1734" s="27" customFormat="1"/>
    <row r="1735" s="27" customFormat="1"/>
    <row r="1736" s="27" customFormat="1"/>
    <row r="1737" s="27" customFormat="1"/>
    <row r="1738" s="27" customFormat="1"/>
    <row r="1739" s="27" customFormat="1"/>
    <row r="1740" s="27" customFormat="1"/>
    <row r="1741" s="27" customFormat="1"/>
    <row r="1742" s="27" customFormat="1"/>
    <row r="1743" s="27" customFormat="1"/>
    <row r="1744" s="27" customFormat="1"/>
    <row r="1745" s="27" customFormat="1"/>
    <row r="1746" s="27" customFormat="1"/>
    <row r="1747" s="27" customFormat="1"/>
    <row r="1748" s="27" customFormat="1"/>
    <row r="1749" s="27" customFormat="1"/>
    <row r="1750" s="27" customFormat="1"/>
    <row r="1751" s="27" customFormat="1"/>
    <row r="1752" s="27" customFormat="1"/>
    <row r="1753" s="27" customFormat="1"/>
    <row r="1754" s="27" customFormat="1"/>
    <row r="1755" s="27" customFormat="1"/>
    <row r="1756" s="27" customFormat="1"/>
    <row r="1757" s="27" customFormat="1"/>
    <row r="1758" s="27" customFormat="1"/>
    <row r="1759" s="27" customFormat="1"/>
    <row r="1760" s="27" customFormat="1"/>
    <row r="1761" s="27" customFormat="1"/>
    <row r="1762" s="27" customFormat="1"/>
    <row r="1763" s="27" customFormat="1"/>
    <row r="1764" s="27" customFormat="1"/>
    <row r="1765" s="27" customFormat="1"/>
    <row r="1766" s="27" customFormat="1"/>
    <row r="1767" s="27" customFormat="1"/>
    <row r="1768" s="27" customFormat="1"/>
    <row r="1769" s="27" customFormat="1"/>
    <row r="1770" s="27" customFormat="1"/>
    <row r="1771" s="27" customFormat="1"/>
    <row r="1772" s="27" customFormat="1"/>
    <row r="1773" s="27" customFormat="1"/>
    <row r="1774" s="27" customFormat="1"/>
    <row r="1775" s="27" customFormat="1"/>
    <row r="1776" s="27" customFormat="1"/>
    <row r="1777" s="27" customFormat="1"/>
    <row r="1778" s="27" customFormat="1"/>
    <row r="1779" s="27" customFormat="1"/>
    <row r="1780" s="27" customFormat="1"/>
    <row r="1781" s="27" customFormat="1"/>
    <row r="1782" s="27" customFormat="1"/>
    <row r="1783" s="27" customFormat="1"/>
    <row r="1784" s="27" customFormat="1"/>
    <row r="1785" s="27" customFormat="1"/>
    <row r="1786" s="27" customFormat="1"/>
    <row r="1787" s="27" customFormat="1"/>
    <row r="1788" s="27" customFormat="1"/>
    <row r="1789" s="27" customFormat="1"/>
    <row r="1790" s="27" customFormat="1"/>
    <row r="1791" s="27" customFormat="1"/>
    <row r="1792" s="27" customFormat="1"/>
    <row r="1793" s="27" customFormat="1"/>
    <row r="1794" s="27" customFormat="1"/>
    <row r="1795" s="27" customFormat="1"/>
    <row r="1796" s="27" customFormat="1"/>
    <row r="1797" s="27" customFormat="1"/>
    <row r="1798" s="27" customFormat="1"/>
    <row r="1799" s="27" customFormat="1"/>
    <row r="1800" s="27" customFormat="1"/>
    <row r="1801" s="27" customFormat="1"/>
    <row r="1802" s="27" customFormat="1"/>
    <row r="1803" s="27" customFormat="1"/>
    <row r="1804" s="27" customFormat="1"/>
    <row r="1805" s="27" customFormat="1"/>
    <row r="1806" s="27" customFormat="1"/>
    <row r="1807" s="27" customFormat="1"/>
    <row r="1808" s="27" customFormat="1"/>
    <row r="1809" s="27" customFormat="1"/>
    <row r="1810" s="27" customFormat="1"/>
    <row r="1811" s="27" customFormat="1"/>
    <row r="1812" s="27" customFormat="1"/>
    <row r="1813" s="27" customFormat="1"/>
    <row r="1814" s="27" customFormat="1"/>
    <row r="1815" s="27" customFormat="1"/>
    <row r="1816" s="27" customFormat="1"/>
    <row r="1817" s="27" customFormat="1"/>
    <row r="1818" s="27" customFormat="1"/>
    <row r="1819" s="27" customFormat="1"/>
    <row r="1820" s="27" customFormat="1"/>
    <row r="1821" s="27" customFormat="1"/>
    <row r="1822" s="27" customFormat="1"/>
    <row r="1823" s="27" customFormat="1"/>
    <row r="1824" s="27" customFormat="1"/>
    <row r="1825" s="27" customFormat="1"/>
    <row r="1826" s="27" customFormat="1"/>
    <row r="1827" s="27" customFormat="1"/>
    <row r="1828" s="27" customFormat="1"/>
    <row r="1829" s="27" customFormat="1"/>
    <row r="1830" s="27" customFormat="1"/>
    <row r="1831" s="27" customFormat="1"/>
    <row r="1832" s="27" customFormat="1"/>
    <row r="1833" s="27" customFormat="1"/>
    <row r="1834" s="27" customFormat="1"/>
    <row r="1835" s="27" customFormat="1"/>
    <row r="1836" s="27" customFormat="1"/>
    <row r="1837" s="27" customFormat="1"/>
    <row r="1838" s="27" customFormat="1"/>
    <row r="1839" s="27" customFormat="1"/>
    <row r="1840" s="27" customFormat="1"/>
    <row r="1841" s="27" customFormat="1"/>
    <row r="1842" s="27" customFormat="1"/>
    <row r="1843" s="27" customFormat="1"/>
    <row r="1844" s="27" customFormat="1"/>
    <row r="1845" s="27" customFormat="1"/>
    <row r="1846" s="27" customFormat="1"/>
    <row r="1847" s="27" customFormat="1"/>
    <row r="1848" s="27" customFormat="1"/>
    <row r="1849" s="27" customFormat="1"/>
    <row r="1850" s="27" customFormat="1"/>
    <row r="1851" s="27" customFormat="1"/>
    <row r="1852" s="27" customFormat="1"/>
    <row r="1853" s="27" customFormat="1"/>
    <row r="1854" s="27" customFormat="1"/>
    <row r="1855" s="27" customFormat="1"/>
    <row r="1856" s="27" customFormat="1"/>
    <row r="1857" s="27" customFormat="1"/>
    <row r="1858" s="27" customFormat="1"/>
    <row r="1859" s="27" customFormat="1"/>
    <row r="1860" s="27" customFormat="1"/>
    <row r="1861" s="27" customFormat="1"/>
    <row r="1862" s="27" customFormat="1"/>
    <row r="1863" s="27" customFormat="1"/>
    <row r="1864" s="27" customFormat="1"/>
    <row r="1865" s="27" customFormat="1"/>
    <row r="1866" s="27" customFormat="1"/>
    <row r="1867" s="27" customFormat="1"/>
    <row r="1868" s="27" customFormat="1"/>
    <row r="1869" s="27" customFormat="1"/>
    <row r="1870" s="27" customFormat="1"/>
    <row r="1871" s="27" customFormat="1"/>
    <row r="1872" s="27" customFormat="1"/>
    <row r="1873" s="27" customFormat="1"/>
    <row r="1874" s="27" customFormat="1"/>
    <row r="1875" s="27" customFormat="1"/>
    <row r="1876" s="27" customFormat="1"/>
    <row r="1877" s="27" customFormat="1"/>
    <row r="1878" s="27" customFormat="1"/>
    <row r="1879" s="27" customFormat="1"/>
    <row r="1880" s="27" customFormat="1"/>
    <row r="1881" s="27" customFormat="1"/>
    <row r="1882" s="27" customFormat="1"/>
    <row r="1883" s="27" customFormat="1"/>
    <row r="1884" s="27" customFormat="1"/>
    <row r="1885" s="27" customFormat="1"/>
    <row r="1886" s="27" customFormat="1"/>
    <row r="1887" s="27" customFormat="1"/>
    <row r="1888" s="27" customFormat="1"/>
    <row r="1889" s="27" customFormat="1"/>
    <row r="1890" s="27" customFormat="1"/>
    <row r="1891" s="27" customFormat="1"/>
    <row r="1892" s="27" customFormat="1"/>
    <row r="1893" s="27" customFormat="1"/>
    <row r="1894" s="27" customFormat="1"/>
    <row r="1895" s="27" customFormat="1"/>
    <row r="1896" s="27" customFormat="1"/>
    <row r="1897" s="27" customFormat="1"/>
    <row r="1898" s="27" customFormat="1"/>
    <row r="1899" s="27" customFormat="1"/>
    <row r="1900" s="27" customFormat="1"/>
    <row r="1901" s="27" customFormat="1"/>
    <row r="1902" s="27" customFormat="1"/>
    <row r="1903" s="27" customFormat="1"/>
    <row r="1904" s="27" customFormat="1"/>
    <row r="1905" s="27" customFormat="1"/>
    <row r="1906" s="27" customFormat="1"/>
    <row r="1907" s="27" customFormat="1"/>
    <row r="1908" s="27" customFormat="1"/>
    <row r="1909" s="27" customFormat="1"/>
    <row r="1910" s="27" customFormat="1"/>
    <row r="1911" s="27" customFormat="1"/>
    <row r="1912" s="27" customFormat="1"/>
    <row r="1913" s="27" customFormat="1"/>
    <row r="1914" s="27" customFormat="1"/>
    <row r="1915" s="27" customFormat="1"/>
    <row r="1916" s="27" customFormat="1"/>
    <row r="1917" s="27" customFormat="1"/>
    <row r="1918" s="27" customFormat="1"/>
    <row r="1919" s="27" customFormat="1"/>
    <row r="1920" s="27" customFormat="1"/>
    <row r="1921" s="27" customFormat="1"/>
    <row r="1922" s="27" customFormat="1"/>
    <row r="1923" s="27" customFormat="1"/>
    <row r="1924" s="27" customFormat="1"/>
    <row r="1925" s="27" customFormat="1"/>
    <row r="1926" s="27" customFormat="1"/>
    <row r="1927" s="27" customFormat="1"/>
    <row r="1928" s="27" customFormat="1"/>
    <row r="1929" s="27" customFormat="1"/>
    <row r="1930" s="27" customFormat="1"/>
    <row r="1931" s="27" customFormat="1"/>
    <row r="1932" s="27" customFormat="1"/>
    <row r="1933" s="27" customFormat="1"/>
    <row r="1934" s="27" customFormat="1"/>
    <row r="1935" s="27" customFormat="1"/>
    <row r="1936" s="27" customFormat="1"/>
    <row r="1937" s="27" customFormat="1"/>
    <row r="1938" s="27" customFormat="1"/>
    <row r="1939" s="27" customFormat="1"/>
    <row r="1940" s="27" customFormat="1"/>
    <row r="1941" s="27" customFormat="1"/>
    <row r="1942" s="27" customFormat="1"/>
    <row r="1943" s="27" customFormat="1"/>
    <row r="1944" s="27" customFormat="1"/>
    <row r="1945" s="27" customFormat="1"/>
    <row r="1946" s="27" customFormat="1"/>
    <row r="1947" s="27" customFormat="1"/>
    <row r="1948" s="27" customFormat="1"/>
    <row r="1949" s="27" customFormat="1"/>
    <row r="1950" s="27" customFormat="1"/>
    <row r="1951" s="27" customFormat="1"/>
    <row r="1952" s="27" customFormat="1"/>
    <row r="1953" s="27" customFormat="1"/>
    <row r="1954" s="27" customFormat="1"/>
    <row r="1955" s="27" customFormat="1"/>
    <row r="1956" s="27" customFormat="1"/>
    <row r="1957" s="27" customFormat="1"/>
    <row r="1958" s="27" customFormat="1"/>
    <row r="1959" s="27" customFormat="1"/>
    <row r="1960" s="27" customFormat="1"/>
    <row r="1961" s="27" customFormat="1"/>
    <row r="1962" s="27" customFormat="1"/>
    <row r="1963" s="27" customFormat="1"/>
    <row r="1964" s="27" customFormat="1"/>
    <row r="1965" s="27" customFormat="1"/>
    <row r="1966" s="27" customFormat="1"/>
    <row r="1967" s="27" customFormat="1"/>
    <row r="1968" s="27" customFormat="1"/>
    <row r="1969" s="27" customFormat="1"/>
    <row r="1970" s="27" customFormat="1"/>
    <row r="1971" s="27" customFormat="1"/>
    <row r="1972" s="27" customFormat="1"/>
    <row r="1973" s="27" customFormat="1"/>
    <row r="1974" s="27" customFormat="1"/>
    <row r="1975" s="27" customFormat="1"/>
    <row r="1976" s="27" customFormat="1"/>
    <row r="1977" s="27" customFormat="1"/>
    <row r="1978" s="27" customFormat="1"/>
    <row r="1979" s="27" customFormat="1"/>
    <row r="1980" s="27" customFormat="1"/>
    <row r="1981" s="27" customFormat="1"/>
    <row r="1982" s="27" customFormat="1"/>
    <row r="1983" s="27" customFormat="1"/>
    <row r="1984" s="27" customFormat="1"/>
    <row r="1985" s="27" customFormat="1"/>
    <row r="1986" s="27" customFormat="1"/>
    <row r="1987" s="27" customFormat="1"/>
    <row r="1988" s="27" customFormat="1"/>
    <row r="1989" s="27" customFormat="1"/>
    <row r="1990" s="27" customFormat="1"/>
    <row r="1991" s="27" customFormat="1"/>
    <row r="1992" s="27" customFormat="1"/>
    <row r="1993" s="27" customFormat="1"/>
    <row r="1994" s="27" customFormat="1"/>
    <row r="1995" s="27" customFormat="1"/>
    <row r="1996" s="27" customFormat="1"/>
    <row r="1997" s="27" customFormat="1"/>
    <row r="1998" s="27" customFormat="1"/>
    <row r="1999" s="27" customFormat="1"/>
    <row r="2000" s="27" customFormat="1"/>
    <row r="2001" s="27" customFormat="1"/>
    <row r="2002" s="27" customFormat="1"/>
    <row r="2003" s="27" customFormat="1"/>
    <row r="2004" s="27" customFormat="1"/>
    <row r="2005" s="27" customFormat="1"/>
    <row r="2006" s="27" customFormat="1"/>
    <row r="2007" s="27" customFormat="1"/>
    <row r="2008" s="27" customFormat="1"/>
    <row r="2009" s="27" customFormat="1"/>
    <row r="2010" s="27" customFormat="1"/>
    <row r="2011" s="27" customFormat="1"/>
    <row r="2012" s="27" customFormat="1"/>
    <row r="2013" s="27" customFormat="1"/>
    <row r="2014" s="27" customFormat="1"/>
    <row r="2015" s="27" customFormat="1"/>
    <row r="2016" s="27" customFormat="1"/>
    <row r="2017" s="27" customFormat="1"/>
    <row r="2018" s="27" customFormat="1"/>
    <row r="2019" s="27" customFormat="1"/>
    <row r="2020" s="27" customFormat="1"/>
    <row r="2021" s="27" customFormat="1"/>
    <row r="2022" s="27" customFormat="1"/>
    <row r="2023" s="27" customFormat="1"/>
    <row r="2024" s="27" customFormat="1"/>
    <row r="2025" s="27" customFormat="1"/>
    <row r="2026" s="27" customFormat="1"/>
    <row r="2027" s="27" customFormat="1"/>
    <row r="2028" s="27" customFormat="1"/>
    <row r="2029" s="27" customFormat="1"/>
    <row r="2030" s="27" customFormat="1"/>
    <row r="2031" s="27" customFormat="1"/>
    <row r="2032" s="27" customFormat="1"/>
    <row r="2033" s="27" customFormat="1"/>
    <row r="2034" s="27" customFormat="1"/>
    <row r="2035" s="27" customFormat="1"/>
    <row r="2036" s="27" customFormat="1"/>
    <row r="2037" s="27" customFormat="1"/>
    <row r="2038" s="27" customFormat="1"/>
    <row r="2039" s="27" customFormat="1"/>
    <row r="2040" s="27" customFormat="1"/>
    <row r="2041" s="27" customFormat="1"/>
    <row r="2042" s="27" customFormat="1"/>
    <row r="2043" s="27" customFormat="1"/>
    <row r="2044" s="27" customFormat="1"/>
    <row r="2045" s="27" customFormat="1"/>
    <row r="2046" s="27" customFormat="1"/>
    <row r="2047" s="27" customFormat="1"/>
    <row r="2048" s="27" customFormat="1"/>
    <row r="2049" s="27" customFormat="1"/>
    <row r="2050" s="27" customFormat="1"/>
    <row r="2051" s="27" customFormat="1"/>
    <row r="2052" s="27" customFormat="1"/>
    <row r="2053" s="27" customFormat="1"/>
    <row r="2054" s="27" customFormat="1"/>
    <row r="2055" s="27" customFormat="1"/>
    <row r="2056" s="27" customFormat="1"/>
    <row r="2057" s="27" customFormat="1"/>
    <row r="2058" s="27" customFormat="1"/>
    <row r="2059" s="27" customFormat="1"/>
    <row r="2060" s="27" customFormat="1"/>
    <row r="2061" s="27" customFormat="1"/>
    <row r="2062" s="27" customFormat="1"/>
    <row r="2063" s="27" customFormat="1"/>
    <row r="2064" s="27" customFormat="1"/>
    <row r="2065" s="27" customFormat="1"/>
    <row r="2066" s="27" customFormat="1"/>
    <row r="2067" s="27" customFormat="1"/>
    <row r="2068" s="27" customFormat="1"/>
    <row r="2069" s="27" customFormat="1"/>
    <row r="2070" s="27" customFormat="1"/>
    <row r="2071" s="27" customFormat="1"/>
    <row r="2072" s="27" customFormat="1"/>
    <row r="2073" s="27" customFormat="1"/>
    <row r="2074" s="27" customFormat="1"/>
    <row r="2075" s="27" customFormat="1"/>
    <row r="2076" s="27" customFormat="1"/>
    <row r="2077" s="27" customFormat="1"/>
    <row r="2078" s="27" customFormat="1"/>
    <row r="2079" s="27" customFormat="1"/>
    <row r="2080" s="27" customFormat="1"/>
    <row r="2081" s="27" customFormat="1"/>
    <row r="2082" s="27" customFormat="1"/>
    <row r="2083" s="27" customFormat="1"/>
    <row r="2084" s="27" customFormat="1"/>
    <row r="2085" s="27" customFormat="1"/>
    <row r="2086" s="27" customFormat="1"/>
    <row r="2087" s="27" customFormat="1"/>
    <row r="2088" s="27" customFormat="1"/>
    <row r="2089" s="27" customFormat="1"/>
    <row r="2090" s="27" customFormat="1"/>
    <row r="2091" s="27" customFormat="1"/>
    <row r="2092" s="27" customFormat="1"/>
    <row r="2093" s="27" customFormat="1"/>
    <row r="2094" s="27" customFormat="1"/>
    <row r="2095" s="27" customFormat="1"/>
    <row r="2096" s="27" customFormat="1"/>
    <row r="2097" s="27" customFormat="1"/>
    <row r="2098" s="27" customFormat="1"/>
    <row r="2099" s="27" customFormat="1"/>
    <row r="2100" s="27" customFormat="1"/>
    <row r="2101" s="27" customFormat="1"/>
    <row r="2102" s="27" customFormat="1"/>
    <row r="2103" s="27" customFormat="1"/>
    <row r="2104" s="27" customFormat="1"/>
    <row r="2105" s="27" customFormat="1"/>
    <row r="2106" s="27" customFormat="1"/>
    <row r="2107" s="27" customFormat="1"/>
    <row r="2108" s="27" customFormat="1"/>
    <row r="2109" s="27" customFormat="1"/>
    <row r="2110" s="27" customFormat="1"/>
    <row r="2111" s="27" customFormat="1"/>
    <row r="2112" s="27" customFormat="1"/>
    <row r="2113" s="27" customFormat="1"/>
    <row r="2114" s="27" customFormat="1"/>
    <row r="2115" s="27" customFormat="1"/>
    <row r="2116" s="27" customFormat="1"/>
    <row r="2117" s="27" customFormat="1"/>
    <row r="2118" s="27" customFormat="1"/>
    <row r="2119" s="27" customFormat="1"/>
    <row r="2120" s="27" customFormat="1"/>
    <row r="2121" s="27" customFormat="1"/>
    <row r="2122" s="27" customFormat="1"/>
    <row r="2123" s="27" customFormat="1"/>
    <row r="2124" s="27" customFormat="1"/>
    <row r="2125" s="27" customFormat="1"/>
    <row r="2126" s="27" customFormat="1"/>
    <row r="2127" s="27" customFormat="1"/>
    <row r="2128" s="27" customFormat="1"/>
    <row r="2129" s="27" customFormat="1"/>
    <row r="2130" s="27" customFormat="1"/>
    <row r="2131" s="27" customFormat="1"/>
    <row r="2132" s="27" customFormat="1"/>
    <row r="2133" s="27" customFormat="1"/>
    <row r="2134" s="27" customFormat="1"/>
    <row r="2135" s="27" customFormat="1"/>
    <row r="2136" s="27" customFormat="1"/>
    <row r="2137" s="27" customFormat="1"/>
    <row r="2138" s="27" customFormat="1"/>
    <row r="2139" s="27" customFormat="1"/>
    <row r="2140" s="27" customFormat="1"/>
    <row r="2141" s="27" customFormat="1"/>
    <row r="2142" s="27" customFormat="1"/>
    <row r="2143" s="27" customFormat="1"/>
    <row r="2144" s="27" customFormat="1"/>
    <row r="2145" s="27" customFormat="1"/>
    <row r="2146" s="27" customFormat="1"/>
    <row r="2147" s="27" customFormat="1"/>
    <row r="2148" s="27" customFormat="1"/>
    <row r="2149" s="27" customFormat="1"/>
    <row r="2150" s="27" customFormat="1"/>
    <row r="2151" s="27" customFormat="1"/>
    <row r="2152" s="27" customFormat="1"/>
    <row r="2153" s="27" customFormat="1"/>
    <row r="2154" s="27" customFormat="1"/>
    <row r="2155" s="27" customFormat="1"/>
    <row r="2156" s="27" customFormat="1"/>
    <row r="2157" s="27" customFormat="1"/>
    <row r="2158" s="27" customFormat="1"/>
    <row r="2159" s="27" customFormat="1"/>
    <row r="2160" s="27" customFormat="1"/>
    <row r="2161" s="27" customFormat="1"/>
    <row r="2162" s="27" customFormat="1"/>
    <row r="2163" s="27" customFormat="1"/>
    <row r="2164" s="27" customFormat="1"/>
    <row r="2165" s="27" customFormat="1"/>
    <row r="2166" s="27" customFormat="1"/>
    <row r="2167" s="27" customFormat="1"/>
    <row r="2168" s="27" customFormat="1"/>
    <row r="2169" s="27" customFormat="1"/>
    <row r="2170" s="27" customFormat="1"/>
    <row r="2171" s="27" customFormat="1"/>
    <row r="2172" s="27" customFormat="1"/>
    <row r="2173" s="27" customFormat="1"/>
    <row r="2174" s="27" customFormat="1"/>
    <row r="2175" s="27" customFormat="1"/>
    <row r="2176" s="27" customFormat="1"/>
    <row r="2177" s="27" customFormat="1"/>
    <row r="2178" s="27" customFormat="1"/>
    <row r="2179" s="27" customFormat="1"/>
  </sheetData>
  <sheetProtection sheet="1" objects="1" scenarios="1" formatCells="0" formatColumns="0" formatRows="0" selectLockedCells="1"/>
  <mergeCells count="51">
    <mergeCell ref="A25:C25"/>
    <mergeCell ref="D25:F25"/>
    <mergeCell ref="A35:C35"/>
    <mergeCell ref="D35:F35"/>
    <mergeCell ref="D34:F34"/>
    <mergeCell ref="A34:C34"/>
    <mergeCell ref="A32:C32"/>
    <mergeCell ref="D32:F32"/>
    <mergeCell ref="A30:C30"/>
    <mergeCell ref="D30:F30"/>
    <mergeCell ref="A31:C31"/>
    <mergeCell ref="D31:E31"/>
    <mergeCell ref="A33:C33"/>
    <mergeCell ref="D33:F33"/>
    <mergeCell ref="A26:C26"/>
    <mergeCell ref="D26:F26"/>
    <mergeCell ref="A28:C28"/>
    <mergeCell ref="D28:F28"/>
    <mergeCell ref="A29:C29"/>
    <mergeCell ref="D29:F29"/>
    <mergeCell ref="D27:F27"/>
    <mergeCell ref="A27:C27"/>
    <mergeCell ref="A21:C21"/>
    <mergeCell ref="D21:F21"/>
    <mergeCell ref="A22:C22"/>
    <mergeCell ref="D22:F22"/>
    <mergeCell ref="A24:F24"/>
    <mergeCell ref="A23:F23"/>
    <mergeCell ref="A1:C1"/>
    <mergeCell ref="A14:D14"/>
    <mergeCell ref="A18:F18"/>
    <mergeCell ref="A19:F19"/>
    <mergeCell ref="A20:C20"/>
    <mergeCell ref="D20:F20"/>
    <mergeCell ref="A17:F17"/>
    <mergeCell ref="D2:F2"/>
    <mergeCell ref="A2:C2"/>
    <mergeCell ref="E1:F1"/>
    <mergeCell ref="A13:D13"/>
    <mergeCell ref="A7:F7"/>
    <mergeCell ref="A3:F3"/>
    <mergeCell ref="A4:F4"/>
    <mergeCell ref="A5:C5"/>
    <mergeCell ref="D5:F5"/>
    <mergeCell ref="A11:F11"/>
    <mergeCell ref="A12:D12"/>
    <mergeCell ref="A6:C6"/>
    <mergeCell ref="D6:F6"/>
    <mergeCell ref="A8:F8"/>
    <mergeCell ref="A9:F9"/>
    <mergeCell ref="A10:F10"/>
  </mergeCells>
  <phoneticPr fontId="31" type="noConversion"/>
  <dataValidations xWindow="756" yWindow="482" count="10">
    <dataValidation allowBlank="1" showInputMessage="1" showErrorMessage="1" prompt="Modifier les contenus bleus et mettre ensuite en noir : _x000a_Enregistrements qualité : indiquez ceux que vous mettrez à disposition d'un auditeur. Il peut s'agir des onglets imprimés et signés de ce fichier d'autodiagnostic" sqref="D21:F21"/>
    <dataValidation allowBlank="1" showInputMessage="1" showErrorMessage="1" prompt="Autre document d'appui : Mettre ici, et en noir, tout autre document d'appui éventuel pour cette déclaration" sqref="D22:F22"/>
    <dataValidation allowBlank="1" showInputMessage="1" showErrorMessage="1" prompt="Indiquer les NOM et Prénom de la personne indépendante" sqref="A26:C26"/>
    <dataValidation allowBlank="1" showInputMessage="1" showErrorMessage="1" prompt="Organisme de la personne indépendante" sqref="A28:C28"/>
    <dataValidation allowBlank="1" showInputMessage="1" showErrorMessage="1" prompt="Adresse complète de l'organisme de la personne indépendante" sqref="A29:C29"/>
    <dataValidation allowBlank="1" showInputMessage="1" showErrorMessage="1" prompt="Code postal - Ville - Pays de l'organisme de la personne indépendante" sqref="A30:C31"/>
    <dataValidation allowBlank="1" showInputMessage="1" showErrorMessage="1" prompt="Mettre la date de signature par la personne compétente" sqref="A33"/>
    <dataValidation allowBlank="1" showInputMessage="1" showErrorMessage="1" prompt="Adresse complète de l'Exploitant des dispositifs médicaux" sqref="D29:F29"/>
    <dataValidation allowBlank="1" showInputMessage="1" showErrorMessage="1" prompt="Code postal - Ville - Pays de l'Exploitant" sqref="D30:F30"/>
    <dataValidation type="list" allowBlank="1" showInputMessage="1" showErrorMessage="1" sqref="E13">
      <formula1>"Choix du seuil, 50%,60%,70%,80%,90%"</formula1>
    </dataValidation>
  </dataValidations>
  <hyperlinks>
    <hyperlink ref="A1" r:id="rId1"/>
    <hyperlink ref="D1" r:id="rId2" display="https://travaux.master.utc.fr/formations-master/ingenierie-de-la-sante/ids073/"/>
  </hyperlinks>
  <printOptions horizontalCentered="1"/>
  <pageMargins left="0.31" right="0.31" top="0" bottom="0.55000000000000004" header="0" footer="0.31"/>
  <headerFooter>
    <oddFooter>&amp;L&amp;"Arial Narrow,Normal"&amp;6&amp;K000000Fichier : &amp;F &amp;C&amp;"Arial Narrow,Normal"&amp;6&amp;K000000Onglet : &amp;A&amp;R&amp;"Arial Narrow,Normal"&amp;6&amp;K000000Date d’impression : &amp;D - Page n° &amp;P/&amp;N</oddFooter>
  </headerFooter>
  <colBreaks count="1" manualBreakCount="1">
    <brk id="6" max="34"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125" zoomScaleNormal="125" zoomScalePageLayoutView="125" workbookViewId="0">
      <selection activeCell="A10" sqref="A10:J10"/>
    </sheetView>
  </sheetViews>
  <sheetFormatPr baseColWidth="10" defaultColWidth="10.7109375" defaultRowHeight="10" x14ac:dyDescent="0"/>
  <cols>
    <col min="1" max="2" width="22.28515625" style="59" customWidth="1"/>
    <col min="3" max="3" width="4.7109375" style="59" customWidth="1"/>
    <col min="4" max="4" width="4.140625" style="59" customWidth="1"/>
    <col min="5" max="6" width="13.28515625" style="59" customWidth="1"/>
    <col min="7" max="8" width="4.7109375" style="59" customWidth="1"/>
    <col min="9" max="10" width="8.28515625" style="59" customWidth="1"/>
    <col min="11" max="16384" width="10.7109375" style="59"/>
  </cols>
  <sheetData>
    <row r="1" spans="1:10" s="399" customFormat="1" ht="8" customHeight="1">
      <c r="A1" s="756" t="s">
        <v>257</v>
      </c>
      <c r="B1" s="756"/>
      <c r="C1" s="756"/>
      <c r="D1" s="756"/>
      <c r="E1" s="368"/>
      <c r="F1" s="757" t="str">
        <f>'Mode d''emploi'!$F$1</f>
        <v xml:space="preserve"> © 2021 Auteures :  Benkhaled, Sadiqui, El Ouaghmari </v>
      </c>
      <c r="G1" s="757"/>
      <c r="H1" s="757"/>
      <c r="I1" s="757"/>
      <c r="J1" s="757"/>
    </row>
    <row r="2" spans="1:10" s="401" customFormat="1" ht="8" customHeight="1">
      <c r="A2" s="764" t="str">
        <f>'Mode d''emploi'!A2</f>
        <v xml:space="preserve">Outil d'autodiagnostic pour la norme NF ISO 31000: 2018 </v>
      </c>
      <c r="B2" s="764"/>
      <c r="C2" s="764"/>
      <c r="D2" s="400"/>
      <c r="E2" s="400"/>
      <c r="F2" s="758" t="s">
        <v>0</v>
      </c>
      <c r="G2" s="758"/>
      <c r="H2" s="758"/>
      <c r="I2" s="758"/>
      <c r="J2" s="758"/>
    </row>
    <row r="3" spans="1:10" s="56" customFormat="1" ht="22" customHeight="1">
      <c r="A3" s="234" t="s">
        <v>98</v>
      </c>
      <c r="B3" s="771" t="s">
        <v>234</v>
      </c>
      <c r="C3" s="772"/>
      <c r="D3" s="772"/>
      <c r="E3" s="772"/>
      <c r="F3" s="772"/>
      <c r="G3" s="772"/>
      <c r="H3" s="772"/>
      <c r="I3" s="772"/>
      <c r="J3" s="773"/>
    </row>
    <row r="4" spans="1:10" s="56" customFormat="1" ht="4" customHeight="1">
      <c r="A4" s="57"/>
      <c r="B4" s="57"/>
      <c r="C4" s="57"/>
      <c r="D4" s="42"/>
      <c r="E4" s="42"/>
      <c r="F4" s="42"/>
      <c r="G4" s="42"/>
      <c r="H4" s="43"/>
      <c r="I4" s="43"/>
      <c r="J4" s="44"/>
    </row>
    <row r="5" spans="1:10" s="87" customFormat="1" ht="18" customHeight="1">
      <c r="A5" s="551" t="str">
        <f>'Résultats Globaux'!A5</f>
        <v>Informations sur l'organisme</v>
      </c>
      <c r="B5" s="552"/>
      <c r="C5" s="552"/>
      <c r="D5" s="552"/>
      <c r="E5" s="552"/>
      <c r="F5" s="552"/>
      <c r="G5" s="552"/>
      <c r="H5" s="552"/>
      <c r="I5" s="552"/>
      <c r="J5" s="553"/>
    </row>
    <row r="6" spans="1:10" s="89" customFormat="1" ht="18" customHeight="1">
      <c r="A6" s="237" t="str">
        <f>'Résultats Globaux'!A6</f>
        <v>Organisme :</v>
      </c>
      <c r="B6" s="766" t="str">
        <f>'Résultats Globaux'!C6</f>
        <v/>
      </c>
      <c r="C6" s="766"/>
      <c r="D6" s="766"/>
      <c r="E6" s="766"/>
      <c r="F6" s="766"/>
      <c r="G6" s="766"/>
      <c r="H6" s="766"/>
      <c r="I6" s="766"/>
      <c r="J6" s="767"/>
    </row>
    <row r="7" spans="1:10" s="89" customFormat="1" ht="20" customHeight="1">
      <c r="A7" s="238" t="str">
        <f>'Résultats Globaux'!A7</f>
        <v xml:space="preserve">Responsable du management du risque (SMR) :   </v>
      </c>
      <c r="B7" s="770" t="str">
        <f>'Résultats Globaux'!C7</f>
        <v/>
      </c>
      <c r="C7" s="770"/>
      <c r="D7" s="770"/>
      <c r="E7" s="402" t="str">
        <f>'Résultats Globaux'!A9</f>
        <v>Contact (Tél et Email) :</v>
      </c>
      <c r="F7" s="768" t="str">
        <f>'Résultats Globaux'!C9</f>
        <v>tél</v>
      </c>
      <c r="G7" s="768"/>
      <c r="H7" s="768" t="str">
        <f>'Résultats Globaux'!D9</f>
        <v>email</v>
      </c>
      <c r="I7" s="768"/>
      <c r="J7" s="769"/>
    </row>
    <row r="8" spans="1:10" s="263" customFormat="1" ht="6" customHeight="1">
      <c r="A8" s="264"/>
      <c r="B8" s="265"/>
      <c r="C8" s="265"/>
      <c r="D8" s="265"/>
      <c r="E8" s="264"/>
      <c r="F8" s="266"/>
      <c r="G8" s="266"/>
      <c r="H8" s="266"/>
      <c r="I8" s="266"/>
      <c r="J8" s="266"/>
    </row>
    <row r="9" spans="1:10" s="263" customFormat="1" ht="15" customHeight="1">
      <c r="A9" s="759" t="s">
        <v>136</v>
      </c>
      <c r="B9" s="760"/>
      <c r="C9" s="760"/>
      <c r="D9" s="760"/>
      <c r="E9" s="760"/>
      <c r="F9" s="760"/>
      <c r="G9" s="760"/>
      <c r="H9" s="760"/>
      <c r="I9" s="760"/>
      <c r="J9" s="761"/>
    </row>
    <row r="10" spans="1:10" s="34" customFormat="1" ht="399" customHeight="1">
      <c r="A10" s="774"/>
      <c r="B10" s="775"/>
      <c r="C10" s="775"/>
      <c r="D10" s="775"/>
      <c r="E10" s="775"/>
      <c r="F10" s="775"/>
      <c r="G10" s="775"/>
      <c r="H10" s="775"/>
      <c r="I10" s="775"/>
      <c r="J10" s="776"/>
    </row>
    <row r="11" spans="1:10" s="49" customFormat="1" ht="20" customHeight="1">
      <c r="A11" s="551" t="s">
        <v>128</v>
      </c>
      <c r="B11" s="552"/>
      <c r="C11" s="552"/>
      <c r="D11" s="552"/>
      <c r="E11" s="552"/>
      <c r="F11" s="552"/>
      <c r="G11" s="552"/>
      <c r="H11" s="552"/>
      <c r="I11" s="552"/>
      <c r="J11" s="553"/>
    </row>
    <row r="12" spans="1:10" s="96" customFormat="1" ht="24" customHeight="1">
      <c r="A12" s="787" t="s">
        <v>124</v>
      </c>
      <c r="B12" s="777"/>
      <c r="C12" s="777"/>
      <c r="D12" s="777"/>
      <c r="E12" s="765" t="s">
        <v>125</v>
      </c>
      <c r="F12" s="765"/>
      <c r="G12" s="777"/>
      <c r="H12" s="777"/>
      <c r="I12" s="765" t="s">
        <v>126</v>
      </c>
      <c r="J12" s="765"/>
    </row>
    <row r="13" spans="1:10" s="96" customFormat="1" ht="14" customHeight="1">
      <c r="A13" s="794" t="s">
        <v>135</v>
      </c>
      <c r="B13" s="795"/>
      <c r="C13" s="777"/>
      <c r="D13" s="777"/>
      <c r="E13" s="783" t="s">
        <v>127</v>
      </c>
      <c r="F13" s="784"/>
      <c r="G13" s="777"/>
      <c r="H13" s="777"/>
      <c r="I13" s="788" t="s">
        <v>129</v>
      </c>
      <c r="J13" s="789"/>
    </row>
    <row r="14" spans="1:10" s="96" customFormat="1" ht="14" customHeight="1">
      <c r="A14" s="779" t="s">
        <v>115</v>
      </c>
      <c r="B14" s="780"/>
      <c r="C14" s="777"/>
      <c r="D14" s="777"/>
      <c r="E14" s="792" t="s">
        <v>119</v>
      </c>
      <c r="F14" s="793"/>
      <c r="G14" s="777"/>
      <c r="H14" s="777"/>
      <c r="I14" s="790" t="s">
        <v>116</v>
      </c>
      <c r="J14" s="791"/>
    </row>
    <row r="15" spans="1:10" s="96" customFormat="1" ht="14" customHeight="1">
      <c r="A15" s="779" t="s">
        <v>314</v>
      </c>
      <c r="B15" s="780"/>
      <c r="C15" s="777"/>
      <c r="D15" s="777"/>
      <c r="E15" s="762" t="s">
        <v>235</v>
      </c>
      <c r="F15" s="763"/>
      <c r="G15" s="777"/>
      <c r="H15" s="777"/>
      <c r="I15" s="790" t="s">
        <v>117</v>
      </c>
      <c r="J15" s="791"/>
    </row>
    <row r="16" spans="1:10" s="96" customFormat="1" ht="14" customHeight="1">
      <c r="A16" s="779" t="s">
        <v>315</v>
      </c>
      <c r="B16" s="780"/>
      <c r="C16" s="777"/>
      <c r="D16" s="777"/>
      <c r="E16" s="785" t="s">
        <v>236</v>
      </c>
      <c r="F16" s="786"/>
      <c r="G16" s="777"/>
      <c r="H16" s="777"/>
      <c r="I16" s="790" t="s">
        <v>120</v>
      </c>
      <c r="J16" s="791"/>
    </row>
    <row r="17" spans="1:10" s="96" customFormat="1" ht="14" customHeight="1">
      <c r="A17" s="779" t="s">
        <v>263</v>
      </c>
      <c r="B17" s="780"/>
      <c r="C17" s="777"/>
      <c r="D17" s="777"/>
      <c r="E17" s="785" t="s">
        <v>237</v>
      </c>
      <c r="F17" s="786"/>
      <c r="G17" s="777"/>
      <c r="H17" s="777"/>
      <c r="I17" s="790" t="s">
        <v>118</v>
      </c>
      <c r="J17" s="791"/>
    </row>
    <row r="18" spans="1:10" s="96" customFormat="1" ht="14" customHeight="1">
      <c r="A18" s="779" t="s">
        <v>264</v>
      </c>
      <c r="B18" s="780"/>
      <c r="C18" s="777"/>
      <c r="D18" s="777"/>
      <c r="E18" s="785" t="s">
        <v>238</v>
      </c>
      <c r="F18" s="786"/>
      <c r="G18" s="777"/>
      <c r="H18" s="777"/>
      <c r="I18" s="762" t="s">
        <v>123</v>
      </c>
      <c r="J18" s="763"/>
    </row>
    <row r="19" spans="1:10" s="96" customFormat="1" ht="14" customHeight="1">
      <c r="A19" s="779" t="s">
        <v>265</v>
      </c>
      <c r="B19" s="780"/>
      <c r="C19" s="777"/>
      <c r="D19" s="777"/>
      <c r="E19" s="785" t="s">
        <v>239</v>
      </c>
      <c r="F19" s="786"/>
      <c r="G19" s="777"/>
      <c r="H19" s="777"/>
      <c r="I19" s="762" t="s">
        <v>123</v>
      </c>
      <c r="J19" s="763"/>
    </row>
    <row r="20" spans="1:10" s="96" customFormat="1" ht="14" customHeight="1">
      <c r="A20" s="779" t="s">
        <v>266</v>
      </c>
      <c r="B20" s="780"/>
      <c r="C20" s="777"/>
      <c r="D20" s="777"/>
      <c r="E20" s="785" t="s">
        <v>240</v>
      </c>
      <c r="F20" s="786"/>
      <c r="G20" s="777"/>
      <c r="H20" s="777"/>
      <c r="I20" s="762" t="s">
        <v>123</v>
      </c>
      <c r="J20" s="763"/>
    </row>
    <row r="21" spans="1:10" s="96" customFormat="1" ht="14" customHeight="1">
      <c r="A21" s="754" t="s">
        <v>267</v>
      </c>
      <c r="B21" s="755"/>
      <c r="C21" s="777"/>
      <c r="D21" s="777"/>
      <c r="E21" s="785" t="s">
        <v>241</v>
      </c>
      <c r="F21" s="786"/>
      <c r="G21" s="777"/>
      <c r="H21" s="777"/>
      <c r="I21" s="762" t="s">
        <v>123</v>
      </c>
      <c r="J21" s="763"/>
    </row>
    <row r="22" spans="1:10" s="96" customFormat="1" ht="14" customHeight="1">
      <c r="A22" s="754" t="s">
        <v>268</v>
      </c>
      <c r="B22" s="755"/>
      <c r="C22" s="777"/>
      <c r="D22" s="777"/>
      <c r="E22" s="762" t="s">
        <v>242</v>
      </c>
      <c r="F22" s="763"/>
      <c r="G22" s="777"/>
      <c r="H22" s="777"/>
      <c r="I22" s="762" t="s">
        <v>123</v>
      </c>
      <c r="J22" s="763"/>
    </row>
    <row r="23" spans="1:10" s="96" customFormat="1" ht="14" customHeight="1">
      <c r="A23" s="754" t="s">
        <v>269</v>
      </c>
      <c r="B23" s="755"/>
      <c r="C23" s="777"/>
      <c r="D23" s="777"/>
      <c r="E23" s="762" t="s">
        <v>243</v>
      </c>
      <c r="F23" s="763"/>
      <c r="G23" s="777"/>
      <c r="H23" s="777"/>
      <c r="I23" s="762" t="s">
        <v>123</v>
      </c>
      <c r="J23" s="763"/>
    </row>
    <row r="24" spans="1:10" s="96" customFormat="1" ht="14" customHeight="1">
      <c r="A24" s="754" t="s">
        <v>270</v>
      </c>
      <c r="B24" s="755"/>
      <c r="C24" s="777"/>
      <c r="D24" s="777"/>
      <c r="E24" s="762" t="s">
        <v>272</v>
      </c>
      <c r="F24" s="763"/>
      <c r="G24" s="777"/>
      <c r="H24" s="777"/>
      <c r="I24" s="762" t="s">
        <v>123</v>
      </c>
      <c r="J24" s="763"/>
    </row>
    <row r="25" spans="1:10" s="96" customFormat="1" ht="14" customHeight="1">
      <c r="A25" s="754" t="s">
        <v>271</v>
      </c>
      <c r="B25" s="755"/>
      <c r="C25" s="777"/>
      <c r="D25" s="777"/>
      <c r="E25" s="762" t="s">
        <v>273</v>
      </c>
      <c r="F25" s="763"/>
      <c r="G25" s="777"/>
      <c r="H25" s="777"/>
      <c r="I25" s="762" t="s">
        <v>123</v>
      </c>
      <c r="J25" s="763"/>
    </row>
    <row r="26" spans="1:10" ht="14" customHeight="1">
      <c r="A26" s="779" t="s">
        <v>271</v>
      </c>
      <c r="B26" s="780"/>
      <c r="C26" s="777"/>
      <c r="D26" s="777"/>
      <c r="E26" s="762" t="s">
        <v>123</v>
      </c>
      <c r="F26" s="763"/>
      <c r="G26" s="777"/>
      <c r="H26" s="777"/>
      <c r="I26" s="762" t="s">
        <v>123</v>
      </c>
      <c r="J26" s="763"/>
    </row>
    <row r="27" spans="1:10" ht="14" customHeight="1">
      <c r="A27" s="779" t="s">
        <v>271</v>
      </c>
      <c r="B27" s="780"/>
      <c r="C27" s="777"/>
      <c r="D27" s="777"/>
      <c r="E27" s="762" t="s">
        <v>123</v>
      </c>
      <c r="F27" s="763"/>
      <c r="G27" s="777"/>
      <c r="H27" s="777"/>
      <c r="I27" s="762" t="s">
        <v>123</v>
      </c>
      <c r="J27" s="763"/>
    </row>
    <row r="28" spans="1:10" ht="14" customHeight="1">
      <c r="A28" s="762" t="s">
        <v>123</v>
      </c>
      <c r="B28" s="763"/>
      <c r="C28" s="777"/>
      <c r="D28" s="777"/>
      <c r="E28" s="762" t="s">
        <v>123</v>
      </c>
      <c r="F28" s="763"/>
      <c r="G28" s="777"/>
      <c r="H28" s="777"/>
      <c r="I28" s="762" t="s">
        <v>123</v>
      </c>
      <c r="J28" s="763"/>
    </row>
    <row r="29" spans="1:10" ht="14" customHeight="1">
      <c r="A29" s="762" t="s">
        <v>123</v>
      </c>
      <c r="B29" s="763"/>
      <c r="C29" s="777"/>
      <c r="D29" s="777"/>
      <c r="E29" s="762" t="s">
        <v>123</v>
      </c>
      <c r="F29" s="763"/>
      <c r="G29" s="777"/>
      <c r="H29" s="777"/>
      <c r="I29" s="762" t="s">
        <v>123</v>
      </c>
      <c r="J29" s="763"/>
    </row>
    <row r="30" spans="1:10" ht="14" customHeight="1">
      <c r="A30" s="762" t="s">
        <v>123</v>
      </c>
      <c r="B30" s="763"/>
      <c r="C30" s="777"/>
      <c r="D30" s="777"/>
      <c r="E30" s="762" t="s">
        <v>123</v>
      </c>
      <c r="F30" s="763"/>
      <c r="G30" s="777"/>
      <c r="H30" s="777"/>
      <c r="I30" s="762" t="s">
        <v>123</v>
      </c>
      <c r="J30" s="763"/>
    </row>
    <row r="31" spans="1:10" ht="14" customHeight="1">
      <c r="A31" s="762" t="s">
        <v>123</v>
      </c>
      <c r="B31" s="763"/>
      <c r="C31" s="777"/>
      <c r="D31" s="777"/>
      <c r="E31" s="762" t="s">
        <v>123</v>
      </c>
      <c r="F31" s="763"/>
      <c r="G31" s="777"/>
      <c r="H31" s="777"/>
      <c r="I31" s="762" t="s">
        <v>123</v>
      </c>
      <c r="J31" s="763"/>
    </row>
    <row r="32" spans="1:10" ht="14" customHeight="1">
      <c r="A32" s="781" t="s">
        <v>123</v>
      </c>
      <c r="B32" s="782"/>
      <c r="C32" s="778"/>
      <c r="D32" s="778"/>
      <c r="E32" s="781" t="s">
        <v>123</v>
      </c>
      <c r="F32" s="782"/>
      <c r="G32" s="778"/>
      <c r="H32" s="778"/>
      <c r="I32" s="781" t="s">
        <v>123</v>
      </c>
      <c r="J32" s="782"/>
    </row>
    <row r="33" spans="1:2">
      <c r="A33" s="262"/>
      <c r="B33" s="262"/>
    </row>
    <row r="34" spans="1:2">
      <c r="A34" s="262"/>
      <c r="B34" s="262"/>
    </row>
  </sheetData>
  <sheetProtection sheet="1" objects="1" scenarios="1" formatCells="0" formatColumns="0" formatRows="0" selectLockedCells="1"/>
  <mergeCells count="78">
    <mergeCell ref="I17:J17"/>
    <mergeCell ref="I21:J21"/>
    <mergeCell ref="I22:J22"/>
    <mergeCell ref="I32:J32"/>
    <mergeCell ref="I29:J29"/>
    <mergeCell ref="I30:J30"/>
    <mergeCell ref="I31:J31"/>
    <mergeCell ref="I27:J27"/>
    <mergeCell ref="I28:J28"/>
    <mergeCell ref="E15:F15"/>
    <mergeCell ref="E16:F16"/>
    <mergeCell ref="A15:B15"/>
    <mergeCell ref="A16:B16"/>
    <mergeCell ref="I16:J16"/>
    <mergeCell ref="A27:B27"/>
    <mergeCell ref="A28:B28"/>
    <mergeCell ref="I13:J13"/>
    <mergeCell ref="I14:J14"/>
    <mergeCell ref="I15:J15"/>
    <mergeCell ref="E14:F14"/>
    <mergeCell ref="A25:B25"/>
    <mergeCell ref="A26:B26"/>
    <mergeCell ref="I23:J23"/>
    <mergeCell ref="I24:J24"/>
    <mergeCell ref="I25:J25"/>
    <mergeCell ref="A21:B21"/>
    <mergeCell ref="A22:B22"/>
    <mergeCell ref="A23:B23"/>
    <mergeCell ref="A13:B13"/>
    <mergeCell ref="A14:B14"/>
    <mergeCell ref="G12:H32"/>
    <mergeCell ref="A29:B29"/>
    <mergeCell ref="E32:F32"/>
    <mergeCell ref="E17:F17"/>
    <mergeCell ref="E30:F30"/>
    <mergeCell ref="E31:F31"/>
    <mergeCell ref="E25:F25"/>
    <mergeCell ref="E26:F26"/>
    <mergeCell ref="E27:F27"/>
    <mergeCell ref="E28:F28"/>
    <mergeCell ref="E29:F29"/>
    <mergeCell ref="E12:F12"/>
    <mergeCell ref="A12:B12"/>
    <mergeCell ref="A20:B20"/>
    <mergeCell ref="A17:B17"/>
    <mergeCell ref="A18:B18"/>
    <mergeCell ref="A5:J5"/>
    <mergeCell ref="C12:D32"/>
    <mergeCell ref="I20:J20"/>
    <mergeCell ref="A19:B19"/>
    <mergeCell ref="I26:J26"/>
    <mergeCell ref="A32:B32"/>
    <mergeCell ref="E13:F13"/>
    <mergeCell ref="E18:F18"/>
    <mergeCell ref="E19:F19"/>
    <mergeCell ref="E20:F20"/>
    <mergeCell ref="E21:F21"/>
    <mergeCell ref="E22:F22"/>
    <mergeCell ref="E23:F23"/>
    <mergeCell ref="E24:F24"/>
    <mergeCell ref="A30:B30"/>
    <mergeCell ref="A31:B31"/>
    <mergeCell ref="A24:B24"/>
    <mergeCell ref="A1:D1"/>
    <mergeCell ref="A11:J11"/>
    <mergeCell ref="F1:J1"/>
    <mergeCell ref="F2:J2"/>
    <mergeCell ref="A9:J9"/>
    <mergeCell ref="I18:J18"/>
    <mergeCell ref="I19:J19"/>
    <mergeCell ref="A2:C2"/>
    <mergeCell ref="I12:J12"/>
    <mergeCell ref="B6:J6"/>
    <mergeCell ref="F7:G7"/>
    <mergeCell ref="H7:J7"/>
    <mergeCell ref="B7:D7"/>
    <mergeCell ref="B3:J3"/>
    <mergeCell ref="A10:J10"/>
  </mergeCells>
  <phoneticPr fontId="31" type="noConversion"/>
  <hyperlinks>
    <hyperlink ref="A1" r:id="rId1"/>
    <hyperlink ref="B1" r:id="rId2" display="https://travaux.master.utc.fr/formations-master/ingenierie-de-la-sante/ids073/"/>
    <hyperlink ref="C1" r:id="rId3" display="https://travaux.master.utc.fr/formations-master/ingenierie-de-la-sante/ids073/"/>
    <hyperlink ref="D1" r:id="rId4" display="https://travaux.master.utc.fr/formations-master/ingenierie-de-la-sante/ids073/"/>
  </hyperlinks>
  <printOptions horizontalCentered="1" verticalCentered="1"/>
  <pageMargins left="0.30629921259842524" right="0.30629921259842524" top="0" bottom="0.55314960629921262" header="0" footer="0.30000000000000004"/>
  <headerFooter>
    <oddFooter>&amp;L&amp;"Arial Italique,Italique"&amp;6&amp;K000000Fichier : &amp;F &amp;C&amp;"Arial Italique,Italique"&amp;6&amp;K000000Onglet : &amp;A&amp;R&amp;"Arial Italique,Italique"&amp;6&amp;K000000Date d’impression : &amp;D - Page n° &amp;P/&amp;N</oddFooter>
  </headerFooter>
  <rowBreaks count="1" manualBreakCount="1">
    <brk id="10" max="16383" man="1"/>
  </rowBreaks>
  <colBreaks count="1" manualBreakCount="1">
    <brk id="10" max="32" man="1"/>
  </colBreaks>
  <drawing r:id="rId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7"/>
  <sheetViews>
    <sheetView showGridLines="0" showWhiteSpace="0" zoomScale="125" zoomScaleNormal="125" zoomScalePageLayoutView="125" workbookViewId="0">
      <selection activeCell="F6" sqref="F6:G6"/>
    </sheetView>
  </sheetViews>
  <sheetFormatPr baseColWidth="10" defaultColWidth="10.7109375" defaultRowHeight="9" x14ac:dyDescent="0"/>
  <cols>
    <col min="1" max="2" width="18.28515625" style="58" customWidth="1"/>
    <col min="3" max="3" width="15.140625" style="58" customWidth="1"/>
    <col min="4" max="4" width="10.140625" style="58" customWidth="1"/>
    <col min="5" max="6" width="6.7109375" style="58" customWidth="1"/>
    <col min="7" max="7" width="13.5703125" style="58" customWidth="1"/>
    <col min="8" max="8" width="15" style="58" customWidth="1"/>
    <col min="9" max="9" width="9.28515625" style="58" customWidth="1"/>
    <col min="10" max="16384" width="10.7109375" style="58"/>
  </cols>
  <sheetData>
    <row r="1" spans="1:12" s="369" customFormat="1" ht="7" customHeight="1">
      <c r="A1" s="406" t="s">
        <v>258</v>
      </c>
      <c r="B1" s="406"/>
      <c r="C1" s="406"/>
      <c r="D1" s="405"/>
      <c r="E1" s="405"/>
      <c r="G1" s="796" t="str">
        <f>'Mode d''emploi'!$F$1</f>
        <v xml:space="preserve"> © 2021 Auteures :  Benkhaled, Sadiqui, El Ouaghmari </v>
      </c>
      <c r="H1" s="796"/>
      <c r="I1" s="796"/>
    </row>
    <row r="2" spans="1:12" s="369" customFormat="1" ht="7" customHeight="1">
      <c r="A2" s="507" t="str">
        <f>'Mode d''emploi'!A2</f>
        <v xml:space="preserve">Outil d'autodiagnostic pour la norme NF ISO 31000: 2018 </v>
      </c>
      <c r="B2" s="507"/>
      <c r="C2" s="403"/>
      <c r="D2" s="370"/>
      <c r="E2" s="404"/>
      <c r="G2" s="599" t="s">
        <v>0</v>
      </c>
      <c r="H2" s="599"/>
      <c r="I2" s="599"/>
    </row>
    <row r="3" spans="1:12" s="250" customFormat="1" ht="20" customHeight="1">
      <c r="A3" s="800" t="s">
        <v>313</v>
      </c>
      <c r="B3" s="801"/>
      <c r="C3" s="801"/>
      <c r="D3" s="801"/>
      <c r="E3" s="801"/>
      <c r="F3" s="801"/>
      <c r="G3" s="801"/>
      <c r="H3" s="801"/>
      <c r="I3" s="802"/>
    </row>
    <row r="4" spans="1:12" s="242" customFormat="1" ht="2" customHeight="1">
      <c r="A4" s="241"/>
      <c r="B4" s="241"/>
      <c r="C4" s="241"/>
      <c r="D4" s="241"/>
      <c r="E4" s="241"/>
      <c r="F4" s="241"/>
      <c r="G4" s="241"/>
      <c r="H4" s="241"/>
      <c r="I4" s="241"/>
    </row>
    <row r="5" spans="1:12" s="91" customFormat="1" ht="18" customHeight="1">
      <c r="A5" s="805" t="s">
        <v>49</v>
      </c>
      <c r="B5" s="806"/>
      <c r="C5" s="807"/>
      <c r="D5" s="803" t="s">
        <v>310</v>
      </c>
      <c r="E5" s="803"/>
      <c r="F5" s="803"/>
      <c r="G5" s="803"/>
      <c r="H5" s="803"/>
      <c r="I5" s="804"/>
    </row>
    <row r="6" spans="1:12" s="239" customFormat="1" ht="18" customHeight="1">
      <c r="A6" s="237" t="str">
        <f>'Résultats Globaux'!A6</f>
        <v>Organisme :</v>
      </c>
      <c r="B6" s="411" t="str">
        <f>'Résultats Globaux'!C6</f>
        <v/>
      </c>
      <c r="C6" s="412"/>
      <c r="D6" s="825" t="s">
        <v>311</v>
      </c>
      <c r="E6" s="826"/>
      <c r="F6" s="808" t="s">
        <v>123</v>
      </c>
      <c r="G6" s="808"/>
      <c r="H6" s="823" t="s">
        <v>122</v>
      </c>
      <c r="I6" s="824"/>
    </row>
    <row r="7" spans="1:12" s="239" customFormat="1" ht="18" customHeight="1">
      <c r="A7" s="237" t="str">
        <f>'Résultats Globaux'!A7</f>
        <v xml:space="preserve">Responsable du management du risque (SMR) :   </v>
      </c>
      <c r="B7" s="411" t="str">
        <f>'Résultats Globaux'!C7</f>
        <v/>
      </c>
      <c r="C7" s="412"/>
      <c r="D7" s="827" t="s">
        <v>312</v>
      </c>
      <c r="E7" s="828"/>
      <c r="F7" s="809" t="s">
        <v>123</v>
      </c>
      <c r="G7" s="809"/>
      <c r="H7" s="811" t="s">
        <v>123</v>
      </c>
      <c r="I7" s="812"/>
    </row>
    <row r="8" spans="1:12" s="239" customFormat="1" ht="18" customHeight="1">
      <c r="A8" s="238" t="str">
        <f>'Résultats Globaux'!A9</f>
        <v>Contact (Tél et Email) :</v>
      </c>
      <c r="B8" s="413" t="str">
        <f>'Résultats Globaux'!C9</f>
        <v>tél</v>
      </c>
      <c r="C8" s="414" t="str">
        <f>'Résultats Globaux'!D9</f>
        <v>email</v>
      </c>
      <c r="D8" s="815" t="s">
        <v>121</v>
      </c>
      <c r="E8" s="816"/>
      <c r="F8" s="810" t="s">
        <v>123</v>
      </c>
      <c r="G8" s="810"/>
      <c r="H8" s="813"/>
      <c r="I8" s="814"/>
    </row>
    <row r="9" spans="1:12" s="257" customFormat="1" ht="5" customHeight="1">
      <c r="A9" s="251"/>
      <c r="B9" s="252"/>
      <c r="C9" s="253"/>
      <c r="D9" s="254"/>
      <c r="E9" s="254"/>
      <c r="F9" s="255"/>
      <c r="G9" s="255"/>
      <c r="H9" s="256"/>
      <c r="I9" s="256"/>
    </row>
    <row r="10" spans="1:12" s="243" customFormat="1" ht="30" customHeight="1">
      <c r="A10" s="817" t="s">
        <v>319</v>
      </c>
      <c r="B10" s="818"/>
      <c r="C10" s="818"/>
      <c r="D10" s="818"/>
      <c r="E10" s="818"/>
      <c r="F10" s="818"/>
      <c r="G10" s="818"/>
      <c r="H10" s="818"/>
      <c r="I10" s="819"/>
      <c r="J10" s="260"/>
      <c r="K10" s="260"/>
      <c r="L10" s="260"/>
    </row>
    <row r="11" spans="1:12" s="258" customFormat="1" ht="4" customHeight="1">
      <c r="A11" s="259"/>
      <c r="B11" s="259"/>
      <c r="C11" s="259"/>
      <c r="D11" s="259"/>
      <c r="E11" s="259"/>
      <c r="F11" s="259"/>
      <c r="G11" s="259"/>
      <c r="H11" s="259"/>
      <c r="I11" s="259"/>
      <c r="J11" s="261"/>
      <c r="K11" s="261"/>
      <c r="L11" s="261"/>
    </row>
    <row r="12" spans="1:12" s="239" customFormat="1" ht="37" customHeight="1">
      <c r="A12" s="270" t="s">
        <v>134</v>
      </c>
      <c r="B12" s="271" t="s">
        <v>130</v>
      </c>
      <c r="C12" s="271" t="s">
        <v>316</v>
      </c>
      <c r="D12" s="271" t="s">
        <v>131</v>
      </c>
      <c r="E12" s="271" t="s">
        <v>132</v>
      </c>
      <c r="F12" s="271" t="s">
        <v>133</v>
      </c>
      <c r="G12" s="271" t="s">
        <v>317</v>
      </c>
      <c r="H12" s="271" t="s">
        <v>259</v>
      </c>
      <c r="I12" s="271" t="s">
        <v>114</v>
      </c>
    </row>
    <row r="13" spans="1:12" s="239" customFormat="1" ht="6" customHeight="1">
      <c r="A13" s="269"/>
      <c r="B13" s="269"/>
      <c r="C13" s="269"/>
      <c r="D13" s="269"/>
      <c r="E13" s="269"/>
      <c r="F13" s="269"/>
      <c r="G13" s="269"/>
      <c r="H13" s="269"/>
      <c r="I13" s="269"/>
    </row>
    <row r="14" spans="1:12" s="130" customFormat="1" ht="25" customHeight="1">
      <c r="A14" s="797" t="str">
        <f>Evaluation!A14&amp;" "&amp;Evaluation!B14</f>
        <v>5.1 Généralités</v>
      </c>
      <c r="B14" s="798"/>
      <c r="C14" s="798"/>
      <c r="D14" s="798"/>
      <c r="E14" s="798"/>
      <c r="F14" s="798"/>
      <c r="G14" s="798"/>
      <c r="H14" s="798"/>
      <c r="I14" s="799"/>
    </row>
    <row r="15" spans="1:12" s="410" customFormat="1" ht="25" customHeight="1">
      <c r="A15" s="407" t="s">
        <v>135</v>
      </c>
      <c r="B15" s="408" t="s">
        <v>123</v>
      </c>
      <c r="C15" s="408" t="s">
        <v>123</v>
      </c>
      <c r="D15" s="409" t="s">
        <v>127</v>
      </c>
      <c r="E15" s="408" t="s">
        <v>123</v>
      </c>
      <c r="F15" s="408" t="s">
        <v>123</v>
      </c>
      <c r="G15" s="408" t="s">
        <v>123</v>
      </c>
      <c r="H15" s="408" t="s">
        <v>123</v>
      </c>
      <c r="I15" s="407" t="s">
        <v>129</v>
      </c>
    </row>
    <row r="16" spans="1:12" s="410" customFormat="1" ht="25" customHeight="1">
      <c r="A16" s="407" t="s">
        <v>135</v>
      </c>
      <c r="B16" s="408" t="s">
        <v>123</v>
      </c>
      <c r="C16" s="408" t="s">
        <v>123</v>
      </c>
      <c r="D16" s="409" t="s">
        <v>127</v>
      </c>
      <c r="E16" s="408" t="s">
        <v>123</v>
      </c>
      <c r="F16" s="408" t="s">
        <v>123</v>
      </c>
      <c r="G16" s="408" t="s">
        <v>123</v>
      </c>
      <c r="H16" s="408" t="s">
        <v>123</v>
      </c>
      <c r="I16" s="407" t="s">
        <v>129</v>
      </c>
    </row>
    <row r="17" spans="1:12" s="410" customFormat="1" ht="25" customHeight="1">
      <c r="A17" s="407" t="s">
        <v>135</v>
      </c>
      <c r="B17" s="408" t="s">
        <v>123</v>
      </c>
      <c r="C17" s="408" t="s">
        <v>123</v>
      </c>
      <c r="D17" s="409" t="s">
        <v>127</v>
      </c>
      <c r="E17" s="408" t="s">
        <v>123</v>
      </c>
      <c r="F17" s="408" t="s">
        <v>123</v>
      </c>
      <c r="G17" s="408" t="s">
        <v>123</v>
      </c>
      <c r="H17" s="408" t="s">
        <v>123</v>
      </c>
      <c r="I17" s="407" t="s">
        <v>129</v>
      </c>
    </row>
    <row r="18" spans="1:12" s="268" customFormat="1" ht="25" customHeight="1">
      <c r="A18" s="832" t="str">
        <f>Evaluation!A22&amp;" "&amp;Evaluation!B22</f>
        <v>5.2 Leadership et engagement</v>
      </c>
      <c r="B18" s="833"/>
      <c r="C18" s="833"/>
      <c r="D18" s="833"/>
      <c r="E18" s="833"/>
      <c r="F18" s="833"/>
      <c r="G18" s="833"/>
      <c r="H18" s="833"/>
      <c r="I18" s="834"/>
      <c r="J18" s="130"/>
      <c r="K18" s="130"/>
      <c r="L18" s="130"/>
    </row>
    <row r="19" spans="1:12" s="410" customFormat="1" ht="25" customHeight="1">
      <c r="A19" s="407" t="s">
        <v>135</v>
      </c>
      <c r="B19" s="408" t="s">
        <v>123</v>
      </c>
      <c r="C19" s="408" t="s">
        <v>123</v>
      </c>
      <c r="D19" s="409" t="s">
        <v>127</v>
      </c>
      <c r="E19" s="408" t="s">
        <v>123</v>
      </c>
      <c r="F19" s="408" t="s">
        <v>123</v>
      </c>
      <c r="G19" s="408" t="s">
        <v>123</v>
      </c>
      <c r="H19" s="408" t="s">
        <v>123</v>
      </c>
      <c r="I19" s="407" t="s">
        <v>129</v>
      </c>
    </row>
    <row r="20" spans="1:12" s="410" customFormat="1" ht="25" customHeight="1">
      <c r="A20" s="407" t="s">
        <v>135</v>
      </c>
      <c r="B20" s="408" t="s">
        <v>123</v>
      </c>
      <c r="C20" s="408" t="s">
        <v>123</v>
      </c>
      <c r="D20" s="409" t="s">
        <v>127</v>
      </c>
      <c r="E20" s="408" t="s">
        <v>123</v>
      </c>
      <c r="F20" s="408" t="s">
        <v>123</v>
      </c>
      <c r="G20" s="408" t="s">
        <v>123</v>
      </c>
      <c r="H20" s="408" t="s">
        <v>123</v>
      </c>
      <c r="I20" s="407" t="s">
        <v>129</v>
      </c>
    </row>
    <row r="21" spans="1:12" s="410" customFormat="1" ht="25" customHeight="1">
      <c r="A21" s="407" t="s">
        <v>135</v>
      </c>
      <c r="B21" s="408" t="s">
        <v>123</v>
      </c>
      <c r="C21" s="408" t="s">
        <v>123</v>
      </c>
      <c r="D21" s="409" t="s">
        <v>127</v>
      </c>
      <c r="E21" s="408" t="s">
        <v>123</v>
      </c>
      <c r="F21" s="408" t="s">
        <v>123</v>
      </c>
      <c r="G21" s="408" t="s">
        <v>123</v>
      </c>
      <c r="H21" s="408" t="s">
        <v>123</v>
      </c>
      <c r="I21" s="407" t="s">
        <v>129</v>
      </c>
    </row>
    <row r="22" spans="1:12" s="268" customFormat="1" ht="25" customHeight="1">
      <c r="A22" s="832" t="str">
        <f>Evaluation!A35&amp;" "&amp;Evaluation!B35</f>
        <v>5.3 Intégration</v>
      </c>
      <c r="B22" s="833"/>
      <c r="C22" s="833"/>
      <c r="D22" s="833"/>
      <c r="E22" s="833"/>
      <c r="F22" s="833"/>
      <c r="G22" s="833"/>
      <c r="H22" s="833"/>
      <c r="I22" s="834"/>
      <c r="J22" s="130"/>
      <c r="K22" s="130"/>
      <c r="L22" s="130"/>
    </row>
    <row r="23" spans="1:12" s="410" customFormat="1" ht="25" customHeight="1">
      <c r="A23" s="407" t="s">
        <v>135</v>
      </c>
      <c r="B23" s="408" t="s">
        <v>123</v>
      </c>
      <c r="C23" s="408" t="s">
        <v>123</v>
      </c>
      <c r="D23" s="409" t="s">
        <v>127</v>
      </c>
      <c r="E23" s="408" t="s">
        <v>123</v>
      </c>
      <c r="F23" s="408" t="s">
        <v>123</v>
      </c>
      <c r="G23" s="408" t="s">
        <v>123</v>
      </c>
      <c r="H23" s="408" t="s">
        <v>123</v>
      </c>
      <c r="I23" s="407" t="s">
        <v>129</v>
      </c>
    </row>
    <row r="24" spans="1:12" s="410" customFormat="1" ht="25" customHeight="1">
      <c r="A24" s="407" t="s">
        <v>135</v>
      </c>
      <c r="B24" s="408" t="s">
        <v>123</v>
      </c>
      <c r="C24" s="408" t="s">
        <v>123</v>
      </c>
      <c r="D24" s="409" t="s">
        <v>127</v>
      </c>
      <c r="E24" s="408" t="s">
        <v>123</v>
      </c>
      <c r="F24" s="408" t="s">
        <v>123</v>
      </c>
      <c r="G24" s="408" t="s">
        <v>123</v>
      </c>
      <c r="H24" s="408" t="s">
        <v>123</v>
      </c>
      <c r="I24" s="407" t="s">
        <v>129</v>
      </c>
    </row>
    <row r="25" spans="1:12" s="410" customFormat="1" ht="25" customHeight="1">
      <c r="A25" s="407" t="s">
        <v>135</v>
      </c>
      <c r="B25" s="408" t="s">
        <v>123</v>
      </c>
      <c r="C25" s="408" t="s">
        <v>123</v>
      </c>
      <c r="D25" s="409" t="s">
        <v>127</v>
      </c>
      <c r="E25" s="408" t="s">
        <v>123</v>
      </c>
      <c r="F25" s="408" t="s">
        <v>123</v>
      </c>
      <c r="G25" s="408" t="s">
        <v>123</v>
      </c>
      <c r="H25" s="408" t="s">
        <v>123</v>
      </c>
      <c r="I25" s="407" t="s">
        <v>129</v>
      </c>
    </row>
    <row r="26" spans="1:12" s="268" customFormat="1" ht="25" customHeight="1">
      <c r="A26" s="832" t="str">
        <f>Evaluation!A41&amp;" "&amp;Evaluation!B41</f>
        <v>5.4 Conception</v>
      </c>
      <c r="B26" s="833"/>
      <c r="C26" s="833"/>
      <c r="D26" s="833"/>
      <c r="E26" s="833"/>
      <c r="F26" s="833"/>
      <c r="G26" s="833"/>
      <c r="H26" s="833"/>
      <c r="I26" s="834"/>
      <c r="J26" s="130"/>
      <c r="K26" s="130"/>
      <c r="L26" s="130"/>
    </row>
    <row r="27" spans="1:12" s="410" customFormat="1" ht="25" customHeight="1">
      <c r="A27" s="407" t="s">
        <v>135</v>
      </c>
      <c r="B27" s="408" t="s">
        <v>123</v>
      </c>
      <c r="C27" s="408" t="s">
        <v>123</v>
      </c>
      <c r="D27" s="409" t="s">
        <v>127</v>
      </c>
      <c r="E27" s="408" t="s">
        <v>123</v>
      </c>
      <c r="F27" s="408" t="s">
        <v>123</v>
      </c>
      <c r="G27" s="408" t="s">
        <v>123</v>
      </c>
      <c r="H27" s="408" t="s">
        <v>123</v>
      </c>
      <c r="I27" s="407" t="s">
        <v>129</v>
      </c>
    </row>
    <row r="28" spans="1:12" s="410" customFormat="1" ht="25" customHeight="1">
      <c r="A28" s="407" t="s">
        <v>135</v>
      </c>
      <c r="B28" s="408" t="s">
        <v>123</v>
      </c>
      <c r="C28" s="408" t="s">
        <v>123</v>
      </c>
      <c r="D28" s="409" t="s">
        <v>127</v>
      </c>
      <c r="E28" s="408" t="s">
        <v>123</v>
      </c>
      <c r="F28" s="408" t="s">
        <v>123</v>
      </c>
      <c r="G28" s="408" t="s">
        <v>123</v>
      </c>
      <c r="H28" s="408" t="s">
        <v>123</v>
      </c>
      <c r="I28" s="407" t="s">
        <v>129</v>
      </c>
    </row>
    <row r="29" spans="1:12" s="410" customFormat="1" ht="25" customHeight="1">
      <c r="A29" s="407" t="s">
        <v>135</v>
      </c>
      <c r="B29" s="408" t="s">
        <v>123</v>
      </c>
      <c r="C29" s="408" t="s">
        <v>123</v>
      </c>
      <c r="D29" s="409" t="s">
        <v>127</v>
      </c>
      <c r="E29" s="408" t="s">
        <v>123</v>
      </c>
      <c r="F29" s="408" t="s">
        <v>123</v>
      </c>
      <c r="G29" s="408" t="s">
        <v>123</v>
      </c>
      <c r="H29" s="408" t="s">
        <v>123</v>
      </c>
      <c r="I29" s="407" t="s">
        <v>129</v>
      </c>
    </row>
    <row r="30" spans="1:12" s="268" customFormat="1" ht="25" customHeight="1">
      <c r="A30" s="829" t="str">
        <f>Evaluation!A45&amp;" "&amp;Evaluation!B45</f>
        <v>5.5 Mise en oeuvre (non applicable)</v>
      </c>
      <c r="B30" s="830"/>
      <c r="C30" s="830"/>
      <c r="D30" s="830"/>
      <c r="E30" s="830"/>
      <c r="F30" s="830"/>
      <c r="G30" s="830"/>
      <c r="H30" s="830"/>
      <c r="I30" s="831"/>
      <c r="J30" s="130"/>
      <c r="K30" s="130"/>
      <c r="L30" s="130"/>
    </row>
    <row r="31" spans="1:12" s="268" customFormat="1" ht="25" customHeight="1">
      <c r="A31" s="829" t="str">
        <f>Evaluation!A46&amp;" "&amp;Evaluation!B46</f>
        <v xml:space="preserve">5.6 Evaluation </v>
      </c>
      <c r="B31" s="830"/>
      <c r="C31" s="830"/>
      <c r="D31" s="830"/>
      <c r="E31" s="830"/>
      <c r="F31" s="830"/>
      <c r="G31" s="830"/>
      <c r="H31" s="830"/>
      <c r="I31" s="831"/>
      <c r="J31" s="130"/>
      <c r="K31" s="130"/>
      <c r="L31" s="130"/>
    </row>
    <row r="32" spans="1:12" s="410" customFormat="1" ht="25" customHeight="1">
      <c r="A32" s="407" t="s">
        <v>135</v>
      </c>
      <c r="B32" s="408" t="s">
        <v>123</v>
      </c>
      <c r="C32" s="408" t="s">
        <v>123</v>
      </c>
      <c r="D32" s="409" t="s">
        <v>127</v>
      </c>
      <c r="E32" s="408" t="s">
        <v>123</v>
      </c>
      <c r="F32" s="408" t="s">
        <v>123</v>
      </c>
      <c r="G32" s="408" t="s">
        <v>123</v>
      </c>
      <c r="H32" s="408" t="s">
        <v>123</v>
      </c>
      <c r="I32" s="407" t="s">
        <v>129</v>
      </c>
    </row>
    <row r="33" spans="1:12" s="410" customFormat="1" ht="25" customHeight="1">
      <c r="A33" s="407" t="s">
        <v>135</v>
      </c>
      <c r="B33" s="408" t="s">
        <v>123</v>
      </c>
      <c r="C33" s="408" t="s">
        <v>123</v>
      </c>
      <c r="D33" s="409" t="s">
        <v>127</v>
      </c>
      <c r="E33" s="408" t="s">
        <v>123</v>
      </c>
      <c r="F33" s="408" t="s">
        <v>123</v>
      </c>
      <c r="G33" s="408" t="s">
        <v>123</v>
      </c>
      <c r="H33" s="408" t="s">
        <v>123</v>
      </c>
      <c r="I33" s="407" t="s">
        <v>129</v>
      </c>
    </row>
    <row r="34" spans="1:12" s="410" customFormat="1" ht="25" customHeight="1">
      <c r="A34" s="407" t="s">
        <v>135</v>
      </c>
      <c r="B34" s="408" t="s">
        <v>123</v>
      </c>
      <c r="C34" s="408" t="s">
        <v>123</v>
      </c>
      <c r="D34" s="409" t="s">
        <v>127</v>
      </c>
      <c r="E34" s="408" t="s">
        <v>123</v>
      </c>
      <c r="F34" s="408" t="s">
        <v>123</v>
      </c>
      <c r="G34" s="408" t="s">
        <v>123</v>
      </c>
      <c r="H34" s="408" t="s">
        <v>123</v>
      </c>
      <c r="I34" s="407" t="s">
        <v>129</v>
      </c>
    </row>
    <row r="35" spans="1:12" s="268" customFormat="1" ht="25" customHeight="1">
      <c r="A35" s="829" t="str">
        <f>Evaluation!A50&amp;" "&amp;Evaluation!B50</f>
        <v xml:space="preserve">5.7 Amélioration </v>
      </c>
      <c r="B35" s="830"/>
      <c r="C35" s="830"/>
      <c r="D35" s="830"/>
      <c r="E35" s="830"/>
      <c r="F35" s="830"/>
      <c r="G35" s="830"/>
      <c r="H35" s="830"/>
      <c r="I35" s="831"/>
      <c r="J35" s="130"/>
      <c r="K35" s="130"/>
      <c r="L35" s="130"/>
    </row>
    <row r="36" spans="1:12" s="410" customFormat="1" ht="25" customHeight="1">
      <c r="A36" s="407" t="s">
        <v>135</v>
      </c>
      <c r="B36" s="408" t="s">
        <v>123</v>
      </c>
      <c r="C36" s="408" t="s">
        <v>123</v>
      </c>
      <c r="D36" s="409" t="s">
        <v>127</v>
      </c>
      <c r="E36" s="408" t="s">
        <v>123</v>
      </c>
      <c r="F36" s="408" t="s">
        <v>123</v>
      </c>
      <c r="G36" s="408" t="s">
        <v>123</v>
      </c>
      <c r="H36" s="408" t="s">
        <v>123</v>
      </c>
      <c r="I36" s="407" t="s">
        <v>129</v>
      </c>
    </row>
    <row r="37" spans="1:12" s="410" customFormat="1" ht="25" customHeight="1">
      <c r="A37" s="407" t="s">
        <v>135</v>
      </c>
      <c r="B37" s="408" t="s">
        <v>123</v>
      </c>
      <c r="C37" s="408" t="s">
        <v>123</v>
      </c>
      <c r="D37" s="409" t="s">
        <v>127</v>
      </c>
      <c r="E37" s="408" t="s">
        <v>123</v>
      </c>
      <c r="F37" s="408" t="s">
        <v>123</v>
      </c>
      <c r="G37" s="408" t="s">
        <v>123</v>
      </c>
      <c r="H37" s="408" t="s">
        <v>123</v>
      </c>
      <c r="I37" s="407" t="s">
        <v>129</v>
      </c>
    </row>
    <row r="38" spans="1:12" s="410" customFormat="1" ht="25" customHeight="1">
      <c r="A38" s="407" t="s">
        <v>135</v>
      </c>
      <c r="B38" s="408" t="s">
        <v>123</v>
      </c>
      <c r="C38" s="408" t="s">
        <v>123</v>
      </c>
      <c r="D38" s="409" t="s">
        <v>127</v>
      </c>
      <c r="E38" s="408" t="s">
        <v>123</v>
      </c>
      <c r="F38" s="408" t="s">
        <v>123</v>
      </c>
      <c r="G38" s="408" t="s">
        <v>123</v>
      </c>
      <c r="H38" s="408" t="s">
        <v>123</v>
      </c>
      <c r="I38" s="407" t="s">
        <v>129</v>
      </c>
    </row>
    <row r="39" spans="1:12" s="130" customFormat="1" ht="25" customHeight="1">
      <c r="A39" s="820" t="str">
        <f>Evaluation!A55&amp;" "&amp;Evaluation!B55</f>
        <v>6.1 Généralités</v>
      </c>
      <c r="B39" s="821"/>
      <c r="C39" s="821"/>
      <c r="D39" s="821"/>
      <c r="E39" s="821"/>
      <c r="F39" s="821"/>
      <c r="G39" s="821"/>
      <c r="H39" s="821"/>
      <c r="I39" s="822"/>
    </row>
    <row r="40" spans="1:12" s="410" customFormat="1" ht="25" customHeight="1">
      <c r="A40" s="407" t="s">
        <v>135</v>
      </c>
      <c r="B40" s="408" t="s">
        <v>123</v>
      </c>
      <c r="C40" s="408" t="s">
        <v>123</v>
      </c>
      <c r="D40" s="409" t="s">
        <v>127</v>
      </c>
      <c r="E40" s="408" t="s">
        <v>123</v>
      </c>
      <c r="F40" s="408" t="s">
        <v>123</v>
      </c>
      <c r="G40" s="408" t="s">
        <v>123</v>
      </c>
      <c r="H40" s="408" t="s">
        <v>123</v>
      </c>
      <c r="I40" s="407" t="s">
        <v>129</v>
      </c>
    </row>
    <row r="41" spans="1:12" s="410" customFormat="1" ht="25" customHeight="1">
      <c r="A41" s="407" t="s">
        <v>135</v>
      </c>
      <c r="B41" s="408" t="s">
        <v>123</v>
      </c>
      <c r="C41" s="408" t="s">
        <v>123</v>
      </c>
      <c r="D41" s="409" t="s">
        <v>127</v>
      </c>
      <c r="E41" s="408" t="s">
        <v>123</v>
      </c>
      <c r="F41" s="408" t="s">
        <v>123</v>
      </c>
      <c r="G41" s="408" t="s">
        <v>123</v>
      </c>
      <c r="H41" s="408" t="s">
        <v>123</v>
      </c>
      <c r="I41" s="407" t="s">
        <v>129</v>
      </c>
    </row>
    <row r="42" spans="1:12" s="410" customFormat="1" ht="25" customHeight="1">
      <c r="A42" s="407" t="s">
        <v>135</v>
      </c>
      <c r="B42" s="408" t="s">
        <v>123</v>
      </c>
      <c r="C42" s="408" t="s">
        <v>123</v>
      </c>
      <c r="D42" s="409" t="s">
        <v>127</v>
      </c>
      <c r="E42" s="408" t="s">
        <v>123</v>
      </c>
      <c r="F42" s="408" t="s">
        <v>123</v>
      </c>
      <c r="G42" s="408" t="s">
        <v>123</v>
      </c>
      <c r="H42" s="408" t="s">
        <v>123</v>
      </c>
      <c r="I42" s="407" t="s">
        <v>129</v>
      </c>
    </row>
    <row r="43" spans="1:12" s="267" customFormat="1" ht="25" customHeight="1">
      <c r="A43" s="820" t="str">
        <f>Evaluation!A58&amp;" "&amp;Evaluation!B58</f>
        <v>6.2 Communication et consultation</v>
      </c>
      <c r="B43" s="821"/>
      <c r="C43" s="821"/>
      <c r="D43" s="821"/>
      <c r="E43" s="821"/>
      <c r="F43" s="821"/>
      <c r="G43" s="821"/>
      <c r="H43" s="821"/>
      <c r="I43" s="822"/>
      <c r="J43" s="130"/>
      <c r="K43" s="130"/>
      <c r="L43" s="130"/>
    </row>
    <row r="44" spans="1:12" s="410" customFormat="1" ht="25" customHeight="1">
      <c r="A44" s="407" t="s">
        <v>135</v>
      </c>
      <c r="B44" s="408" t="s">
        <v>123</v>
      </c>
      <c r="C44" s="408" t="s">
        <v>123</v>
      </c>
      <c r="D44" s="409" t="s">
        <v>127</v>
      </c>
      <c r="E44" s="408" t="s">
        <v>123</v>
      </c>
      <c r="F44" s="408" t="s">
        <v>123</v>
      </c>
      <c r="G44" s="408" t="s">
        <v>123</v>
      </c>
      <c r="H44" s="408" t="s">
        <v>123</v>
      </c>
      <c r="I44" s="407" t="s">
        <v>129</v>
      </c>
    </row>
    <row r="45" spans="1:12" s="410" customFormat="1" ht="25" customHeight="1">
      <c r="A45" s="407" t="s">
        <v>135</v>
      </c>
      <c r="B45" s="408" t="s">
        <v>123</v>
      </c>
      <c r="C45" s="408" t="s">
        <v>123</v>
      </c>
      <c r="D45" s="409" t="s">
        <v>127</v>
      </c>
      <c r="E45" s="408" t="s">
        <v>123</v>
      </c>
      <c r="F45" s="408" t="s">
        <v>123</v>
      </c>
      <c r="G45" s="408" t="s">
        <v>123</v>
      </c>
      <c r="H45" s="408" t="s">
        <v>123</v>
      </c>
      <c r="I45" s="407" t="s">
        <v>129</v>
      </c>
    </row>
    <row r="46" spans="1:12" s="410" customFormat="1" ht="25" customHeight="1">
      <c r="A46" s="407" t="s">
        <v>135</v>
      </c>
      <c r="B46" s="408" t="s">
        <v>123</v>
      </c>
      <c r="C46" s="408" t="s">
        <v>123</v>
      </c>
      <c r="D46" s="409" t="s">
        <v>127</v>
      </c>
      <c r="E46" s="408" t="s">
        <v>123</v>
      </c>
      <c r="F46" s="408" t="s">
        <v>123</v>
      </c>
      <c r="G46" s="408" t="s">
        <v>123</v>
      </c>
      <c r="H46" s="408" t="s">
        <v>123</v>
      </c>
      <c r="I46" s="407" t="s">
        <v>129</v>
      </c>
    </row>
    <row r="47" spans="1:12" s="267" customFormat="1" ht="25" customHeight="1">
      <c r="A47" s="820" t="str">
        <f>Evaluation!A61&amp;" "&amp;Evaluation!B61</f>
        <v>6.3  Périmètre d'application, contexte et critères</v>
      </c>
      <c r="B47" s="821"/>
      <c r="C47" s="821"/>
      <c r="D47" s="821"/>
      <c r="E47" s="821"/>
      <c r="F47" s="821"/>
      <c r="G47" s="821"/>
      <c r="H47" s="821"/>
      <c r="I47" s="822"/>
      <c r="J47" s="130"/>
      <c r="K47" s="130"/>
      <c r="L47" s="130"/>
    </row>
    <row r="48" spans="1:12" s="410" customFormat="1" ht="25" customHeight="1">
      <c r="A48" s="407" t="s">
        <v>135</v>
      </c>
      <c r="B48" s="408" t="s">
        <v>123</v>
      </c>
      <c r="C48" s="408" t="s">
        <v>123</v>
      </c>
      <c r="D48" s="409" t="s">
        <v>127</v>
      </c>
      <c r="E48" s="408" t="s">
        <v>123</v>
      </c>
      <c r="F48" s="408" t="s">
        <v>123</v>
      </c>
      <c r="G48" s="408" t="s">
        <v>123</v>
      </c>
      <c r="H48" s="408" t="s">
        <v>123</v>
      </c>
      <c r="I48" s="407" t="s">
        <v>129</v>
      </c>
    </row>
    <row r="49" spans="1:12" s="410" customFormat="1" ht="25" customHeight="1">
      <c r="A49" s="407" t="s">
        <v>135</v>
      </c>
      <c r="B49" s="408" t="s">
        <v>123</v>
      </c>
      <c r="C49" s="408" t="s">
        <v>123</v>
      </c>
      <c r="D49" s="409" t="s">
        <v>127</v>
      </c>
      <c r="E49" s="408" t="s">
        <v>123</v>
      </c>
      <c r="F49" s="408" t="s">
        <v>123</v>
      </c>
      <c r="G49" s="408" t="s">
        <v>123</v>
      </c>
      <c r="H49" s="408" t="s">
        <v>123</v>
      </c>
      <c r="I49" s="407" t="s">
        <v>129</v>
      </c>
    </row>
    <row r="50" spans="1:12" s="410" customFormat="1" ht="25" customHeight="1">
      <c r="A50" s="407" t="s">
        <v>135</v>
      </c>
      <c r="B50" s="408" t="s">
        <v>123</v>
      </c>
      <c r="C50" s="408" t="s">
        <v>123</v>
      </c>
      <c r="D50" s="409" t="s">
        <v>127</v>
      </c>
      <c r="E50" s="408" t="s">
        <v>123</v>
      </c>
      <c r="F50" s="408" t="s">
        <v>123</v>
      </c>
      <c r="G50" s="408" t="s">
        <v>123</v>
      </c>
      <c r="H50" s="408" t="s">
        <v>123</v>
      </c>
      <c r="I50" s="407" t="s">
        <v>129</v>
      </c>
    </row>
    <row r="51" spans="1:12" s="267" customFormat="1" ht="25" customHeight="1">
      <c r="A51" s="820" t="str">
        <f>Evaluation!A70&amp;" "&amp;Evaluation!B70</f>
        <v>6.4 Appréciation du risque</v>
      </c>
      <c r="B51" s="821"/>
      <c r="C51" s="821"/>
      <c r="D51" s="821"/>
      <c r="E51" s="821"/>
      <c r="F51" s="821"/>
      <c r="G51" s="821"/>
      <c r="H51" s="821"/>
      <c r="I51" s="822"/>
      <c r="J51" s="130"/>
      <c r="K51" s="130"/>
      <c r="L51" s="130"/>
    </row>
    <row r="52" spans="1:12" s="410" customFormat="1" ht="25" customHeight="1">
      <c r="A52" s="407" t="s">
        <v>135</v>
      </c>
      <c r="B52" s="408" t="s">
        <v>123</v>
      </c>
      <c r="C52" s="408" t="s">
        <v>123</v>
      </c>
      <c r="D52" s="409" t="s">
        <v>127</v>
      </c>
      <c r="E52" s="408" t="s">
        <v>123</v>
      </c>
      <c r="F52" s="408" t="s">
        <v>123</v>
      </c>
      <c r="G52" s="408" t="s">
        <v>123</v>
      </c>
      <c r="H52" s="408" t="s">
        <v>123</v>
      </c>
      <c r="I52" s="407" t="s">
        <v>129</v>
      </c>
    </row>
    <row r="53" spans="1:12" s="410" customFormat="1" ht="25" customHeight="1">
      <c r="A53" s="407" t="s">
        <v>135</v>
      </c>
      <c r="B53" s="408" t="s">
        <v>123</v>
      </c>
      <c r="C53" s="408" t="s">
        <v>123</v>
      </c>
      <c r="D53" s="409" t="s">
        <v>127</v>
      </c>
      <c r="E53" s="408" t="s">
        <v>123</v>
      </c>
      <c r="F53" s="408" t="s">
        <v>123</v>
      </c>
      <c r="G53" s="408" t="s">
        <v>123</v>
      </c>
      <c r="H53" s="408" t="s">
        <v>123</v>
      </c>
      <c r="I53" s="407" t="s">
        <v>129</v>
      </c>
    </row>
    <row r="54" spans="1:12" s="410" customFormat="1" ht="25" customHeight="1">
      <c r="A54" s="407" t="s">
        <v>135</v>
      </c>
      <c r="B54" s="408" t="s">
        <v>123</v>
      </c>
      <c r="C54" s="408" t="s">
        <v>123</v>
      </c>
      <c r="D54" s="409" t="s">
        <v>127</v>
      </c>
      <c r="E54" s="408" t="s">
        <v>123</v>
      </c>
      <c r="F54" s="408" t="s">
        <v>123</v>
      </c>
      <c r="G54" s="408" t="s">
        <v>123</v>
      </c>
      <c r="H54" s="408" t="s">
        <v>123</v>
      </c>
      <c r="I54" s="407" t="s">
        <v>129</v>
      </c>
    </row>
    <row r="55" spans="1:12" s="267" customFormat="1" ht="25" customHeight="1">
      <c r="A55" s="820" t="str">
        <f>Evaluation!A79&amp;" "&amp;Evaluation!B79</f>
        <v>6.5 Traitement du risque</v>
      </c>
      <c r="B55" s="821"/>
      <c r="C55" s="821"/>
      <c r="D55" s="821"/>
      <c r="E55" s="821"/>
      <c r="F55" s="821"/>
      <c r="G55" s="821"/>
      <c r="H55" s="821"/>
      <c r="I55" s="822"/>
      <c r="J55" s="130"/>
      <c r="K55" s="130"/>
      <c r="L55" s="130"/>
    </row>
    <row r="56" spans="1:12" s="410" customFormat="1" ht="25" customHeight="1">
      <c r="A56" s="407" t="s">
        <v>135</v>
      </c>
      <c r="B56" s="408" t="s">
        <v>123</v>
      </c>
      <c r="C56" s="408" t="s">
        <v>123</v>
      </c>
      <c r="D56" s="409" t="s">
        <v>127</v>
      </c>
      <c r="E56" s="408" t="s">
        <v>123</v>
      </c>
      <c r="F56" s="408" t="s">
        <v>123</v>
      </c>
      <c r="G56" s="408" t="s">
        <v>123</v>
      </c>
      <c r="H56" s="408" t="s">
        <v>123</v>
      </c>
      <c r="I56" s="407" t="s">
        <v>129</v>
      </c>
    </row>
    <row r="57" spans="1:12" s="410" customFormat="1" ht="25" customHeight="1">
      <c r="A57" s="407" t="s">
        <v>135</v>
      </c>
      <c r="B57" s="408" t="s">
        <v>123</v>
      </c>
      <c r="C57" s="408" t="s">
        <v>123</v>
      </c>
      <c r="D57" s="409" t="s">
        <v>127</v>
      </c>
      <c r="E57" s="408" t="s">
        <v>123</v>
      </c>
      <c r="F57" s="408" t="s">
        <v>123</v>
      </c>
      <c r="G57" s="408" t="s">
        <v>123</v>
      </c>
      <c r="H57" s="408" t="s">
        <v>123</v>
      </c>
      <c r="I57" s="407" t="s">
        <v>129</v>
      </c>
    </row>
    <row r="58" spans="1:12" s="410" customFormat="1" ht="25" customHeight="1">
      <c r="A58" s="407" t="s">
        <v>135</v>
      </c>
      <c r="B58" s="408" t="s">
        <v>123</v>
      </c>
      <c r="C58" s="408" t="s">
        <v>123</v>
      </c>
      <c r="D58" s="409" t="s">
        <v>127</v>
      </c>
      <c r="E58" s="408" t="s">
        <v>123</v>
      </c>
      <c r="F58" s="408" t="s">
        <v>123</v>
      </c>
      <c r="G58" s="408" t="s">
        <v>123</v>
      </c>
      <c r="H58" s="408" t="s">
        <v>123</v>
      </c>
      <c r="I58" s="407" t="s">
        <v>129</v>
      </c>
    </row>
    <row r="59" spans="1:12" s="267" customFormat="1" ht="25" customHeight="1">
      <c r="A59" s="820" t="str">
        <f>Evaluation!A88&amp;" "&amp;Evaluation!B88</f>
        <v>6.6 Suivi et revue</v>
      </c>
      <c r="B59" s="821"/>
      <c r="C59" s="821"/>
      <c r="D59" s="821"/>
      <c r="E59" s="821"/>
      <c r="F59" s="821"/>
      <c r="G59" s="821"/>
      <c r="H59" s="821"/>
      <c r="I59" s="822"/>
      <c r="J59" s="130"/>
      <c r="K59" s="130"/>
      <c r="L59" s="130"/>
    </row>
    <row r="60" spans="1:12" s="410" customFormat="1" ht="25" customHeight="1">
      <c r="A60" s="407" t="s">
        <v>135</v>
      </c>
      <c r="B60" s="408" t="s">
        <v>123</v>
      </c>
      <c r="C60" s="408" t="s">
        <v>123</v>
      </c>
      <c r="D60" s="409" t="s">
        <v>127</v>
      </c>
      <c r="E60" s="408" t="s">
        <v>123</v>
      </c>
      <c r="F60" s="408" t="s">
        <v>123</v>
      </c>
      <c r="G60" s="408" t="s">
        <v>123</v>
      </c>
      <c r="H60" s="408" t="s">
        <v>123</v>
      </c>
      <c r="I60" s="407" t="s">
        <v>129</v>
      </c>
    </row>
    <row r="61" spans="1:12" s="410" customFormat="1" ht="25" customHeight="1">
      <c r="A61" s="407" t="s">
        <v>135</v>
      </c>
      <c r="B61" s="408" t="s">
        <v>123</v>
      </c>
      <c r="C61" s="408" t="s">
        <v>123</v>
      </c>
      <c r="D61" s="409" t="s">
        <v>127</v>
      </c>
      <c r="E61" s="408" t="s">
        <v>123</v>
      </c>
      <c r="F61" s="408" t="s">
        <v>123</v>
      </c>
      <c r="G61" s="408" t="s">
        <v>123</v>
      </c>
      <c r="H61" s="408" t="s">
        <v>123</v>
      </c>
      <c r="I61" s="407" t="s">
        <v>129</v>
      </c>
    </row>
    <row r="62" spans="1:12" s="410" customFormat="1" ht="25" customHeight="1">
      <c r="A62" s="407" t="s">
        <v>135</v>
      </c>
      <c r="B62" s="408" t="s">
        <v>123</v>
      </c>
      <c r="C62" s="408" t="s">
        <v>123</v>
      </c>
      <c r="D62" s="409" t="s">
        <v>127</v>
      </c>
      <c r="E62" s="408" t="s">
        <v>123</v>
      </c>
      <c r="F62" s="408" t="s">
        <v>123</v>
      </c>
      <c r="G62" s="408" t="s">
        <v>123</v>
      </c>
      <c r="H62" s="408" t="s">
        <v>123</v>
      </c>
      <c r="I62" s="407" t="s">
        <v>129</v>
      </c>
    </row>
    <row r="63" spans="1:12" s="267" customFormat="1" ht="25" customHeight="1">
      <c r="A63" s="820" t="str">
        <f>Evaluation!A92&amp;" "&amp;Evaluation!B92</f>
        <v>6.7 Enregistrement et élaboration de rapports</v>
      </c>
      <c r="B63" s="821"/>
      <c r="C63" s="821"/>
      <c r="D63" s="821"/>
      <c r="E63" s="821"/>
      <c r="F63" s="821"/>
      <c r="G63" s="821"/>
      <c r="H63" s="821"/>
      <c r="I63" s="822"/>
      <c r="J63" s="130"/>
      <c r="K63" s="130"/>
      <c r="L63" s="130"/>
    </row>
    <row r="64" spans="1:12" s="410" customFormat="1" ht="25" customHeight="1">
      <c r="A64" s="407" t="s">
        <v>135</v>
      </c>
      <c r="B64" s="408" t="s">
        <v>123</v>
      </c>
      <c r="C64" s="408" t="s">
        <v>123</v>
      </c>
      <c r="D64" s="409" t="s">
        <v>127</v>
      </c>
      <c r="E64" s="408" t="s">
        <v>123</v>
      </c>
      <c r="F64" s="408" t="s">
        <v>123</v>
      </c>
      <c r="G64" s="408" t="s">
        <v>123</v>
      </c>
      <c r="H64" s="408" t="s">
        <v>123</v>
      </c>
      <c r="I64" s="407" t="s">
        <v>129</v>
      </c>
    </row>
    <row r="65" spans="1:9" s="410" customFormat="1" ht="25" customHeight="1">
      <c r="A65" s="407" t="s">
        <v>135</v>
      </c>
      <c r="B65" s="408" t="s">
        <v>123</v>
      </c>
      <c r="C65" s="408" t="s">
        <v>123</v>
      </c>
      <c r="D65" s="409" t="s">
        <v>127</v>
      </c>
      <c r="E65" s="408" t="s">
        <v>123</v>
      </c>
      <c r="F65" s="408" t="s">
        <v>123</v>
      </c>
      <c r="G65" s="408" t="s">
        <v>123</v>
      </c>
      <c r="H65" s="408" t="s">
        <v>123</v>
      </c>
      <c r="I65" s="407" t="s">
        <v>129</v>
      </c>
    </row>
    <row r="66" spans="1:9" s="410" customFormat="1" ht="25" customHeight="1">
      <c r="A66" s="407" t="s">
        <v>135</v>
      </c>
      <c r="B66" s="408" t="s">
        <v>123</v>
      </c>
      <c r="C66" s="408" t="s">
        <v>123</v>
      </c>
      <c r="D66" s="409" t="s">
        <v>127</v>
      </c>
      <c r="E66" s="408" t="s">
        <v>123</v>
      </c>
      <c r="F66" s="408" t="s">
        <v>123</v>
      </c>
      <c r="G66" s="408" t="s">
        <v>123</v>
      </c>
      <c r="H66" s="408" t="s">
        <v>123</v>
      </c>
      <c r="I66" s="407" t="s">
        <v>129</v>
      </c>
    </row>
    <row r="67" spans="1:9" s="240" customFormat="1" ht="25.5" customHeight="1">
      <c r="A67" s="244"/>
      <c r="B67" s="245"/>
      <c r="C67" s="245"/>
      <c r="D67" s="247"/>
      <c r="E67" s="246"/>
      <c r="F67" s="246"/>
      <c r="G67" s="245"/>
      <c r="H67" s="245"/>
    </row>
    <row r="68" spans="1:9" s="240" customFormat="1" ht="28.5" customHeight="1">
      <c r="A68" s="244"/>
      <c r="B68" s="245"/>
      <c r="C68" s="245"/>
      <c r="D68" s="247"/>
      <c r="E68" s="246"/>
      <c r="F68" s="246"/>
      <c r="G68" s="245"/>
      <c r="H68" s="245"/>
    </row>
    <row r="69" spans="1:9" s="240" customFormat="1" ht="38.25" customHeight="1">
      <c r="A69" s="244"/>
      <c r="B69" s="248"/>
      <c r="C69" s="245"/>
      <c r="D69" s="247"/>
      <c r="E69" s="246"/>
      <c r="F69" s="246"/>
      <c r="G69" s="245"/>
      <c r="H69" s="245"/>
    </row>
    <row r="70" spans="1:9" s="240" customFormat="1" ht="33" customHeight="1">
      <c r="A70" s="244"/>
      <c r="B70" s="245"/>
      <c r="C70" s="245"/>
      <c r="D70" s="247"/>
      <c r="E70" s="246"/>
      <c r="F70" s="246"/>
      <c r="G70" s="245"/>
      <c r="H70" s="245"/>
    </row>
    <row r="71" spans="1:9" s="240" customFormat="1" ht="33" customHeight="1">
      <c r="A71" s="244"/>
      <c r="B71" s="245"/>
      <c r="C71" s="245"/>
      <c r="D71" s="247"/>
      <c r="E71" s="246"/>
      <c r="F71" s="246"/>
      <c r="G71" s="245"/>
      <c r="H71" s="245"/>
    </row>
    <row r="72" spans="1:9" s="240" customFormat="1" ht="33.75" customHeight="1">
      <c r="A72" s="244"/>
      <c r="B72" s="245"/>
      <c r="C72" s="245"/>
      <c r="D72" s="247"/>
      <c r="E72" s="246"/>
      <c r="F72" s="246"/>
      <c r="G72" s="245"/>
      <c r="H72" s="245"/>
    </row>
    <row r="73" spans="1:9" s="240" customFormat="1" ht="30.75" customHeight="1">
      <c r="A73" s="244"/>
      <c r="B73" s="245"/>
      <c r="C73" s="245"/>
      <c r="D73" s="247"/>
      <c r="E73" s="246"/>
      <c r="F73" s="246"/>
      <c r="G73" s="245"/>
      <c r="H73" s="245"/>
    </row>
    <row r="74" spans="1:9" s="240" customFormat="1" ht="30" customHeight="1">
      <c r="A74" s="244"/>
      <c r="B74" s="245"/>
      <c r="C74" s="245"/>
      <c r="D74" s="247"/>
      <c r="E74" s="246"/>
      <c r="F74" s="246"/>
      <c r="G74" s="245"/>
      <c r="H74" s="245"/>
    </row>
    <row r="75" spans="1:9" s="240" customFormat="1" ht="27" customHeight="1">
      <c r="A75" s="244"/>
      <c r="B75" s="245"/>
      <c r="C75" s="245"/>
      <c r="D75" s="247"/>
      <c r="E75" s="246"/>
      <c r="F75" s="246"/>
      <c r="G75" s="245"/>
      <c r="H75" s="245"/>
    </row>
    <row r="76" spans="1:9" s="240" customFormat="1">
      <c r="A76" s="244"/>
      <c r="B76" s="245"/>
      <c r="C76" s="245"/>
      <c r="D76" s="247"/>
      <c r="E76" s="246"/>
      <c r="F76" s="246"/>
      <c r="G76" s="245"/>
      <c r="H76" s="245"/>
    </row>
    <row r="77" spans="1:9" s="240" customFormat="1">
      <c r="A77" s="244"/>
      <c r="B77" s="245"/>
      <c r="C77" s="245"/>
      <c r="D77" s="247"/>
      <c r="E77" s="246"/>
      <c r="F77" s="246"/>
      <c r="G77" s="245"/>
      <c r="H77" s="245"/>
    </row>
    <row r="78" spans="1:9" s="240" customFormat="1">
      <c r="A78" s="244"/>
      <c r="B78" s="245"/>
      <c r="C78" s="245"/>
      <c r="D78" s="247"/>
      <c r="E78" s="246"/>
      <c r="F78" s="246"/>
      <c r="G78" s="245"/>
      <c r="H78" s="245"/>
    </row>
    <row r="79" spans="1:9" s="240" customFormat="1">
      <c r="A79" s="244"/>
      <c r="B79" s="245"/>
      <c r="C79" s="245"/>
      <c r="D79" s="247"/>
      <c r="E79" s="246"/>
      <c r="F79" s="246"/>
      <c r="G79" s="245"/>
      <c r="H79" s="245"/>
    </row>
    <row r="80" spans="1:9" s="240" customFormat="1">
      <c r="A80" s="244"/>
      <c r="B80" s="245"/>
      <c r="C80" s="245"/>
      <c r="D80" s="247"/>
      <c r="E80" s="246"/>
      <c r="F80" s="246"/>
      <c r="G80" s="245"/>
      <c r="H80" s="245"/>
    </row>
    <row r="81" spans="1:9" s="240" customFormat="1">
      <c r="A81" s="244"/>
      <c r="B81" s="245"/>
      <c r="C81" s="245"/>
      <c r="D81" s="247"/>
      <c r="E81" s="246"/>
      <c r="F81" s="246"/>
      <c r="G81" s="245"/>
      <c r="H81" s="245"/>
    </row>
    <row r="82" spans="1:9" s="240" customFormat="1">
      <c r="A82" s="244"/>
      <c r="B82" s="245"/>
      <c r="C82" s="245"/>
      <c r="D82" s="247"/>
      <c r="E82" s="246"/>
      <c r="F82" s="246"/>
      <c r="G82" s="245"/>
      <c r="H82" s="245"/>
    </row>
    <row r="83" spans="1:9" s="240" customFormat="1">
      <c r="A83" s="244"/>
      <c r="B83" s="245"/>
      <c r="C83" s="245"/>
      <c r="D83" s="247"/>
      <c r="E83" s="246"/>
      <c r="F83" s="246"/>
      <c r="G83" s="245"/>
      <c r="H83" s="245"/>
    </row>
    <row r="84" spans="1:9" s="240" customFormat="1">
      <c r="A84" s="244"/>
      <c r="B84" s="245"/>
      <c r="C84" s="245"/>
      <c r="D84" s="247"/>
      <c r="E84" s="246"/>
      <c r="F84" s="246"/>
      <c r="G84" s="245"/>
      <c r="H84" s="245"/>
    </row>
    <row r="85" spans="1:9" s="240" customFormat="1">
      <c r="A85" s="244"/>
      <c r="B85" s="245"/>
      <c r="C85" s="245"/>
      <c r="D85" s="247"/>
      <c r="E85" s="246"/>
      <c r="F85" s="246"/>
      <c r="G85" s="245"/>
      <c r="H85" s="245"/>
    </row>
    <row r="86" spans="1:9" s="240" customFormat="1">
      <c r="A86" s="244"/>
      <c r="B86" s="245"/>
      <c r="C86" s="245"/>
      <c r="D86" s="247"/>
      <c r="E86" s="246"/>
      <c r="F86" s="246"/>
      <c r="G86" s="245"/>
      <c r="H86" s="245"/>
    </row>
    <row r="87" spans="1:9" s="240" customFormat="1">
      <c r="A87" s="244"/>
      <c r="B87" s="245"/>
      <c r="C87" s="245"/>
      <c r="D87" s="247"/>
      <c r="E87" s="246"/>
      <c r="F87" s="246"/>
      <c r="G87" s="245"/>
      <c r="H87" s="245"/>
      <c r="I87" s="249"/>
    </row>
    <row r="88" spans="1:9" s="240" customFormat="1">
      <c r="A88" s="244"/>
      <c r="B88" s="245"/>
      <c r="C88" s="245"/>
      <c r="D88" s="247"/>
      <c r="E88" s="246"/>
      <c r="F88" s="246"/>
      <c r="G88" s="245"/>
      <c r="H88" s="245"/>
      <c r="I88" s="249"/>
    </row>
    <row r="89" spans="1:9" s="240" customFormat="1">
      <c r="A89" s="244"/>
      <c r="B89" s="245"/>
      <c r="C89" s="245"/>
      <c r="D89" s="247"/>
      <c r="E89" s="246"/>
      <c r="F89" s="246"/>
      <c r="G89" s="245"/>
      <c r="H89" s="245"/>
      <c r="I89" s="249"/>
    </row>
    <row r="90" spans="1:9" s="240" customFormat="1">
      <c r="A90" s="244"/>
      <c r="B90" s="245"/>
      <c r="C90" s="245"/>
      <c r="D90" s="247"/>
      <c r="E90" s="246"/>
      <c r="F90" s="246"/>
      <c r="G90" s="245"/>
      <c r="H90" s="245"/>
      <c r="I90" s="249"/>
    </row>
    <row r="91" spans="1:9" s="240" customFormat="1">
      <c r="A91" s="244"/>
      <c r="B91" s="245"/>
      <c r="C91" s="245"/>
      <c r="D91" s="247"/>
      <c r="E91" s="246"/>
      <c r="F91" s="246"/>
      <c r="G91" s="245"/>
      <c r="H91" s="245"/>
      <c r="I91" s="249"/>
    </row>
    <row r="92" spans="1:9" s="240" customFormat="1">
      <c r="A92" s="244"/>
      <c r="B92" s="245"/>
      <c r="C92" s="245"/>
      <c r="D92" s="247"/>
      <c r="E92" s="246"/>
      <c r="F92" s="246"/>
      <c r="G92" s="245"/>
      <c r="H92" s="245"/>
      <c r="I92" s="249"/>
    </row>
    <row r="93" spans="1:9" s="240" customFormat="1">
      <c r="A93" s="244"/>
      <c r="B93" s="245"/>
      <c r="C93" s="245"/>
      <c r="D93" s="247"/>
      <c r="E93" s="246"/>
      <c r="F93" s="246"/>
      <c r="G93" s="245"/>
      <c r="H93" s="245"/>
      <c r="I93" s="249"/>
    </row>
    <row r="94" spans="1:9" s="240" customFormat="1">
      <c r="A94" s="244"/>
      <c r="B94" s="245"/>
      <c r="C94" s="245"/>
      <c r="D94" s="247"/>
      <c r="E94" s="246"/>
      <c r="F94" s="246"/>
      <c r="G94" s="245"/>
      <c r="H94" s="245"/>
      <c r="I94" s="249"/>
    </row>
    <row r="95" spans="1:9" s="240" customFormat="1">
      <c r="A95" s="244"/>
      <c r="B95" s="245"/>
      <c r="C95" s="245"/>
      <c r="D95" s="247"/>
      <c r="E95" s="246"/>
      <c r="F95" s="246"/>
      <c r="G95" s="245"/>
      <c r="H95" s="245"/>
      <c r="I95" s="249"/>
    </row>
    <row r="96" spans="1:9" s="240" customFormat="1">
      <c r="A96" s="244"/>
      <c r="B96" s="245"/>
      <c r="C96" s="245"/>
      <c r="D96" s="247"/>
      <c r="E96" s="246"/>
      <c r="F96" s="246"/>
      <c r="G96" s="245"/>
      <c r="H96" s="245"/>
      <c r="I96" s="249"/>
    </row>
    <row r="97" spans="1:9" s="240" customFormat="1">
      <c r="A97" s="244"/>
      <c r="B97" s="245"/>
      <c r="C97" s="245"/>
      <c r="D97" s="247"/>
      <c r="E97" s="246"/>
      <c r="F97" s="246"/>
      <c r="G97" s="245"/>
      <c r="H97" s="245"/>
      <c r="I97" s="249"/>
    </row>
    <row r="98" spans="1:9" s="240" customFormat="1">
      <c r="A98" s="244"/>
      <c r="B98" s="245"/>
      <c r="C98" s="245"/>
      <c r="D98" s="247"/>
      <c r="E98" s="246"/>
      <c r="F98" s="246"/>
      <c r="G98" s="245"/>
      <c r="H98" s="245"/>
      <c r="I98" s="249"/>
    </row>
    <row r="99" spans="1:9" s="240" customFormat="1">
      <c r="A99" s="244"/>
      <c r="D99" s="247"/>
    </row>
    <row r="100" spans="1:9" s="240" customFormat="1">
      <c r="A100" s="244"/>
      <c r="D100" s="247"/>
    </row>
    <row r="101" spans="1:9" s="240" customFormat="1">
      <c r="A101" s="244"/>
      <c r="D101" s="247"/>
    </row>
    <row r="102" spans="1:9" s="240" customFormat="1">
      <c r="A102" s="244"/>
      <c r="D102" s="247"/>
    </row>
    <row r="103" spans="1:9" s="240" customFormat="1">
      <c r="A103" s="244"/>
      <c r="D103" s="247"/>
    </row>
    <row r="104" spans="1:9" s="240" customFormat="1">
      <c r="A104" s="244"/>
      <c r="D104" s="247"/>
    </row>
    <row r="105" spans="1:9" s="240" customFormat="1">
      <c r="A105" s="244"/>
      <c r="D105" s="247"/>
    </row>
    <row r="106" spans="1:9" s="240" customFormat="1">
      <c r="A106" s="244"/>
      <c r="D106" s="247"/>
    </row>
    <row r="107" spans="1:9" s="240" customFormat="1">
      <c r="A107" s="244"/>
      <c r="D107" s="247"/>
    </row>
    <row r="108" spans="1:9" s="240" customFormat="1">
      <c r="A108" s="244"/>
      <c r="D108" s="247"/>
    </row>
    <row r="109" spans="1:9" s="240" customFormat="1">
      <c r="A109" s="244"/>
      <c r="D109" s="247"/>
    </row>
    <row r="110" spans="1:9" s="240" customFormat="1">
      <c r="A110" s="244"/>
      <c r="D110" s="247"/>
    </row>
    <row r="111" spans="1:9" s="240" customFormat="1">
      <c r="A111" s="244"/>
      <c r="D111" s="247"/>
    </row>
    <row r="112" spans="1:9" s="240" customFormat="1">
      <c r="A112" s="244"/>
      <c r="D112" s="247"/>
    </row>
    <row r="113" spans="1:4" s="240" customFormat="1">
      <c r="A113" s="244"/>
      <c r="D113" s="247"/>
    </row>
    <row r="114" spans="1:4" s="240" customFormat="1">
      <c r="A114" s="244"/>
      <c r="D114" s="247"/>
    </row>
    <row r="115" spans="1:4" s="240" customFormat="1">
      <c r="A115" s="244"/>
      <c r="D115" s="247"/>
    </row>
    <row r="116" spans="1:4" s="240" customFormat="1">
      <c r="A116" s="244"/>
      <c r="D116" s="247"/>
    </row>
    <row r="117" spans="1:4" s="240" customFormat="1">
      <c r="A117" s="244"/>
      <c r="D117" s="247"/>
    </row>
    <row r="118" spans="1:4" s="240" customFormat="1">
      <c r="A118" s="244"/>
      <c r="D118" s="247"/>
    </row>
    <row r="119" spans="1:4" s="240" customFormat="1">
      <c r="A119" s="244"/>
      <c r="D119" s="247"/>
    </row>
    <row r="120" spans="1:4" s="240" customFormat="1">
      <c r="A120" s="244"/>
      <c r="D120" s="247"/>
    </row>
    <row r="121" spans="1:4" s="240" customFormat="1">
      <c r="A121" s="244"/>
      <c r="D121" s="247"/>
    </row>
    <row r="122" spans="1:4" s="240" customFormat="1">
      <c r="A122" s="244"/>
      <c r="D122" s="247"/>
    </row>
    <row r="123" spans="1:4" s="240" customFormat="1">
      <c r="A123" s="244"/>
      <c r="D123" s="247"/>
    </row>
    <row r="124" spans="1:4" s="240" customFormat="1">
      <c r="A124" s="244"/>
      <c r="D124" s="247"/>
    </row>
    <row r="125" spans="1:4" s="240" customFormat="1">
      <c r="A125" s="244"/>
      <c r="D125" s="247"/>
    </row>
    <row r="126" spans="1:4" s="240" customFormat="1">
      <c r="A126" s="244"/>
      <c r="D126" s="247"/>
    </row>
    <row r="127" spans="1:4" s="240" customFormat="1">
      <c r="A127" s="244"/>
      <c r="D127" s="247"/>
    </row>
    <row r="128" spans="1:4" s="240" customFormat="1">
      <c r="A128" s="244"/>
      <c r="D128" s="247"/>
    </row>
    <row r="129" spans="1:4" s="240" customFormat="1">
      <c r="A129" s="244"/>
      <c r="D129" s="247"/>
    </row>
    <row r="130" spans="1:4" s="240" customFormat="1">
      <c r="A130" s="244"/>
      <c r="D130" s="247"/>
    </row>
    <row r="131" spans="1:4" s="240" customFormat="1">
      <c r="A131" s="244"/>
      <c r="D131" s="247"/>
    </row>
    <row r="132" spans="1:4" s="240" customFormat="1">
      <c r="A132" s="244"/>
      <c r="D132" s="247"/>
    </row>
    <row r="133" spans="1:4" s="240" customFormat="1">
      <c r="A133" s="244"/>
      <c r="D133" s="247"/>
    </row>
    <row r="134" spans="1:4" s="240" customFormat="1">
      <c r="A134" s="244"/>
      <c r="D134" s="247"/>
    </row>
    <row r="135" spans="1:4" s="240" customFormat="1">
      <c r="A135" s="244"/>
      <c r="D135" s="247"/>
    </row>
    <row r="136" spans="1:4" s="240" customFormat="1">
      <c r="A136" s="244"/>
      <c r="D136" s="247"/>
    </row>
    <row r="137" spans="1:4" s="240" customFormat="1">
      <c r="A137" s="244"/>
      <c r="D137" s="247"/>
    </row>
    <row r="138" spans="1:4" s="240" customFormat="1">
      <c r="A138" s="244"/>
      <c r="D138" s="247"/>
    </row>
    <row r="139" spans="1:4" s="240" customFormat="1">
      <c r="A139" s="244"/>
      <c r="D139" s="247"/>
    </row>
    <row r="140" spans="1:4" s="240" customFormat="1">
      <c r="A140" s="244"/>
      <c r="D140" s="247"/>
    </row>
    <row r="141" spans="1:4" s="240" customFormat="1">
      <c r="A141" s="244"/>
      <c r="D141" s="247"/>
    </row>
    <row r="142" spans="1:4" s="240" customFormat="1">
      <c r="A142" s="244"/>
      <c r="D142" s="247"/>
    </row>
    <row r="143" spans="1:4" s="240" customFormat="1">
      <c r="A143" s="244"/>
      <c r="D143" s="247"/>
    </row>
    <row r="144" spans="1:4" s="240" customFormat="1">
      <c r="A144" s="244"/>
      <c r="D144" s="247"/>
    </row>
    <row r="145" spans="1:4" s="240" customFormat="1">
      <c r="A145" s="244"/>
      <c r="D145" s="247"/>
    </row>
    <row r="146" spans="1:4" s="240" customFormat="1">
      <c r="A146" s="244"/>
      <c r="D146" s="247"/>
    </row>
    <row r="147" spans="1:4" s="240" customFormat="1">
      <c r="A147" s="244"/>
      <c r="D147" s="247"/>
    </row>
    <row r="148" spans="1:4" s="240" customFormat="1">
      <c r="A148" s="244"/>
      <c r="D148" s="247"/>
    </row>
    <row r="149" spans="1:4" s="240" customFormat="1">
      <c r="A149" s="244"/>
      <c r="D149" s="247"/>
    </row>
    <row r="150" spans="1:4" s="240" customFormat="1">
      <c r="A150" s="244"/>
      <c r="D150" s="247"/>
    </row>
    <row r="151" spans="1:4" s="240" customFormat="1">
      <c r="A151" s="244"/>
      <c r="D151" s="247"/>
    </row>
    <row r="152" spans="1:4" s="240" customFormat="1">
      <c r="A152" s="244"/>
      <c r="D152" s="247"/>
    </row>
    <row r="153" spans="1:4" s="240" customFormat="1">
      <c r="A153" s="244"/>
      <c r="D153" s="247"/>
    </row>
    <row r="154" spans="1:4" s="240" customFormat="1">
      <c r="A154" s="244"/>
      <c r="D154" s="247"/>
    </row>
    <row r="155" spans="1:4" s="240" customFormat="1">
      <c r="A155" s="244"/>
      <c r="D155" s="247"/>
    </row>
    <row r="156" spans="1:4" s="240" customFormat="1">
      <c r="A156" s="244"/>
      <c r="D156" s="247"/>
    </row>
    <row r="157" spans="1:4" s="240" customFormat="1">
      <c r="A157" s="244"/>
      <c r="D157" s="247"/>
    </row>
    <row r="158" spans="1:4" s="240" customFormat="1">
      <c r="A158" s="244"/>
      <c r="D158" s="247"/>
    </row>
    <row r="159" spans="1:4" s="240" customFormat="1">
      <c r="A159" s="244"/>
    </row>
    <row r="160" spans="1:4" s="240" customFormat="1">
      <c r="A160" s="244"/>
    </row>
    <row r="161" spans="1:1" s="240" customFormat="1">
      <c r="A161" s="244"/>
    </row>
    <row r="162" spans="1:1" s="240" customFormat="1">
      <c r="A162" s="244"/>
    </row>
    <row r="163" spans="1:1" s="240" customFormat="1">
      <c r="A163" s="244"/>
    </row>
    <row r="164" spans="1:1" s="240" customFormat="1">
      <c r="A164" s="244"/>
    </row>
    <row r="165" spans="1:1" s="240" customFormat="1">
      <c r="A165" s="244"/>
    </row>
    <row r="166" spans="1:1" s="240" customFormat="1">
      <c r="A166" s="244"/>
    </row>
    <row r="167" spans="1:1" s="240" customFormat="1">
      <c r="A167" s="244"/>
    </row>
    <row r="168" spans="1:1" s="240" customFormat="1">
      <c r="A168" s="244"/>
    </row>
    <row r="169" spans="1:1" s="240" customFormat="1">
      <c r="A169" s="244"/>
    </row>
    <row r="170" spans="1:1" s="240" customFormat="1">
      <c r="A170" s="244"/>
    </row>
    <row r="171" spans="1:1" s="240" customFormat="1">
      <c r="A171" s="244"/>
    </row>
    <row r="172" spans="1:1" s="240" customFormat="1">
      <c r="A172" s="244"/>
    </row>
    <row r="173" spans="1:1" s="240" customFormat="1">
      <c r="A173" s="244"/>
    </row>
    <row r="174" spans="1:1" s="240" customFormat="1">
      <c r="A174" s="244"/>
    </row>
    <row r="175" spans="1:1" s="240" customFormat="1">
      <c r="A175" s="244"/>
    </row>
    <row r="176" spans="1:1" s="240" customFormat="1">
      <c r="A176" s="244"/>
    </row>
    <row r="177" spans="1:1" s="240" customFormat="1">
      <c r="A177" s="244"/>
    </row>
    <row r="178" spans="1:1" s="240" customFormat="1">
      <c r="A178" s="244"/>
    </row>
    <row r="179" spans="1:1" s="240" customFormat="1">
      <c r="A179" s="244"/>
    </row>
    <row r="180" spans="1:1" s="240" customFormat="1">
      <c r="A180" s="244"/>
    </row>
    <row r="181" spans="1:1" s="240" customFormat="1">
      <c r="A181" s="244"/>
    </row>
    <row r="182" spans="1:1" s="240" customFormat="1">
      <c r="A182" s="244"/>
    </row>
    <row r="183" spans="1:1" s="240" customFormat="1">
      <c r="A183" s="244"/>
    </row>
    <row r="184" spans="1:1" s="240" customFormat="1">
      <c r="A184" s="244"/>
    </row>
    <row r="185" spans="1:1" s="240" customFormat="1">
      <c r="A185" s="244"/>
    </row>
    <row r="186" spans="1:1" s="240" customFormat="1">
      <c r="A186" s="244"/>
    </row>
    <row r="187" spans="1:1" s="240" customFormat="1">
      <c r="A187" s="244"/>
    </row>
    <row r="188" spans="1:1" s="240" customFormat="1">
      <c r="A188" s="244"/>
    </row>
    <row r="189" spans="1:1" s="240" customFormat="1">
      <c r="A189" s="244"/>
    </row>
    <row r="190" spans="1:1" s="240" customFormat="1">
      <c r="A190" s="244"/>
    </row>
    <row r="191" spans="1:1" s="240" customFormat="1">
      <c r="A191" s="244"/>
    </row>
    <row r="192" spans="1:1" s="240" customFormat="1">
      <c r="A192" s="244"/>
    </row>
    <row r="193" spans="1:1" s="240" customFormat="1">
      <c r="A193" s="244"/>
    </row>
    <row r="194" spans="1:1" s="240" customFormat="1">
      <c r="A194" s="244"/>
    </row>
    <row r="195" spans="1:1" s="240" customFormat="1">
      <c r="A195" s="244"/>
    </row>
    <row r="196" spans="1:1" s="240" customFormat="1">
      <c r="A196" s="244"/>
    </row>
    <row r="197" spans="1:1" s="240" customFormat="1">
      <c r="A197" s="244"/>
    </row>
    <row r="198" spans="1:1" s="240" customFormat="1">
      <c r="A198" s="244"/>
    </row>
    <row r="199" spans="1:1" s="240" customFormat="1">
      <c r="A199" s="244"/>
    </row>
    <row r="200" spans="1:1" s="240" customFormat="1">
      <c r="A200" s="244"/>
    </row>
    <row r="201" spans="1:1" s="240" customFormat="1">
      <c r="A201" s="244"/>
    </row>
    <row r="202" spans="1:1" s="240" customFormat="1">
      <c r="A202" s="244"/>
    </row>
    <row r="203" spans="1:1" s="240" customFormat="1"/>
    <row r="204" spans="1:1" s="240" customFormat="1"/>
    <row r="205" spans="1:1" s="240" customFormat="1"/>
    <row r="206" spans="1:1" s="240" customFormat="1"/>
    <row r="207" spans="1:1" s="240" customFormat="1"/>
    <row r="208" spans="1:1" s="240" customFormat="1"/>
    <row r="209" s="240" customFormat="1"/>
    <row r="210" s="240" customFormat="1"/>
    <row r="211" s="240" customFormat="1"/>
    <row r="212" s="240" customFormat="1"/>
    <row r="213" s="240" customFormat="1"/>
    <row r="214" s="240" customFormat="1"/>
    <row r="215" s="240" customFormat="1"/>
    <row r="216" s="240" customFormat="1"/>
    <row r="217" s="240" customFormat="1"/>
    <row r="218" s="240" customFormat="1"/>
    <row r="219" s="240" customFormat="1"/>
    <row r="220" s="240" customFormat="1"/>
    <row r="221" s="240" customFormat="1"/>
    <row r="222" s="240" customFormat="1"/>
    <row r="223" s="240" customFormat="1"/>
    <row r="224" s="240" customFormat="1"/>
    <row r="225" s="240" customFormat="1"/>
    <row r="226" s="240" customFormat="1"/>
    <row r="227" s="240" customFormat="1"/>
    <row r="228" s="240" customFormat="1"/>
    <row r="229" s="240" customFormat="1"/>
    <row r="230" s="240" customFormat="1"/>
    <row r="231" s="240" customFormat="1"/>
    <row r="232" s="240" customFormat="1"/>
    <row r="233" s="240" customFormat="1"/>
    <row r="234" s="240" customFormat="1"/>
    <row r="235" s="240" customFormat="1"/>
    <row r="236" s="240" customFormat="1"/>
    <row r="237" s="240" customFormat="1"/>
    <row r="238" s="240" customFormat="1"/>
    <row r="239" s="240" customFormat="1"/>
    <row r="240" s="240" customFormat="1"/>
    <row r="241" s="240" customFormat="1"/>
    <row r="242" s="240" customFormat="1"/>
    <row r="243" s="240" customFormat="1"/>
    <row r="244" s="240" customFormat="1"/>
    <row r="245" s="240" customFormat="1"/>
    <row r="246" s="240" customFormat="1"/>
    <row r="247" s="240" customFormat="1"/>
    <row r="248" s="240" customFormat="1"/>
    <row r="249" s="240" customFormat="1"/>
    <row r="250" s="240" customFormat="1"/>
    <row r="251" s="240" customFormat="1"/>
    <row r="252" s="240" customFormat="1"/>
    <row r="253" s="240" customFormat="1"/>
    <row r="254" s="240" customFormat="1"/>
    <row r="255" s="240" customFormat="1"/>
    <row r="256" s="240" customFormat="1"/>
    <row r="257" s="240" customFormat="1"/>
    <row r="258" s="240" customFormat="1"/>
    <row r="259" s="240" customFormat="1"/>
    <row r="260" s="240" customFormat="1"/>
    <row r="261" s="240" customFormat="1"/>
    <row r="262" s="240" customFormat="1"/>
    <row r="263" s="240" customFormat="1"/>
    <row r="264" s="240" customFormat="1"/>
    <row r="265" s="240" customFormat="1"/>
    <row r="266" s="240" customFormat="1"/>
    <row r="267" s="240" customFormat="1"/>
    <row r="268" s="240" customFormat="1"/>
    <row r="269" s="240" customFormat="1"/>
    <row r="270" s="240" customFormat="1"/>
    <row r="271" s="240" customFormat="1"/>
    <row r="272" s="240" customFormat="1"/>
    <row r="273" s="240" customFormat="1"/>
    <row r="274" s="240" customFormat="1"/>
    <row r="275" s="240" customFormat="1"/>
    <row r="276" s="240" customFormat="1"/>
    <row r="277" s="240" customFormat="1"/>
    <row r="278" s="240" customFormat="1"/>
    <row r="279" s="240" customFormat="1"/>
    <row r="280" s="240" customFormat="1"/>
    <row r="281" s="240" customFormat="1"/>
    <row r="282" s="240" customFormat="1"/>
    <row r="283" s="240" customFormat="1"/>
    <row r="284" s="240" customFormat="1"/>
    <row r="285" s="240" customFormat="1"/>
    <row r="286" s="240" customFormat="1"/>
    <row r="287" s="240" customFormat="1"/>
    <row r="288" s="240" customFormat="1"/>
    <row r="289" s="240" customFormat="1"/>
    <row r="290" s="240" customFormat="1"/>
    <row r="291" s="240" customFormat="1"/>
    <row r="292" s="240" customFormat="1"/>
    <row r="293" s="240" customFormat="1"/>
    <row r="294" s="240" customFormat="1"/>
    <row r="295" s="240" customFormat="1"/>
    <row r="296" s="240" customFormat="1"/>
    <row r="297" s="240" customFormat="1"/>
    <row r="298" s="240" customFormat="1"/>
    <row r="299" s="240" customFormat="1"/>
    <row r="300" s="240" customFormat="1"/>
    <row r="301" s="240" customFormat="1"/>
    <row r="302" s="240" customFormat="1"/>
    <row r="303" s="240" customFormat="1"/>
    <row r="304" s="240" customFormat="1"/>
    <row r="305" s="240" customFormat="1"/>
    <row r="306" s="240" customFormat="1"/>
    <row r="307" s="240" customFormat="1"/>
    <row r="308" s="240" customFormat="1"/>
    <row r="309" s="240" customFormat="1"/>
    <row r="310" s="240" customFormat="1"/>
    <row r="311" s="240" customFormat="1"/>
    <row r="312" s="240" customFormat="1"/>
    <row r="313" s="240" customFormat="1"/>
    <row r="314" s="240" customFormat="1"/>
    <row r="315" s="240" customFormat="1"/>
    <row r="316" s="240" customFormat="1"/>
    <row r="317" s="240" customFormat="1"/>
    <row r="318" s="240" customFormat="1"/>
    <row r="319" s="240" customFormat="1"/>
    <row r="320" s="240" customFormat="1"/>
    <row r="321" s="240" customFormat="1"/>
    <row r="322" s="240" customFormat="1"/>
    <row r="323" s="240" customFormat="1"/>
    <row r="324" s="240" customFormat="1"/>
    <row r="325" s="240" customFormat="1"/>
    <row r="326" s="240" customFormat="1"/>
    <row r="327" s="240" customFormat="1"/>
    <row r="328" s="240" customFormat="1"/>
    <row r="329" s="240" customFormat="1"/>
    <row r="330" s="240" customFormat="1"/>
    <row r="331" s="240" customFormat="1"/>
    <row r="332" s="240" customFormat="1"/>
    <row r="333" s="240" customFormat="1"/>
    <row r="334" s="240" customFormat="1"/>
    <row r="335" s="240" customFormat="1"/>
    <row r="336" s="240" customFormat="1"/>
    <row r="337" s="240" customFormat="1"/>
    <row r="338" s="240" customFormat="1"/>
    <row r="339" s="240" customFormat="1"/>
    <row r="340" s="240" customFormat="1"/>
    <row r="341" s="240" customFormat="1"/>
    <row r="342" s="240" customFormat="1"/>
    <row r="343" s="240" customFormat="1"/>
    <row r="344" s="240" customFormat="1"/>
    <row r="345" s="240" customFormat="1"/>
    <row r="346" s="240" customFormat="1"/>
    <row r="347" s="240" customFormat="1"/>
    <row r="348" s="240" customFormat="1"/>
    <row r="349" s="240" customFormat="1"/>
    <row r="350" s="240" customFormat="1"/>
    <row r="351" s="240" customFormat="1"/>
    <row r="352" s="240" customFormat="1"/>
    <row r="353" s="240" customFormat="1"/>
    <row r="354" s="240" customFormat="1"/>
    <row r="355" s="240" customFormat="1"/>
    <row r="356" s="240" customFormat="1"/>
    <row r="357" s="240" customFormat="1"/>
    <row r="358" s="240" customFormat="1"/>
    <row r="359" s="240" customFormat="1"/>
    <row r="360" s="240" customFormat="1"/>
    <row r="361" s="240" customFormat="1"/>
    <row r="362" s="240" customFormat="1"/>
    <row r="363" s="240" customFormat="1"/>
    <row r="364" s="240" customFormat="1"/>
    <row r="365" s="240" customFormat="1"/>
    <row r="366" s="240" customFormat="1"/>
    <row r="367" s="240" customFormat="1"/>
    <row r="368" s="240" customFormat="1"/>
    <row r="369" s="240" customFormat="1"/>
    <row r="370" s="240" customFormat="1"/>
    <row r="371" s="240" customFormat="1"/>
    <row r="372" s="240" customFormat="1"/>
    <row r="373" s="240" customFormat="1"/>
    <row r="374" s="240" customFormat="1"/>
    <row r="375" s="240" customFormat="1"/>
    <row r="376" s="240" customFormat="1"/>
    <row r="377" s="240" customFormat="1"/>
    <row r="378" s="240" customFormat="1"/>
    <row r="379" s="240" customFormat="1"/>
    <row r="380" s="240" customFormat="1"/>
    <row r="381" s="240" customFormat="1"/>
    <row r="382" s="240" customFormat="1"/>
    <row r="383" s="240" customFormat="1"/>
    <row r="384" s="240" customFormat="1"/>
    <row r="385" s="240" customFormat="1"/>
    <row r="386" s="240" customFormat="1"/>
    <row r="387" s="240" customFormat="1"/>
    <row r="388" s="240" customFormat="1"/>
    <row r="389" s="240" customFormat="1"/>
    <row r="390" s="240" customFormat="1"/>
    <row r="391" s="240" customFormat="1"/>
    <row r="392" s="240" customFormat="1"/>
    <row r="393" s="240" customFormat="1"/>
    <row r="394" s="240" customFormat="1"/>
    <row r="395" s="240" customFormat="1"/>
    <row r="396" s="240" customFormat="1"/>
    <row r="397" s="240" customFormat="1"/>
    <row r="398" s="240" customFormat="1"/>
    <row r="399" s="240" customFormat="1"/>
    <row r="400" s="240" customFormat="1"/>
    <row r="401" s="240" customFormat="1"/>
    <row r="402" s="240" customFormat="1"/>
    <row r="403" s="240" customFormat="1"/>
    <row r="404" s="240" customFormat="1"/>
    <row r="405" s="240" customFormat="1"/>
    <row r="406" s="240" customFormat="1"/>
    <row r="407" s="240" customFormat="1"/>
    <row r="408" s="240" customFormat="1"/>
    <row r="409" s="240" customFormat="1"/>
    <row r="410" s="240" customFormat="1"/>
    <row r="411" s="240" customFormat="1"/>
    <row r="412" s="240" customFormat="1"/>
    <row r="413" s="240" customFormat="1"/>
    <row r="414" s="240" customFormat="1"/>
    <row r="415" s="240" customFormat="1"/>
    <row r="416" s="240" customFormat="1"/>
    <row r="417" s="240" customFormat="1"/>
    <row r="418" s="240" customFormat="1"/>
    <row r="419" s="240" customFormat="1"/>
    <row r="420" s="240" customFormat="1"/>
    <row r="421" s="240" customFormat="1"/>
    <row r="422" s="240" customFormat="1"/>
    <row r="423" s="240" customFormat="1"/>
    <row r="424" s="240" customFormat="1"/>
    <row r="425" s="240" customFormat="1"/>
    <row r="426" s="240" customFormat="1"/>
    <row r="427" s="240" customFormat="1"/>
    <row r="428" s="240" customFormat="1"/>
    <row r="429" s="240" customFormat="1"/>
    <row r="430" s="240" customFormat="1"/>
    <row r="431" s="240" customFormat="1"/>
    <row r="432" s="240" customFormat="1"/>
    <row r="433" s="240" customFormat="1"/>
    <row r="434" s="240" customFormat="1"/>
    <row r="435" s="240" customFormat="1"/>
    <row r="436" s="240" customFormat="1"/>
    <row r="437" s="240" customFormat="1"/>
    <row r="438" s="240" customFormat="1"/>
    <row r="439" s="240" customFormat="1"/>
    <row r="440" s="240" customFormat="1"/>
    <row r="441" s="240" customFormat="1"/>
    <row r="442" s="240" customFormat="1"/>
    <row r="443" s="240" customFormat="1"/>
    <row r="444" s="240" customFormat="1"/>
    <row r="445" s="240" customFormat="1"/>
    <row r="446" s="240" customFormat="1"/>
    <row r="447" s="240" customFormat="1"/>
    <row r="448" s="240" customFormat="1"/>
    <row r="449" s="240" customFormat="1"/>
    <row r="450" s="240" customFormat="1"/>
    <row r="451" s="240" customFormat="1"/>
    <row r="452" s="240" customFormat="1"/>
    <row r="453" s="240" customFormat="1"/>
    <row r="454" s="240" customFormat="1"/>
    <row r="455" s="240" customFormat="1"/>
    <row r="456" s="240" customFormat="1"/>
    <row r="457" s="240" customFormat="1"/>
    <row r="458" s="240" customFormat="1"/>
    <row r="459" s="240" customFormat="1"/>
    <row r="460" s="240" customFormat="1"/>
    <row r="461" s="240" customFormat="1"/>
    <row r="462" s="240" customFormat="1"/>
    <row r="463" s="240" customFormat="1"/>
    <row r="464" s="240" customFormat="1"/>
    <row r="465" s="240" customFormat="1"/>
    <row r="466" s="240" customFormat="1"/>
    <row r="467" s="240" customFormat="1"/>
    <row r="468" s="240" customFormat="1"/>
    <row r="469" s="240" customFormat="1"/>
    <row r="470" s="240" customFormat="1"/>
    <row r="471" s="240" customFormat="1"/>
    <row r="472" s="240" customFormat="1"/>
    <row r="473" s="240" customFormat="1"/>
    <row r="474" s="240" customFormat="1"/>
    <row r="475" s="240" customFormat="1"/>
    <row r="476" s="240" customFormat="1"/>
    <row r="477" s="240" customFormat="1"/>
    <row r="478" s="240" customFormat="1"/>
    <row r="479" s="240" customFormat="1"/>
    <row r="480" s="240" customFormat="1"/>
    <row r="481" s="240" customFormat="1"/>
    <row r="482" s="240" customFormat="1"/>
    <row r="483" s="240" customFormat="1"/>
    <row r="484" s="240" customFormat="1"/>
    <row r="485" s="240" customFormat="1"/>
    <row r="486" s="240" customFormat="1"/>
    <row r="487" s="240" customFormat="1"/>
    <row r="488" s="240" customFormat="1"/>
    <row r="489" s="240" customFormat="1"/>
    <row r="490" s="240" customFormat="1"/>
    <row r="491" s="240" customFormat="1"/>
    <row r="492" s="240" customFormat="1"/>
    <row r="493" s="240" customFormat="1"/>
    <row r="494" s="240" customFormat="1"/>
    <row r="495" s="240" customFormat="1"/>
    <row r="496" s="240" customFormat="1"/>
    <row r="497" s="240" customFormat="1"/>
    <row r="498" s="240" customFormat="1"/>
    <row r="499" s="240" customFormat="1"/>
    <row r="500" s="240" customFormat="1"/>
    <row r="501" s="240" customFormat="1"/>
    <row r="502" s="240" customFormat="1"/>
    <row r="503" s="240" customFormat="1"/>
    <row r="504" s="240" customFormat="1"/>
    <row r="505" s="240" customFormat="1"/>
    <row r="506" s="240" customFormat="1"/>
    <row r="507" s="240" customFormat="1"/>
    <row r="508" s="240" customFormat="1"/>
    <row r="509" s="240" customFormat="1"/>
    <row r="510" s="240" customFormat="1"/>
    <row r="511" s="240" customFormat="1"/>
    <row r="512" s="240" customFormat="1"/>
    <row r="513" s="240" customFormat="1"/>
    <row r="514" s="240" customFormat="1"/>
    <row r="515" s="240" customFormat="1"/>
    <row r="516" s="240" customFormat="1"/>
    <row r="517" s="240" customFormat="1"/>
    <row r="518" s="240" customFormat="1"/>
    <row r="519" s="240" customFormat="1"/>
    <row r="520" s="240" customFormat="1"/>
    <row r="521" s="240" customFormat="1"/>
    <row r="522" s="240" customFormat="1"/>
    <row r="523" s="240" customFormat="1"/>
    <row r="524" s="240" customFormat="1"/>
    <row r="525" s="240" customFormat="1"/>
    <row r="526" s="240" customFormat="1"/>
    <row r="527" s="240" customFormat="1"/>
    <row r="528" s="240" customFormat="1"/>
    <row r="529" s="240" customFormat="1"/>
    <row r="530" s="240" customFormat="1"/>
    <row r="531" s="240" customFormat="1"/>
    <row r="532" s="240" customFormat="1"/>
    <row r="533" s="240" customFormat="1"/>
    <row r="534" s="240" customFormat="1"/>
    <row r="535" s="240" customFormat="1"/>
    <row r="536" s="240" customFormat="1"/>
    <row r="537" s="240" customFormat="1"/>
    <row r="538" s="240" customFormat="1"/>
    <row r="539" s="240" customFormat="1"/>
    <row r="540" s="240" customFormat="1"/>
    <row r="541" s="240" customFormat="1"/>
    <row r="542" s="240" customFormat="1"/>
    <row r="543" s="240" customFormat="1"/>
    <row r="544" s="240" customFormat="1"/>
    <row r="545" s="240" customFormat="1"/>
    <row r="546" s="240" customFormat="1"/>
    <row r="547" s="240" customFormat="1"/>
    <row r="548" s="240" customFormat="1"/>
    <row r="549" s="240" customFormat="1"/>
    <row r="550" s="240" customFormat="1"/>
    <row r="551" s="240" customFormat="1"/>
    <row r="552" s="240" customFormat="1"/>
    <row r="553" s="240" customFormat="1"/>
    <row r="554" s="240" customFormat="1"/>
    <row r="555" s="240" customFormat="1"/>
    <row r="556" s="240" customFormat="1"/>
    <row r="557" s="240" customFormat="1"/>
    <row r="558" s="240" customFormat="1"/>
    <row r="559" s="240" customFormat="1"/>
    <row r="560" s="240" customFormat="1"/>
    <row r="561" s="240" customFormat="1"/>
    <row r="562" s="240" customFormat="1"/>
    <row r="563" s="240" customFormat="1"/>
    <row r="564" s="240" customFormat="1"/>
    <row r="565" s="240" customFormat="1"/>
    <row r="566" s="240" customFormat="1"/>
    <row r="567" s="240" customFormat="1"/>
    <row r="568" s="240" customFormat="1"/>
    <row r="569" s="240" customFormat="1"/>
    <row r="570" s="240" customFormat="1"/>
    <row r="571" s="240" customFormat="1"/>
    <row r="572" s="240" customFormat="1"/>
    <row r="573" s="240" customFormat="1"/>
    <row r="574" s="240" customFormat="1"/>
    <row r="575" s="240" customFormat="1"/>
    <row r="576" s="240" customFormat="1"/>
    <row r="577" s="240" customFormat="1"/>
    <row r="578" s="240" customFormat="1"/>
    <row r="579" s="240" customFormat="1"/>
    <row r="580" s="240" customFormat="1"/>
    <row r="581" s="240" customFormat="1"/>
    <row r="582" s="240" customFormat="1"/>
    <row r="583" s="240" customFormat="1"/>
    <row r="584" s="240" customFormat="1"/>
    <row r="585" s="240" customFormat="1"/>
    <row r="586" s="240" customFormat="1"/>
    <row r="587" s="240" customFormat="1"/>
    <row r="588" s="240" customFormat="1"/>
    <row r="589" s="240" customFormat="1"/>
    <row r="590" s="240" customFormat="1"/>
    <row r="591" s="240" customFormat="1"/>
    <row r="592" s="240" customFormat="1"/>
    <row r="593" s="240" customFormat="1"/>
    <row r="594" s="240" customFormat="1"/>
    <row r="595" s="240" customFormat="1"/>
    <row r="596" s="240" customFormat="1"/>
    <row r="597" s="240" customFormat="1"/>
    <row r="598" s="240" customFormat="1"/>
    <row r="599" s="240" customFormat="1"/>
    <row r="600" s="240" customFormat="1"/>
    <row r="601" s="240" customFormat="1"/>
    <row r="602" s="240" customFormat="1"/>
    <row r="603" s="240" customFormat="1"/>
    <row r="604" s="240" customFormat="1"/>
    <row r="605" s="240" customFormat="1"/>
    <row r="606" s="240" customFormat="1"/>
    <row r="607" s="240" customFormat="1"/>
    <row r="608" s="240" customFormat="1"/>
    <row r="609" s="240" customFormat="1"/>
    <row r="610" s="240" customFormat="1"/>
    <row r="611" s="240" customFormat="1"/>
    <row r="612" s="240" customFormat="1"/>
    <row r="613" s="240" customFormat="1"/>
    <row r="614" s="240" customFormat="1"/>
    <row r="615" s="240" customFormat="1"/>
    <row r="616" s="240" customFormat="1"/>
    <row r="617" s="240" customFormat="1"/>
    <row r="618" s="240" customFormat="1"/>
    <row r="619" s="240" customFormat="1"/>
    <row r="620" s="240" customFormat="1"/>
    <row r="621" s="240" customFormat="1"/>
    <row r="622" s="240" customFormat="1"/>
    <row r="623" s="240" customFormat="1"/>
    <row r="624" s="240" customFormat="1"/>
    <row r="625" s="240" customFormat="1"/>
    <row r="626" s="240" customFormat="1"/>
    <row r="627" s="240" customFormat="1"/>
    <row r="628" s="240" customFormat="1"/>
    <row r="629" s="240" customFormat="1"/>
    <row r="630" s="240" customFormat="1"/>
    <row r="631" s="240" customFormat="1"/>
    <row r="632" s="240" customFormat="1"/>
    <row r="633" s="240" customFormat="1"/>
    <row r="634" s="240" customFormat="1"/>
    <row r="635" s="240" customFormat="1"/>
    <row r="636" s="240" customFormat="1"/>
    <row r="637" s="240" customFormat="1"/>
    <row r="638" s="240" customFormat="1"/>
    <row r="639" s="240" customFormat="1"/>
    <row r="640" s="240" customFormat="1"/>
    <row r="641" s="240" customFormat="1"/>
    <row r="642" s="240" customFormat="1"/>
    <row r="643" s="240" customFormat="1"/>
    <row r="644" s="240" customFormat="1"/>
    <row r="645" s="240" customFormat="1"/>
    <row r="646" s="240" customFormat="1"/>
    <row r="647" s="240" customFormat="1"/>
    <row r="648" s="240" customFormat="1"/>
    <row r="649" s="240" customFormat="1"/>
    <row r="650" s="240" customFormat="1"/>
    <row r="651" s="240" customFormat="1"/>
    <row r="652" s="240" customFormat="1"/>
    <row r="653" s="240" customFormat="1"/>
    <row r="654" s="240" customFormat="1"/>
    <row r="655" s="240" customFormat="1"/>
    <row r="656" s="240" customFormat="1"/>
    <row r="657" s="240" customFormat="1"/>
    <row r="658" s="240" customFormat="1"/>
    <row r="659" s="240" customFormat="1"/>
    <row r="660" s="240" customFormat="1"/>
    <row r="661" s="240" customFormat="1"/>
    <row r="662" s="240" customFormat="1"/>
    <row r="663" s="240" customFormat="1"/>
    <row r="664" s="240" customFormat="1"/>
    <row r="665" s="240" customFormat="1"/>
    <row r="666" s="240" customFormat="1"/>
    <row r="667" s="240" customFormat="1"/>
    <row r="668" s="240" customFormat="1"/>
    <row r="669" s="240" customFormat="1"/>
    <row r="670" s="240" customFormat="1"/>
    <row r="671" s="240" customFormat="1"/>
    <row r="672" s="240" customFormat="1"/>
    <row r="673" s="240" customFormat="1"/>
    <row r="674" s="240" customFormat="1"/>
    <row r="675" s="240" customFormat="1"/>
    <row r="676" s="240" customFormat="1"/>
    <row r="677" s="240" customFormat="1"/>
    <row r="678" s="240" customFormat="1"/>
    <row r="679" s="240" customFormat="1"/>
    <row r="680" s="240" customFormat="1"/>
    <row r="681" s="240" customFormat="1"/>
    <row r="682" s="240" customFormat="1"/>
    <row r="683" s="240" customFormat="1"/>
    <row r="684" s="240" customFormat="1"/>
    <row r="685" s="240" customFormat="1"/>
    <row r="686" s="240" customFormat="1"/>
    <row r="687" s="240" customFormat="1"/>
    <row r="688" s="240" customFormat="1"/>
    <row r="689" s="240" customFormat="1"/>
    <row r="690" s="240" customFormat="1"/>
    <row r="691" s="240" customFormat="1"/>
    <row r="692" s="240" customFormat="1"/>
    <row r="693" s="240" customFormat="1"/>
    <row r="694" s="240" customFormat="1"/>
    <row r="695" s="240" customFormat="1"/>
    <row r="696" s="240" customFormat="1"/>
    <row r="697" s="240" customFormat="1"/>
    <row r="698" s="240" customFormat="1"/>
    <row r="699" s="240" customFormat="1"/>
    <row r="700" s="240" customFormat="1"/>
    <row r="701" s="240" customFormat="1"/>
    <row r="702" s="240" customFormat="1"/>
    <row r="703" s="240" customFormat="1"/>
    <row r="704" s="240" customFormat="1"/>
    <row r="705" s="240" customFormat="1"/>
    <row r="706" s="240" customFormat="1"/>
    <row r="707" s="240" customFormat="1"/>
    <row r="708" s="240" customFormat="1"/>
    <row r="709" s="240" customFormat="1"/>
    <row r="710" s="240" customFormat="1"/>
    <row r="711" s="240" customFormat="1"/>
    <row r="712" s="240" customFormat="1"/>
    <row r="713" s="240" customFormat="1"/>
    <row r="714" s="240" customFormat="1"/>
    <row r="715" s="240" customFormat="1"/>
    <row r="716" s="240" customFormat="1"/>
    <row r="717" s="240" customFormat="1"/>
    <row r="718" s="240" customFormat="1"/>
    <row r="719" s="240" customFormat="1"/>
    <row r="720" s="240" customFormat="1"/>
    <row r="721" s="240" customFormat="1"/>
    <row r="722" s="240" customFormat="1"/>
    <row r="723" s="240" customFormat="1"/>
    <row r="724" s="240" customFormat="1"/>
    <row r="725" s="240" customFormat="1"/>
    <row r="726" s="240" customFormat="1"/>
    <row r="727" s="240" customFormat="1"/>
    <row r="728" s="240" customFormat="1"/>
    <row r="729" s="240" customFormat="1"/>
    <row r="730" s="240" customFormat="1"/>
    <row r="731" s="240" customFormat="1"/>
    <row r="732" s="240" customFormat="1"/>
    <row r="733" s="240" customFormat="1"/>
    <row r="734" s="240" customFormat="1"/>
    <row r="735" s="240" customFormat="1"/>
    <row r="736" s="240" customFormat="1"/>
    <row r="737" s="240" customFormat="1"/>
    <row r="738" s="240" customFormat="1"/>
    <row r="739" s="240" customFormat="1"/>
    <row r="740" s="240" customFormat="1"/>
    <row r="741" s="240" customFormat="1"/>
    <row r="742" s="240" customFormat="1"/>
    <row r="743" s="240" customFormat="1"/>
    <row r="744" s="240" customFormat="1"/>
    <row r="745" s="240" customFormat="1"/>
    <row r="746" s="240" customFormat="1"/>
    <row r="747" s="240" customFormat="1"/>
    <row r="748" s="240" customFormat="1"/>
    <row r="749" s="240" customFormat="1"/>
    <row r="750" s="240" customFormat="1"/>
    <row r="751" s="240" customFormat="1"/>
    <row r="752" s="240" customFormat="1"/>
    <row r="753" s="240" customFormat="1"/>
    <row r="754" s="240" customFormat="1"/>
    <row r="755" s="240" customFormat="1"/>
    <row r="756" s="240" customFormat="1"/>
    <row r="757" s="240" customFormat="1"/>
    <row r="758" s="240" customFormat="1"/>
    <row r="759" s="240" customFormat="1"/>
    <row r="760" s="240" customFormat="1"/>
    <row r="761" s="240" customFormat="1"/>
    <row r="762" s="240" customFormat="1"/>
    <row r="763" s="240" customFormat="1"/>
    <row r="764" s="240" customFormat="1"/>
    <row r="765" s="240" customFormat="1"/>
    <row r="766" s="240" customFormat="1"/>
    <row r="767" s="240" customFormat="1"/>
    <row r="768" s="240" customFormat="1"/>
    <row r="769" s="240" customFormat="1"/>
    <row r="770" s="240" customFormat="1"/>
    <row r="771" s="240" customFormat="1"/>
    <row r="772" s="240" customFormat="1"/>
    <row r="773" s="240" customFormat="1"/>
    <row r="774" s="240" customFormat="1"/>
    <row r="775" s="240" customFormat="1"/>
    <row r="776" s="240" customFormat="1"/>
    <row r="777" s="240" customFormat="1"/>
    <row r="778" s="240" customFormat="1"/>
    <row r="779" s="240" customFormat="1"/>
    <row r="780" s="240" customFormat="1"/>
    <row r="781" s="240" customFormat="1"/>
    <row r="782" s="240" customFormat="1"/>
    <row r="783" s="240" customFormat="1"/>
    <row r="784" s="240" customFormat="1"/>
    <row r="785" s="240" customFormat="1"/>
    <row r="786" s="240" customFormat="1"/>
    <row r="787" s="240" customFormat="1"/>
    <row r="788" s="240" customFormat="1"/>
    <row r="789" s="240" customFormat="1"/>
    <row r="790" s="240" customFormat="1"/>
    <row r="791" s="240" customFormat="1"/>
    <row r="792" s="240" customFormat="1"/>
    <row r="793" s="240" customFormat="1"/>
    <row r="794" s="240" customFormat="1"/>
    <row r="795" s="240" customFormat="1"/>
    <row r="796" s="240" customFormat="1"/>
    <row r="797" s="240" customFormat="1"/>
    <row r="798" s="240" customFormat="1"/>
    <row r="799" s="240" customFormat="1"/>
    <row r="800" s="240" customFormat="1"/>
    <row r="801" s="240" customFormat="1"/>
    <row r="802" s="240" customFormat="1"/>
    <row r="803" s="240" customFormat="1"/>
    <row r="804" s="240" customFormat="1"/>
    <row r="805" s="240" customFormat="1"/>
    <row r="806" s="240" customFormat="1"/>
    <row r="807" s="240" customFormat="1"/>
    <row r="808" s="240" customFormat="1"/>
    <row r="809" s="240" customFormat="1"/>
    <row r="810" s="240" customFormat="1"/>
    <row r="811" s="240" customFormat="1"/>
    <row r="812" s="240" customFormat="1"/>
    <row r="813" s="240" customFormat="1"/>
    <row r="814" s="240" customFormat="1"/>
    <row r="815" s="240" customFormat="1"/>
    <row r="816" s="240" customFormat="1"/>
    <row r="817" s="240" customFormat="1"/>
    <row r="818" s="240" customFormat="1"/>
    <row r="819" s="240" customFormat="1"/>
    <row r="820" s="240" customFormat="1"/>
    <row r="821" s="240" customFormat="1"/>
    <row r="822" s="240" customFormat="1"/>
    <row r="823" s="240" customFormat="1"/>
    <row r="824" s="240" customFormat="1"/>
    <row r="825" s="240" customFormat="1"/>
    <row r="826" s="240" customFormat="1"/>
    <row r="827" s="240" customFormat="1"/>
    <row r="828" s="240" customFormat="1"/>
    <row r="829" s="240" customFormat="1"/>
    <row r="830" s="240" customFormat="1"/>
    <row r="831" s="240" customFormat="1"/>
    <row r="832" s="240" customFormat="1"/>
    <row r="833" s="240" customFormat="1"/>
    <row r="834" s="240" customFormat="1"/>
    <row r="835" s="240" customFormat="1"/>
    <row r="836" s="240" customFormat="1"/>
    <row r="837" s="240" customFormat="1"/>
    <row r="838" s="240" customFormat="1"/>
    <row r="839" s="240" customFormat="1"/>
    <row r="840" s="240" customFormat="1"/>
    <row r="841" s="240" customFormat="1"/>
    <row r="842" s="240" customFormat="1"/>
    <row r="843" s="240" customFormat="1"/>
    <row r="844" s="240" customFormat="1"/>
    <row r="845" s="240" customFormat="1"/>
    <row r="846" s="240" customFormat="1"/>
    <row r="847" s="240" customFormat="1"/>
    <row r="848" s="240" customFormat="1"/>
    <row r="849" s="240" customFormat="1"/>
    <row r="850" s="240" customFormat="1"/>
    <row r="851" s="240" customFormat="1"/>
    <row r="852" s="240" customFormat="1"/>
    <row r="853" s="240" customFormat="1"/>
    <row r="854" s="240" customFormat="1"/>
    <row r="855" s="240" customFormat="1"/>
    <row r="856" s="240" customFormat="1"/>
    <row r="857" s="240" customFormat="1"/>
    <row r="858" s="240" customFormat="1"/>
    <row r="859" s="240" customFormat="1"/>
    <row r="860" s="240" customFormat="1"/>
    <row r="861" s="240" customFormat="1"/>
    <row r="862" s="240" customFormat="1"/>
    <row r="863" s="240" customFormat="1"/>
    <row r="864" s="240" customFormat="1"/>
    <row r="865" s="240" customFormat="1"/>
    <row r="866" s="240" customFormat="1"/>
    <row r="867" s="240" customFormat="1"/>
    <row r="868" s="240" customFormat="1"/>
    <row r="869" s="240" customFormat="1"/>
    <row r="870" s="240" customFormat="1"/>
    <row r="871" s="240" customFormat="1"/>
    <row r="872" s="240" customFormat="1"/>
    <row r="873" s="240" customFormat="1"/>
    <row r="874" s="240" customFormat="1"/>
    <row r="875" s="240" customFormat="1"/>
    <row r="876" s="240" customFormat="1"/>
    <row r="877" s="240" customFormat="1"/>
    <row r="878" s="240" customFormat="1"/>
    <row r="879" s="240" customFormat="1"/>
    <row r="880" s="240" customFormat="1"/>
    <row r="881" s="240" customFormat="1"/>
    <row r="882" s="240" customFormat="1"/>
    <row r="883" s="240" customFormat="1"/>
    <row r="884" s="240" customFormat="1"/>
    <row r="885" s="240" customFormat="1"/>
    <row r="886" s="240" customFormat="1"/>
    <row r="887" s="240" customFormat="1"/>
    <row r="888" s="240" customFormat="1"/>
    <row r="889" s="240" customFormat="1"/>
    <row r="890" s="240" customFormat="1"/>
    <row r="891" s="240" customFormat="1"/>
    <row r="892" s="240" customFormat="1"/>
    <row r="893" s="240" customFormat="1"/>
    <row r="894" s="240" customFormat="1"/>
    <row r="895" s="240" customFormat="1"/>
    <row r="896" s="240" customFormat="1"/>
    <row r="897" s="240" customFormat="1"/>
    <row r="898" s="240" customFormat="1"/>
    <row r="899" s="240" customFormat="1"/>
    <row r="900" s="240" customFormat="1"/>
    <row r="901" s="240" customFormat="1"/>
    <row r="902" s="240" customFormat="1"/>
    <row r="903" s="240" customFormat="1"/>
    <row r="904" s="240" customFormat="1"/>
    <row r="905" s="240" customFormat="1"/>
    <row r="906" s="240" customFormat="1"/>
    <row r="907" s="240" customFormat="1"/>
    <row r="908" s="240" customFormat="1"/>
    <row r="909" s="240" customFormat="1"/>
    <row r="910" s="240" customFormat="1"/>
    <row r="911" s="240" customFormat="1"/>
    <row r="912" s="240" customFormat="1"/>
    <row r="913" s="240" customFormat="1"/>
    <row r="914" s="240" customFormat="1"/>
    <row r="915" s="240" customFormat="1"/>
    <row r="916" s="240" customFormat="1"/>
    <row r="917" s="240" customFormat="1"/>
    <row r="918" s="240" customFormat="1"/>
    <row r="919" s="240" customFormat="1"/>
    <row r="920" s="240" customFormat="1"/>
    <row r="921" s="240" customFormat="1"/>
    <row r="922" s="240" customFormat="1"/>
    <row r="923" s="240" customFormat="1"/>
    <row r="924" s="240" customFormat="1"/>
    <row r="925" s="240" customFormat="1"/>
    <row r="926" s="240" customFormat="1"/>
    <row r="927" s="240" customFormat="1"/>
    <row r="928" s="240" customFormat="1"/>
    <row r="929" s="240" customFormat="1"/>
    <row r="930" s="240" customFormat="1"/>
    <row r="931" s="240" customFormat="1"/>
    <row r="932" s="240" customFormat="1"/>
    <row r="933" s="240" customFormat="1"/>
    <row r="934" s="240" customFormat="1"/>
    <row r="935" s="240" customFormat="1"/>
    <row r="936" s="240" customFormat="1"/>
    <row r="937" s="240" customFormat="1"/>
    <row r="938" s="240" customFormat="1"/>
    <row r="939" s="240" customFormat="1"/>
    <row r="940" s="240" customFormat="1"/>
    <row r="941" s="240" customFormat="1"/>
    <row r="942" s="240" customFormat="1"/>
    <row r="943" s="240" customFormat="1"/>
    <row r="944" s="240" customFormat="1"/>
    <row r="945" s="240" customFormat="1"/>
    <row r="946" s="240" customFormat="1"/>
    <row r="947" s="240" customFormat="1"/>
    <row r="948" s="240" customFormat="1"/>
    <row r="949" s="240" customFormat="1"/>
    <row r="950" s="240" customFormat="1"/>
    <row r="951" s="240" customFormat="1"/>
    <row r="952" s="240" customFormat="1"/>
    <row r="953" s="240" customFormat="1"/>
    <row r="954" s="240" customFormat="1"/>
    <row r="955" s="240" customFormat="1"/>
    <row r="956" s="240" customFormat="1"/>
    <row r="957" s="240" customFormat="1"/>
    <row r="958" s="240" customFormat="1"/>
    <row r="959" s="240" customFormat="1"/>
    <row r="960" s="240" customFormat="1"/>
    <row r="961" s="240" customFormat="1"/>
    <row r="962" s="240" customFormat="1"/>
    <row r="963" s="240" customFormat="1"/>
    <row r="964" s="240" customFormat="1"/>
    <row r="965" s="240" customFormat="1"/>
    <row r="966" s="240" customFormat="1"/>
    <row r="967" s="240" customFormat="1"/>
    <row r="968" s="240" customFormat="1"/>
    <row r="969" s="240" customFormat="1"/>
    <row r="970" s="240" customFormat="1"/>
    <row r="971" s="240" customFormat="1"/>
    <row r="972" s="240" customFormat="1"/>
    <row r="973" s="240" customFormat="1"/>
    <row r="974" s="240" customFormat="1"/>
    <row r="975" s="240" customFormat="1"/>
    <row r="976" s="240" customFormat="1"/>
    <row r="977" s="240" customFormat="1"/>
    <row r="978" s="240" customFormat="1"/>
    <row r="979" s="240" customFormat="1"/>
    <row r="980" s="240" customFormat="1"/>
    <row r="981" s="240" customFormat="1"/>
    <row r="982" s="240" customFormat="1"/>
    <row r="983" s="240" customFormat="1"/>
    <row r="984" s="240" customFormat="1"/>
    <row r="985" s="240" customFormat="1"/>
    <row r="986" s="240" customFormat="1"/>
    <row r="987" s="240" customFormat="1"/>
    <row r="988" s="240" customFormat="1"/>
    <row r="989" s="240" customFormat="1"/>
    <row r="990" s="240" customFormat="1"/>
    <row r="991" s="240" customFormat="1"/>
    <row r="992" s="240" customFormat="1"/>
    <row r="993" s="240" customFormat="1"/>
    <row r="994" s="240" customFormat="1"/>
    <row r="995" s="240" customFormat="1"/>
    <row r="996" s="240" customFormat="1"/>
    <row r="997" s="240" customFormat="1"/>
    <row r="998" s="240" customFormat="1"/>
    <row r="999" s="240" customFormat="1"/>
    <row r="1000" s="240" customFormat="1"/>
    <row r="1001" s="240" customFormat="1"/>
    <row r="1002" s="240" customFormat="1"/>
    <row r="1003" s="240" customFormat="1"/>
    <row r="1004" s="240" customFormat="1"/>
    <row r="1005" s="240" customFormat="1"/>
    <row r="1006" s="240" customFormat="1"/>
    <row r="1007" s="240" customFormat="1"/>
  </sheetData>
  <sheetProtection sheet="1" objects="1" scenarios="1" formatCells="0" formatColumns="0" formatRows="0" selectLockedCells="1"/>
  <mergeCells count="29">
    <mergeCell ref="A63:I63"/>
    <mergeCell ref="H6:I6"/>
    <mergeCell ref="D6:E6"/>
    <mergeCell ref="D7:E7"/>
    <mergeCell ref="A43:I43"/>
    <mergeCell ref="A47:I47"/>
    <mergeCell ref="A51:I51"/>
    <mergeCell ref="A55:I55"/>
    <mergeCell ref="A59:I59"/>
    <mergeCell ref="A39:I39"/>
    <mergeCell ref="A35:I35"/>
    <mergeCell ref="A18:I18"/>
    <mergeCell ref="A22:I22"/>
    <mergeCell ref="A26:I26"/>
    <mergeCell ref="A30:I30"/>
    <mergeCell ref="A31:I31"/>
    <mergeCell ref="A2:B2"/>
    <mergeCell ref="G1:I1"/>
    <mergeCell ref="G2:I2"/>
    <mergeCell ref="A14:I14"/>
    <mergeCell ref="A3:I3"/>
    <mergeCell ref="D5:I5"/>
    <mergeCell ref="A5:C5"/>
    <mergeCell ref="F6:G6"/>
    <mergeCell ref="F7:G7"/>
    <mergeCell ref="F8:G8"/>
    <mergeCell ref="H7:I8"/>
    <mergeCell ref="D8:E8"/>
    <mergeCell ref="A10:I10"/>
  </mergeCells>
  <phoneticPr fontId="31" type="noConversion"/>
  <conditionalFormatting sqref="I15">
    <cfRule type="containsText" dxfId="111" priority="581" operator="containsText" text="Annulé">
      <formula>NOT(ISERROR(SEARCH("Annulé",I15)))</formula>
    </cfRule>
    <cfRule type="containsText" dxfId="110" priority="582" operator="containsText" text="En cours">
      <formula>NOT(ISERROR(SEARCH("En cours",I15)))</formula>
    </cfRule>
    <cfRule type="containsText" dxfId="109" priority="583" operator="containsText" text="A planifier">
      <formula>NOT(ISERROR(SEARCH("A planifier",I15)))</formula>
    </cfRule>
    <cfRule type="containsText" dxfId="108" priority="584" operator="containsText" text="Cloturé">
      <formula>NOT(ISERROR(SEARCH("Cloturé",I15)))</formula>
    </cfRule>
  </conditionalFormatting>
  <conditionalFormatting sqref="I15">
    <cfRule type="containsText" dxfId="107" priority="577" operator="containsText" text="Annulé">
      <formula>NOT(ISERROR(SEARCH("Annulé",I15)))</formula>
    </cfRule>
    <cfRule type="containsText" dxfId="106" priority="578" operator="containsText" text="A planifier">
      <formula>NOT(ISERROR(SEARCH("A planifier",I15)))</formula>
    </cfRule>
    <cfRule type="containsText" dxfId="105" priority="579" operator="containsText" text="En cours">
      <formula>NOT(ISERROR(SEARCH("En cours",I15)))</formula>
    </cfRule>
    <cfRule type="containsText" dxfId="104" priority="580" operator="containsText" text="Clos">
      <formula>NOT(ISERROR(SEARCH("Clos",I15)))</formula>
    </cfRule>
  </conditionalFormatting>
  <conditionalFormatting sqref="I16:I17">
    <cfRule type="containsText" dxfId="103" priority="101" operator="containsText" text="Annulé">
      <formula>NOT(ISERROR(SEARCH("Annulé",I16)))</formula>
    </cfRule>
    <cfRule type="containsText" dxfId="102" priority="102" operator="containsText" text="En cours">
      <formula>NOT(ISERROR(SEARCH("En cours",I16)))</formula>
    </cfRule>
    <cfRule type="containsText" dxfId="101" priority="103" operator="containsText" text="A planifier">
      <formula>NOT(ISERROR(SEARCH("A planifier",I16)))</formula>
    </cfRule>
    <cfRule type="containsText" dxfId="100" priority="104" operator="containsText" text="Cloturé">
      <formula>NOT(ISERROR(SEARCH("Cloturé",I16)))</formula>
    </cfRule>
  </conditionalFormatting>
  <conditionalFormatting sqref="I16:I17">
    <cfRule type="containsText" dxfId="99" priority="97" operator="containsText" text="Annulé">
      <formula>NOT(ISERROR(SEARCH("Annulé",I16)))</formula>
    </cfRule>
    <cfRule type="containsText" dxfId="98" priority="98" operator="containsText" text="A planifier">
      <formula>NOT(ISERROR(SEARCH("A planifier",I16)))</formula>
    </cfRule>
    <cfRule type="containsText" dxfId="97" priority="99" operator="containsText" text="En cours">
      <formula>NOT(ISERROR(SEARCH("En cours",I16)))</formula>
    </cfRule>
    <cfRule type="containsText" dxfId="96" priority="100" operator="containsText" text="Clos">
      <formula>NOT(ISERROR(SEARCH("Clos",I16)))</formula>
    </cfRule>
  </conditionalFormatting>
  <conditionalFormatting sqref="I19:I21">
    <cfRule type="containsText" dxfId="95" priority="93" operator="containsText" text="Annulé">
      <formula>NOT(ISERROR(SEARCH("Annulé",I19)))</formula>
    </cfRule>
    <cfRule type="containsText" dxfId="94" priority="94" operator="containsText" text="En cours">
      <formula>NOT(ISERROR(SEARCH("En cours",I19)))</formula>
    </cfRule>
    <cfRule type="containsText" dxfId="93" priority="95" operator="containsText" text="A planifier">
      <formula>NOT(ISERROR(SEARCH("A planifier",I19)))</formula>
    </cfRule>
    <cfRule type="containsText" dxfId="92" priority="96" operator="containsText" text="Cloturé">
      <formula>NOT(ISERROR(SEARCH("Cloturé",I19)))</formula>
    </cfRule>
  </conditionalFormatting>
  <conditionalFormatting sqref="I19:I21">
    <cfRule type="containsText" dxfId="91" priority="89" operator="containsText" text="Annulé">
      <formula>NOT(ISERROR(SEARCH("Annulé",I19)))</formula>
    </cfRule>
    <cfRule type="containsText" dxfId="90" priority="90" operator="containsText" text="A planifier">
      <formula>NOT(ISERROR(SEARCH("A planifier",I19)))</formula>
    </cfRule>
    <cfRule type="containsText" dxfId="89" priority="91" operator="containsText" text="En cours">
      <formula>NOT(ISERROR(SEARCH("En cours",I19)))</formula>
    </cfRule>
    <cfRule type="containsText" dxfId="88" priority="92" operator="containsText" text="Clos">
      <formula>NOT(ISERROR(SEARCH("Clos",I19)))</formula>
    </cfRule>
  </conditionalFormatting>
  <conditionalFormatting sqref="I23:I25">
    <cfRule type="containsText" dxfId="87" priority="85" operator="containsText" text="Annulé">
      <formula>NOT(ISERROR(SEARCH("Annulé",I23)))</formula>
    </cfRule>
    <cfRule type="containsText" dxfId="86" priority="86" operator="containsText" text="En cours">
      <formula>NOT(ISERROR(SEARCH("En cours",I23)))</formula>
    </cfRule>
    <cfRule type="containsText" dxfId="85" priority="87" operator="containsText" text="A planifier">
      <formula>NOT(ISERROR(SEARCH("A planifier",I23)))</formula>
    </cfRule>
    <cfRule type="containsText" dxfId="84" priority="88" operator="containsText" text="Cloturé">
      <formula>NOT(ISERROR(SEARCH("Cloturé",I23)))</formula>
    </cfRule>
  </conditionalFormatting>
  <conditionalFormatting sqref="I23:I25">
    <cfRule type="containsText" dxfId="83" priority="81" operator="containsText" text="Annulé">
      <formula>NOT(ISERROR(SEARCH("Annulé",I23)))</formula>
    </cfRule>
    <cfRule type="containsText" dxfId="82" priority="82" operator="containsText" text="A planifier">
      <formula>NOT(ISERROR(SEARCH("A planifier",I23)))</formula>
    </cfRule>
    <cfRule type="containsText" dxfId="81" priority="83" operator="containsText" text="En cours">
      <formula>NOT(ISERROR(SEARCH("En cours",I23)))</formula>
    </cfRule>
    <cfRule type="containsText" dxfId="80" priority="84" operator="containsText" text="Clos">
      <formula>NOT(ISERROR(SEARCH("Clos",I23)))</formula>
    </cfRule>
  </conditionalFormatting>
  <conditionalFormatting sqref="I27:I29">
    <cfRule type="containsText" dxfId="79" priority="77" operator="containsText" text="Annulé">
      <formula>NOT(ISERROR(SEARCH("Annulé",I27)))</formula>
    </cfRule>
    <cfRule type="containsText" dxfId="78" priority="78" operator="containsText" text="En cours">
      <formula>NOT(ISERROR(SEARCH("En cours",I27)))</formula>
    </cfRule>
    <cfRule type="containsText" dxfId="77" priority="79" operator="containsText" text="A planifier">
      <formula>NOT(ISERROR(SEARCH("A planifier",I27)))</formula>
    </cfRule>
    <cfRule type="containsText" dxfId="76" priority="80" operator="containsText" text="Cloturé">
      <formula>NOT(ISERROR(SEARCH("Cloturé",I27)))</formula>
    </cfRule>
  </conditionalFormatting>
  <conditionalFormatting sqref="I27:I29">
    <cfRule type="containsText" dxfId="75" priority="73" operator="containsText" text="Annulé">
      <formula>NOT(ISERROR(SEARCH("Annulé",I27)))</formula>
    </cfRule>
    <cfRule type="containsText" dxfId="74" priority="74" operator="containsText" text="A planifier">
      <formula>NOT(ISERROR(SEARCH("A planifier",I27)))</formula>
    </cfRule>
    <cfRule type="containsText" dxfId="73" priority="75" operator="containsText" text="En cours">
      <formula>NOT(ISERROR(SEARCH("En cours",I27)))</formula>
    </cfRule>
    <cfRule type="containsText" dxfId="72" priority="76" operator="containsText" text="Clos">
      <formula>NOT(ISERROR(SEARCH("Clos",I27)))</formula>
    </cfRule>
  </conditionalFormatting>
  <conditionalFormatting sqref="I32:I34">
    <cfRule type="containsText" dxfId="71" priority="69" operator="containsText" text="Annulé">
      <formula>NOT(ISERROR(SEARCH("Annulé",I32)))</formula>
    </cfRule>
    <cfRule type="containsText" dxfId="70" priority="70" operator="containsText" text="En cours">
      <formula>NOT(ISERROR(SEARCH("En cours",I32)))</formula>
    </cfRule>
    <cfRule type="containsText" dxfId="69" priority="71" operator="containsText" text="A planifier">
      <formula>NOT(ISERROR(SEARCH("A planifier",I32)))</formula>
    </cfRule>
    <cfRule type="containsText" dxfId="68" priority="72" operator="containsText" text="Cloturé">
      <formula>NOT(ISERROR(SEARCH("Cloturé",I32)))</formula>
    </cfRule>
  </conditionalFormatting>
  <conditionalFormatting sqref="I32:I34">
    <cfRule type="containsText" dxfId="67" priority="65" operator="containsText" text="Annulé">
      <formula>NOT(ISERROR(SEARCH("Annulé",I32)))</formula>
    </cfRule>
    <cfRule type="containsText" dxfId="66" priority="66" operator="containsText" text="A planifier">
      <formula>NOT(ISERROR(SEARCH("A planifier",I32)))</formula>
    </cfRule>
    <cfRule type="containsText" dxfId="65" priority="67" operator="containsText" text="En cours">
      <formula>NOT(ISERROR(SEARCH("En cours",I32)))</formula>
    </cfRule>
    <cfRule type="containsText" dxfId="64" priority="68" operator="containsText" text="Clos">
      <formula>NOT(ISERROR(SEARCH("Clos",I32)))</formula>
    </cfRule>
  </conditionalFormatting>
  <conditionalFormatting sqref="I36:I38">
    <cfRule type="containsText" dxfId="63" priority="61" operator="containsText" text="Annulé">
      <formula>NOT(ISERROR(SEARCH("Annulé",I36)))</formula>
    </cfRule>
    <cfRule type="containsText" dxfId="62" priority="62" operator="containsText" text="En cours">
      <formula>NOT(ISERROR(SEARCH("En cours",I36)))</formula>
    </cfRule>
    <cfRule type="containsText" dxfId="61" priority="63" operator="containsText" text="A planifier">
      <formula>NOT(ISERROR(SEARCH("A planifier",I36)))</formula>
    </cfRule>
    <cfRule type="containsText" dxfId="60" priority="64" operator="containsText" text="Cloturé">
      <formula>NOT(ISERROR(SEARCH("Cloturé",I36)))</formula>
    </cfRule>
  </conditionalFormatting>
  <conditionalFormatting sqref="I36:I38">
    <cfRule type="containsText" dxfId="59" priority="57" operator="containsText" text="Annulé">
      <formula>NOT(ISERROR(SEARCH("Annulé",I36)))</formula>
    </cfRule>
    <cfRule type="containsText" dxfId="58" priority="58" operator="containsText" text="A planifier">
      <formula>NOT(ISERROR(SEARCH("A planifier",I36)))</formula>
    </cfRule>
    <cfRule type="containsText" dxfId="57" priority="59" operator="containsText" text="En cours">
      <formula>NOT(ISERROR(SEARCH("En cours",I36)))</formula>
    </cfRule>
    <cfRule type="containsText" dxfId="56" priority="60" operator="containsText" text="Clos">
      <formula>NOT(ISERROR(SEARCH("Clos",I36)))</formula>
    </cfRule>
  </conditionalFormatting>
  <conditionalFormatting sqref="I40:I42">
    <cfRule type="containsText" dxfId="55" priority="53" operator="containsText" text="Annulé">
      <formula>NOT(ISERROR(SEARCH("Annulé",I40)))</formula>
    </cfRule>
    <cfRule type="containsText" dxfId="54" priority="54" operator="containsText" text="En cours">
      <formula>NOT(ISERROR(SEARCH("En cours",I40)))</formula>
    </cfRule>
    <cfRule type="containsText" dxfId="53" priority="55" operator="containsText" text="A planifier">
      <formula>NOT(ISERROR(SEARCH("A planifier",I40)))</formula>
    </cfRule>
    <cfRule type="containsText" dxfId="52" priority="56" operator="containsText" text="Cloturé">
      <formula>NOT(ISERROR(SEARCH("Cloturé",I40)))</formula>
    </cfRule>
  </conditionalFormatting>
  <conditionalFormatting sqref="I40:I42">
    <cfRule type="containsText" dxfId="51" priority="49" operator="containsText" text="Annulé">
      <formula>NOT(ISERROR(SEARCH("Annulé",I40)))</formula>
    </cfRule>
    <cfRule type="containsText" dxfId="50" priority="50" operator="containsText" text="A planifier">
      <formula>NOT(ISERROR(SEARCH("A planifier",I40)))</formula>
    </cfRule>
    <cfRule type="containsText" dxfId="49" priority="51" operator="containsText" text="En cours">
      <formula>NOT(ISERROR(SEARCH("En cours",I40)))</formula>
    </cfRule>
    <cfRule type="containsText" dxfId="48" priority="52" operator="containsText" text="Clos">
      <formula>NOT(ISERROR(SEARCH("Clos",I40)))</formula>
    </cfRule>
  </conditionalFormatting>
  <conditionalFormatting sqref="I44:I46">
    <cfRule type="containsText" dxfId="47" priority="45" operator="containsText" text="Annulé">
      <formula>NOT(ISERROR(SEARCH("Annulé",I44)))</formula>
    </cfRule>
    <cfRule type="containsText" dxfId="46" priority="46" operator="containsText" text="En cours">
      <formula>NOT(ISERROR(SEARCH("En cours",I44)))</formula>
    </cfRule>
    <cfRule type="containsText" dxfId="45" priority="47" operator="containsText" text="A planifier">
      <formula>NOT(ISERROR(SEARCH("A planifier",I44)))</formula>
    </cfRule>
    <cfRule type="containsText" dxfId="44" priority="48" operator="containsText" text="Cloturé">
      <formula>NOT(ISERROR(SEARCH("Cloturé",I44)))</formula>
    </cfRule>
  </conditionalFormatting>
  <conditionalFormatting sqref="I44:I46">
    <cfRule type="containsText" dxfId="43" priority="41" operator="containsText" text="Annulé">
      <formula>NOT(ISERROR(SEARCH("Annulé",I44)))</formula>
    </cfRule>
    <cfRule type="containsText" dxfId="42" priority="42" operator="containsText" text="A planifier">
      <formula>NOT(ISERROR(SEARCH("A planifier",I44)))</formula>
    </cfRule>
    <cfRule type="containsText" dxfId="41" priority="43" operator="containsText" text="En cours">
      <formula>NOT(ISERROR(SEARCH("En cours",I44)))</formula>
    </cfRule>
    <cfRule type="containsText" dxfId="40" priority="44" operator="containsText" text="Clos">
      <formula>NOT(ISERROR(SEARCH("Clos",I44)))</formula>
    </cfRule>
  </conditionalFormatting>
  <conditionalFormatting sqref="I48:I50">
    <cfRule type="containsText" dxfId="39" priority="37" operator="containsText" text="Annulé">
      <formula>NOT(ISERROR(SEARCH("Annulé",I48)))</formula>
    </cfRule>
    <cfRule type="containsText" dxfId="38" priority="38" operator="containsText" text="En cours">
      <formula>NOT(ISERROR(SEARCH("En cours",I48)))</formula>
    </cfRule>
    <cfRule type="containsText" dxfId="37" priority="39" operator="containsText" text="A planifier">
      <formula>NOT(ISERROR(SEARCH("A planifier",I48)))</formula>
    </cfRule>
    <cfRule type="containsText" dxfId="36" priority="40" operator="containsText" text="Cloturé">
      <formula>NOT(ISERROR(SEARCH("Cloturé",I48)))</formula>
    </cfRule>
  </conditionalFormatting>
  <conditionalFormatting sqref="I48:I50">
    <cfRule type="containsText" dxfId="35" priority="33" operator="containsText" text="Annulé">
      <formula>NOT(ISERROR(SEARCH("Annulé",I48)))</formula>
    </cfRule>
    <cfRule type="containsText" dxfId="34" priority="34" operator="containsText" text="A planifier">
      <formula>NOT(ISERROR(SEARCH("A planifier",I48)))</formula>
    </cfRule>
    <cfRule type="containsText" dxfId="33" priority="35" operator="containsText" text="En cours">
      <formula>NOT(ISERROR(SEARCH("En cours",I48)))</formula>
    </cfRule>
    <cfRule type="containsText" dxfId="32" priority="36" operator="containsText" text="Clos">
      <formula>NOT(ISERROR(SEARCH("Clos",I48)))</formula>
    </cfRule>
  </conditionalFormatting>
  <conditionalFormatting sqref="I52:I54">
    <cfRule type="containsText" dxfId="31" priority="29" operator="containsText" text="Annulé">
      <formula>NOT(ISERROR(SEARCH("Annulé",I52)))</formula>
    </cfRule>
    <cfRule type="containsText" dxfId="30" priority="30" operator="containsText" text="En cours">
      <formula>NOT(ISERROR(SEARCH("En cours",I52)))</formula>
    </cfRule>
    <cfRule type="containsText" dxfId="29" priority="31" operator="containsText" text="A planifier">
      <formula>NOT(ISERROR(SEARCH("A planifier",I52)))</formula>
    </cfRule>
    <cfRule type="containsText" dxfId="28" priority="32" operator="containsText" text="Cloturé">
      <formula>NOT(ISERROR(SEARCH("Cloturé",I52)))</formula>
    </cfRule>
  </conditionalFormatting>
  <conditionalFormatting sqref="I52:I54">
    <cfRule type="containsText" dxfId="27" priority="25" operator="containsText" text="Annulé">
      <formula>NOT(ISERROR(SEARCH("Annulé",I52)))</formula>
    </cfRule>
    <cfRule type="containsText" dxfId="26" priority="26" operator="containsText" text="A planifier">
      <formula>NOT(ISERROR(SEARCH("A planifier",I52)))</formula>
    </cfRule>
    <cfRule type="containsText" dxfId="25" priority="27" operator="containsText" text="En cours">
      <formula>NOT(ISERROR(SEARCH("En cours",I52)))</formula>
    </cfRule>
    <cfRule type="containsText" dxfId="24" priority="28" operator="containsText" text="Clos">
      <formula>NOT(ISERROR(SEARCH("Clos",I52)))</formula>
    </cfRule>
  </conditionalFormatting>
  <conditionalFormatting sqref="I56:I58">
    <cfRule type="containsText" dxfId="23" priority="21" operator="containsText" text="Annulé">
      <formula>NOT(ISERROR(SEARCH("Annulé",I56)))</formula>
    </cfRule>
    <cfRule type="containsText" dxfId="22" priority="22" operator="containsText" text="En cours">
      <formula>NOT(ISERROR(SEARCH("En cours",I56)))</formula>
    </cfRule>
    <cfRule type="containsText" dxfId="21" priority="23" operator="containsText" text="A planifier">
      <formula>NOT(ISERROR(SEARCH("A planifier",I56)))</formula>
    </cfRule>
    <cfRule type="containsText" dxfId="20" priority="24" operator="containsText" text="Cloturé">
      <formula>NOT(ISERROR(SEARCH("Cloturé",I56)))</formula>
    </cfRule>
  </conditionalFormatting>
  <conditionalFormatting sqref="I56:I58">
    <cfRule type="containsText" dxfId="19" priority="17" operator="containsText" text="Annulé">
      <formula>NOT(ISERROR(SEARCH("Annulé",I56)))</formula>
    </cfRule>
    <cfRule type="containsText" dxfId="18" priority="18" operator="containsText" text="A planifier">
      <formula>NOT(ISERROR(SEARCH("A planifier",I56)))</formula>
    </cfRule>
    <cfRule type="containsText" dxfId="17" priority="19" operator="containsText" text="En cours">
      <formula>NOT(ISERROR(SEARCH("En cours",I56)))</formula>
    </cfRule>
    <cfRule type="containsText" dxfId="16" priority="20" operator="containsText" text="Clos">
      <formula>NOT(ISERROR(SEARCH("Clos",I56)))</formula>
    </cfRule>
  </conditionalFormatting>
  <conditionalFormatting sqref="I60:I62">
    <cfRule type="containsText" dxfId="15" priority="13" operator="containsText" text="Annulé">
      <formula>NOT(ISERROR(SEARCH("Annulé",I60)))</formula>
    </cfRule>
    <cfRule type="containsText" dxfId="14" priority="14" operator="containsText" text="En cours">
      <formula>NOT(ISERROR(SEARCH("En cours",I60)))</formula>
    </cfRule>
    <cfRule type="containsText" dxfId="13" priority="15" operator="containsText" text="A planifier">
      <formula>NOT(ISERROR(SEARCH("A planifier",I60)))</formula>
    </cfRule>
    <cfRule type="containsText" dxfId="12" priority="16" operator="containsText" text="Cloturé">
      <formula>NOT(ISERROR(SEARCH("Cloturé",I60)))</formula>
    </cfRule>
  </conditionalFormatting>
  <conditionalFormatting sqref="I60:I62">
    <cfRule type="containsText" dxfId="11" priority="9" operator="containsText" text="Annulé">
      <formula>NOT(ISERROR(SEARCH("Annulé",I60)))</formula>
    </cfRule>
    <cfRule type="containsText" dxfId="10" priority="10" operator="containsText" text="A planifier">
      <formula>NOT(ISERROR(SEARCH("A planifier",I60)))</formula>
    </cfRule>
    <cfRule type="containsText" dxfId="9" priority="11" operator="containsText" text="En cours">
      <formula>NOT(ISERROR(SEARCH("En cours",I60)))</formula>
    </cfRule>
    <cfRule type="containsText" dxfId="8" priority="12" operator="containsText" text="Clos">
      <formula>NOT(ISERROR(SEARCH("Clos",I60)))</formula>
    </cfRule>
  </conditionalFormatting>
  <conditionalFormatting sqref="I64:I66">
    <cfRule type="containsText" dxfId="7" priority="5" operator="containsText" text="Annulé">
      <formula>NOT(ISERROR(SEARCH("Annulé",I64)))</formula>
    </cfRule>
    <cfRule type="containsText" dxfId="6" priority="6" operator="containsText" text="En cours">
      <formula>NOT(ISERROR(SEARCH("En cours",I64)))</formula>
    </cfRule>
    <cfRule type="containsText" dxfId="5" priority="7" operator="containsText" text="A planifier">
      <formula>NOT(ISERROR(SEARCH("A planifier",I64)))</formula>
    </cfRule>
    <cfRule type="containsText" dxfId="4" priority="8" operator="containsText" text="Cloturé">
      <formula>NOT(ISERROR(SEARCH("Cloturé",I64)))</formula>
    </cfRule>
  </conditionalFormatting>
  <conditionalFormatting sqref="I64:I66">
    <cfRule type="containsText" dxfId="3" priority="1" operator="containsText" text="Annulé">
      <formula>NOT(ISERROR(SEARCH("Annulé",I64)))</formula>
    </cfRule>
    <cfRule type="containsText" dxfId="2" priority="2" operator="containsText" text="A planifier">
      <formula>NOT(ISERROR(SEARCH("A planifier",I64)))</formula>
    </cfRule>
    <cfRule type="containsText" dxfId="1" priority="3" operator="containsText" text="En cours">
      <formula>NOT(ISERROR(SEARCH("En cours",I64)))</formula>
    </cfRule>
    <cfRule type="containsText" dxfId="0" priority="4" operator="containsText" text="Clos">
      <formula>NOT(ISERROR(SEARCH("Clos",I64)))</formula>
    </cfRule>
  </conditionalFormatting>
  <dataValidations count="2">
    <dataValidation type="list" allowBlank="1" showInputMessage="1" showErrorMessage="1" sqref="I67:I98">
      <formula1>#REF!</formula1>
    </dataValidation>
    <dataValidation type="list" allowBlank="1" showInputMessage="1" showErrorMessage="1" sqref="A67:A202 D67:D158">
      <formula1>#REF!</formula1>
    </dataValidation>
  </dataValidations>
  <hyperlinks>
    <hyperlink ref="A1" r:id="rId1"/>
    <hyperlink ref="B1" r:id="rId2" display="https://travaux.master.utc.fr/formations-master/ingenierie-de-la-sante/ids073/"/>
  </hyperlinks>
  <printOptions horizontalCentered="1"/>
  <pageMargins left="0.39000000000000007" right="0" top="0" bottom="0.55000000000000004" header="0" footer="0.31"/>
  <headerFooter>
    <oddFooter>&amp;L&amp;"Arial Italique,Italique"&amp;6&amp;K000000Fichier : &amp;F&amp;C&amp;"Arial Italique,Italique"&amp;6&amp;K000000Onglet : &amp;A&amp;R&amp;"Arial Italique,Italique"&amp;6&amp;K000000Date d’impression : &amp;D - Page n° &amp;P/&amp;N</oddFooter>
  </headerFooter>
  <colBreaks count="1" manualBreakCount="1">
    <brk id="9" max="68"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Title="Choix du processus">
          <x14:formula1>
            <xm:f>'Cartographie des processus'!$A$13:$A$32</xm:f>
          </x14:formula1>
          <xm:sqref>A48:A50 A60:A62 A15:A17 A19:A21 A23:A25 A27:A29 A32:A34 A36:A38 A40:A42 A44:A46 A52:A54 A56:A58 A64:A66</xm:sqref>
        </x14:dataValidation>
        <x14:dataValidation type="list" allowBlank="1" showInputMessage="1" showErrorMessage="1">
          <x14:formula1>
            <xm:f>'Cartographie des processus'!$E$13:$E$32</xm:f>
          </x14:formula1>
          <xm:sqref>D60:D62 D15:D17 D19:D21 D23:D25 D27:D29 D32:D34 D36:D38 D40:D42 D44:D46 D48:D50 D52:D54 D56:D58 D64:D66</xm:sqref>
        </x14:dataValidation>
        <x14:dataValidation type="list" allowBlank="1" showInputMessage="1" showErrorMessage="1">
          <x14:formula1>
            <xm:f>'Cartographie des processus'!$I$13:$I$32</xm:f>
          </x14:formula1>
          <xm:sqref>I60:I62 I15:I17 I19:I21 I23:I25 I27:I29 I32:I34 I36:I38 I40:I42 I44:I46 I48:I50 I52:I54 I56:I58 I64:I66</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V8" zoomScale="120" zoomScaleNormal="120" zoomScalePageLayoutView="120" workbookViewId="0">
      <selection activeCell="F44" sqref="F44"/>
    </sheetView>
  </sheetViews>
  <sheetFormatPr baseColWidth="10" defaultRowHeight="15" x14ac:dyDescent="0"/>
  <cols>
    <col min="1" max="1" width="17.5703125" customWidth="1"/>
    <col min="2" max="2" width="37.140625" customWidth="1"/>
    <col min="3" max="3" width="14.7109375" style="20" customWidth="1"/>
    <col min="4" max="4" width="12.5703125" customWidth="1"/>
    <col min="5" max="5" width="38.42578125" style="20" customWidth="1"/>
    <col min="6" max="6" width="10.7109375" style="20"/>
  </cols>
  <sheetData>
    <row r="1" spans="1:7" ht="20">
      <c r="A1" s="1" t="s">
        <v>76</v>
      </c>
      <c r="B1" s="2"/>
      <c r="C1" s="19"/>
      <c r="D1" s="24" t="str">
        <f>'Résultats Globaux'!$A$30</f>
        <v>Art. 5</v>
      </c>
      <c r="E1" s="24" t="str">
        <f>'Résultats Globaux'!$A$37</f>
        <v>Art. 6</v>
      </c>
      <c r="F1" s="25" t="s">
        <v>37</v>
      </c>
    </row>
    <row r="2" spans="1:7" ht="20" customHeight="1">
      <c r="A2" s="18" t="str">
        <f>'Mode d''emploi'!C19</f>
        <v>Choix de VÉRACITÉ</v>
      </c>
      <c r="B2" s="3" t="s">
        <v>32</v>
      </c>
      <c r="C2" s="4" t="s">
        <v>87</v>
      </c>
      <c r="D2" s="23">
        <f>IFERROR(COUNTIFS(Evaluation!$C$14:$C$53,$A2),0)</f>
        <v>33</v>
      </c>
      <c r="E2" s="23">
        <f>IFERROR(COUNTIFS(Evaluation!$C$55:$C$95,$A2),0)</f>
        <v>34</v>
      </c>
      <c r="F2" s="5">
        <f>SUM(D2:E2)</f>
        <v>67</v>
      </c>
    </row>
    <row r="3" spans="1:7" ht="20" customHeight="1">
      <c r="A3" s="17" t="str">
        <f>'Mode d''emploi'!C20</f>
        <v>Faux </v>
      </c>
      <c r="B3" s="6" t="str">
        <f>'Mode d''emploi'!A20</f>
        <v>Niveau 1 : Le critère n'est pas respecté.</v>
      </c>
      <c r="C3" s="4">
        <f>'Mode d''emploi'!D20</f>
        <v>1.0000000000000001E-5</v>
      </c>
      <c r="D3" s="23">
        <f>IFERROR(COUNTIFS(Evaluation!$C$14:$C$53,$A3),0)</f>
        <v>0</v>
      </c>
      <c r="E3" s="23">
        <f>IFERROR(COUNTIFS(Evaluation!$C$55:$C$95,$A3),0)</f>
        <v>0</v>
      </c>
      <c r="F3" s="5">
        <f t="shared" ref="F3:F8" si="0">SUM(D3:E3)</f>
        <v>0</v>
      </c>
    </row>
    <row r="4" spans="1:7" ht="20" customHeight="1">
      <c r="A4" s="17" t="s">
        <v>40</v>
      </c>
      <c r="B4" s="62" t="str">
        <f>'Mode d''emploi'!A24</f>
        <v>Le critère ne peut pas être appliqué de manière justifiée</v>
      </c>
      <c r="C4" s="63" t="str">
        <f>'Mode d''emploi'!D24</f>
        <v>NA</v>
      </c>
      <c r="D4" s="23">
        <f>IFERROR(COUNTIFS(Evaluation!$C$14:$C$53,$A4),0)</f>
        <v>0</v>
      </c>
      <c r="E4" s="23">
        <f>IFERROR(COUNTIFS(Evaluation!$C$55:$C$95,$A4),0)</f>
        <v>0</v>
      </c>
      <c r="F4" s="5">
        <f t="shared" si="0"/>
        <v>0</v>
      </c>
    </row>
    <row r="5" spans="1:7" ht="20" customHeight="1">
      <c r="A5" s="17" t="str">
        <f>'Mode d''emploi'!C21</f>
        <v>Plutôt Faux</v>
      </c>
      <c r="B5" s="3" t="str">
        <f>'Mode d''emploi'!A21</f>
        <v>Niveau 2 : Le critère est aléatoirement appliqué.</v>
      </c>
      <c r="C5" s="4">
        <f>'Mode d''emploi'!D21</f>
        <v>0.4</v>
      </c>
      <c r="D5" s="23">
        <f>IFERROR(COUNTIFS(Evaluation!$C$14:$C$53,$A5),0)</f>
        <v>0</v>
      </c>
      <c r="E5" s="23">
        <f>IFERROR(COUNTIFS(Evaluation!$C$55:$C$95,$A5),0)</f>
        <v>0</v>
      </c>
      <c r="F5" s="5">
        <f t="shared" si="0"/>
        <v>0</v>
      </c>
    </row>
    <row r="6" spans="1:7" ht="20" customHeight="1">
      <c r="A6" s="17" t="str">
        <f>'Mode d''emploi'!C22</f>
        <v>Plutôt vrai</v>
      </c>
      <c r="B6" s="6" t="str">
        <f>'Mode d''emploi'!A22</f>
        <v>Niveau 3 : Le critère est respecté et  formalisé.</v>
      </c>
      <c r="C6" s="4">
        <f>'Mode d''emploi'!D22</f>
        <v>0.70000000000000007</v>
      </c>
      <c r="D6" s="23">
        <f>IFERROR(COUNTIFS(Evaluation!$C$14:$C$53,$A6),0)</f>
        <v>0</v>
      </c>
      <c r="E6" s="23">
        <f>IFERROR(COUNTIFS(Evaluation!$C$55:$C$95,$A6),0)</f>
        <v>0</v>
      </c>
      <c r="F6" s="5">
        <f t="shared" si="0"/>
        <v>0</v>
      </c>
    </row>
    <row r="7" spans="1:7" ht="20" customHeight="1">
      <c r="A7" s="17" t="str">
        <f>'Mode d''emploi'!C23</f>
        <v xml:space="preserve">Vrai </v>
      </c>
      <c r="B7" s="3" t="str">
        <f>'Mode d''emploi'!A23</f>
        <v>Niveau 4 : Le critère est respecté et prouvé par un document si nécessaire.</v>
      </c>
      <c r="C7" s="4">
        <f>'Mode d''emploi'!D23</f>
        <v>1</v>
      </c>
      <c r="D7" s="23">
        <f>IFERROR(COUNTIFS(Evaluation!$C$14:$C$53,$A7),0)</f>
        <v>0</v>
      </c>
      <c r="E7" s="23">
        <f>IFERROR(COUNTIFS(Evaluation!$C$55:$C$95,$A7),0)</f>
        <v>0</v>
      </c>
      <c r="F7" s="5">
        <f t="shared" si="0"/>
        <v>0</v>
      </c>
    </row>
    <row r="8" spans="1:7" ht="20" customHeight="1">
      <c r="A8" s="7"/>
      <c r="B8" s="8"/>
      <c r="C8" s="61" t="s">
        <v>80</v>
      </c>
      <c r="D8" s="97">
        <f>SUM(D5:D7,D3)</f>
        <v>0</v>
      </c>
      <c r="E8" s="97">
        <f>SUM(E5:E7,E3)</f>
        <v>0</v>
      </c>
      <c r="F8" s="98">
        <f t="shared" si="0"/>
        <v>0</v>
      </c>
    </row>
    <row r="9" spans="1:7">
      <c r="D9" s="53"/>
      <c r="E9" s="52"/>
    </row>
    <row r="10" spans="1:7" ht="44" customHeight="1">
      <c r="A10" s="1" t="s">
        <v>110</v>
      </c>
      <c r="B10" s="2"/>
      <c r="C10" s="25" t="s">
        <v>90</v>
      </c>
      <c r="D10" s="25" t="s">
        <v>38</v>
      </c>
      <c r="E10" s="26" t="s">
        <v>51</v>
      </c>
      <c r="F10" s="24" t="str">
        <f>'Résultats Globaux'!$A$30</f>
        <v>Art. 5</v>
      </c>
      <c r="G10" s="24" t="str">
        <f>'Résultats Globaux'!$A$37</f>
        <v>Art. 6</v>
      </c>
    </row>
    <row r="11" spans="1:7" ht="28" customHeight="1">
      <c r="A11" s="17" t="str">
        <f>'Mode d''emploi'!G23</f>
        <v>Conforme</v>
      </c>
      <c r="B11" s="72" t="str">
        <f>'Mode d''emploi'!H23</f>
        <v>Conformité de niveau 4 : Félicitations, communiquez vos résultats.</v>
      </c>
      <c r="C11" s="5">
        <f>IFERROR(COUNTIFS(Evaluation!$G$14:$G$53,$A11)+COUNTIFS(Evaluation!$G$55:$G$95,$A11),0)</f>
        <v>0</v>
      </c>
      <c r="D11" s="10">
        <f>IF(Evaluation!$G$12=A11,$C$17,0)</f>
        <v>0</v>
      </c>
      <c r="E11" s="5">
        <f>IFERROR(COUNTIF(Evaluation!$G$13,A11)+COUNTIF(Evaluation!$G$54,A11),0)</f>
        <v>0</v>
      </c>
      <c r="F11" s="5">
        <f>IFERROR(COUNTIFS(Evaluation!$G$14:$G$53,$A11),0)</f>
        <v>0</v>
      </c>
      <c r="G11" s="5">
        <f>IFERROR(COUNTIFS(Evaluation!$G$55:$G$95,$A11),0)</f>
        <v>0</v>
      </c>
    </row>
    <row r="12" spans="1:7" ht="28" customHeight="1">
      <c r="A12" s="17" t="str">
        <f>'Mode d''emploi'!G22</f>
        <v>Convaincant</v>
      </c>
      <c r="B12" s="72" t="str">
        <f>'Mode d''emploi'!H22</f>
        <v>Conformité de niveau 3 : Des améliorations peuvent encore être apportées par une meilleure traçabilité.</v>
      </c>
      <c r="C12" s="5">
        <f>IFERROR(COUNTIFS(Evaluation!$G$14:$G$53,$A12)+COUNTIFS(Evaluation!$G$55:$G$95,$A12),0)</f>
        <v>0</v>
      </c>
      <c r="D12" s="10">
        <f>IF(Evaluation!$G$12=A12,$C$17,0)</f>
        <v>0</v>
      </c>
      <c r="E12" s="5">
        <f>IFERROR(COUNTIF(Evaluation!$G$13,A12)+COUNTIF(Evaluation!$G$54,A12),0)</f>
        <v>0</v>
      </c>
      <c r="F12" s="5">
        <f>IFERROR(COUNTIFS(Evaluation!$G$14:$G$53,$A12),0)</f>
        <v>0</v>
      </c>
      <c r="G12" s="5">
        <f>IFERROR(COUNTIFS(Evaluation!$G$55:$G$95,$A12),0)</f>
        <v>0</v>
      </c>
    </row>
    <row r="13" spans="1:7">
      <c r="A13" s="16" t="s">
        <v>35</v>
      </c>
      <c r="B13" s="84" t="s">
        <v>88</v>
      </c>
      <c r="C13" s="98">
        <f>IFERROR(COUNTIFS(Evaluation!$G$14:$G$53,$A13)+COUNTIFS(Evaluation!$G$55:$G$95,$A13),0)</f>
        <v>13</v>
      </c>
      <c r="D13" s="101" t="s">
        <v>52</v>
      </c>
      <c r="E13" s="98">
        <f>IFERROR(COUNTIF(Evaluation!$G$13,A13)+COUNTIF(Evaluation!$G$54,A13),0)</f>
        <v>2</v>
      </c>
      <c r="F13" s="98">
        <f>IFERROR(COUNTIFS(Evaluation!$G$14:$G$53,$A13),0)</f>
        <v>6</v>
      </c>
      <c r="G13" s="98">
        <f>IFERROR(COUNTIFS(Evaluation!$G$55:$G$95,$A13),0)</f>
        <v>7</v>
      </c>
    </row>
    <row r="14" spans="1:7" ht="28" customHeight="1">
      <c r="A14" s="17" t="str">
        <f>'Mode d''emploi'!G21</f>
        <v>Informel</v>
      </c>
      <c r="B14" s="72" t="str">
        <f>'Mode d''emploi'!H21</f>
        <v>Conformité de niveau 2 : Pérenisez et améliorez la maîtrise de vos activités.</v>
      </c>
      <c r="C14" s="5">
        <f>IFERROR(COUNTIFS(Evaluation!$G$14:$G$53,$A14)+COUNTIFS(Evaluation!$G$55:$G$95,$A14),0)</f>
        <v>0</v>
      </c>
      <c r="D14" s="10">
        <f>IF(Evaluation!$G$12=A14,$C$17,0)</f>
        <v>0</v>
      </c>
      <c r="E14" s="5">
        <f>IFERROR(COUNTIF(Evaluation!$G$13,A14)+COUNTIF(Evaluation!$G$54,A14),0)</f>
        <v>0</v>
      </c>
      <c r="F14" s="5">
        <f>IFERROR(COUNTIFS(Evaluation!$G$14:$G$53,$A14),0)</f>
        <v>0</v>
      </c>
      <c r="G14" s="5">
        <f>IFERROR(COUNTIFS(Evaluation!$G$55:$G$95,$A14),0)</f>
        <v>0</v>
      </c>
    </row>
    <row r="15" spans="1:7" ht="28" customHeight="1">
      <c r="A15" s="17" t="str">
        <f>'Mode d''emploi'!G20</f>
        <v>Insuffisant</v>
      </c>
      <c r="B15" s="72" t="str">
        <f>'Mode d''emploi'!H20</f>
        <v>Conformité de niveau 1 :  Revoyez le fonctionnement de vos activités.</v>
      </c>
      <c r="C15" s="5">
        <f>IFERROR(COUNTIFS(Evaluation!$G$14:$G$53,$A15)+COUNTIFS(Evaluation!$G$55:$G$95,$A15),0)</f>
        <v>0</v>
      </c>
      <c r="D15" s="10">
        <f>IF(Evaluation!$G$12=A15,$C$17,0)</f>
        <v>0</v>
      </c>
      <c r="E15" s="5">
        <f>IFERROR(COUNTIF(Evaluation!$G$13,A15)+COUNTIF(Evaluation!$G$54,A15),0)</f>
        <v>0</v>
      </c>
      <c r="F15" s="5">
        <f>IFERROR(COUNTIFS(Evaluation!$G$14:$G$53,$A15),0)</f>
        <v>0</v>
      </c>
      <c r="G15" s="5">
        <f>IFERROR(COUNTIFS(Evaluation!$G$55:$G$95,$A15),0)</f>
        <v>0</v>
      </c>
    </row>
    <row r="16" spans="1:7">
      <c r="A16" s="77" t="str">
        <f>B22</f>
        <v>Non applicable</v>
      </c>
      <c r="B16" s="73" t="s">
        <v>85</v>
      </c>
      <c r="C16" s="5">
        <f>IFERROR(COUNTIFS(Evaluation!$G$14:$G$53,$A16)+COUNTIFS(Evaluation!$G$55:$G$95,$A16),0)</f>
        <v>0</v>
      </c>
      <c r="E16" s="5">
        <f>IFERROR(COUNTIF(Evaluation!$G$13,A16)+COUNTIF(Evaluation!$G$54,A16),0)</f>
        <v>0</v>
      </c>
      <c r="F16" s="5">
        <f>IFERROR(COUNTIFS(Evaluation!$G$14:$G$53,$A16),0)</f>
        <v>0</v>
      </c>
      <c r="G16" s="5">
        <f>IFERROR(COUNTIFS(Evaluation!$G$55:$G$95,$A16),0)</f>
        <v>0</v>
      </c>
    </row>
    <row r="17" spans="1:7" ht="17" customHeight="1">
      <c r="C17" s="99">
        <f>SUM(C11:C15)</f>
        <v>13</v>
      </c>
      <c r="D17" s="100" t="s">
        <v>53</v>
      </c>
      <c r="E17" s="99">
        <f>SUM(E11:E15)</f>
        <v>2</v>
      </c>
      <c r="F17" s="99">
        <f>SUM(F11:F15)</f>
        <v>6</v>
      </c>
      <c r="G17" s="99">
        <f>SUM(G11:G15)</f>
        <v>7</v>
      </c>
    </row>
    <row r="18" spans="1:7" s="60" customFormat="1" ht="17" customHeight="1">
      <c r="C18" s="15"/>
      <c r="D18" s="14"/>
      <c r="E18" s="15"/>
      <c r="F18" s="20"/>
    </row>
    <row r="19" spans="1:7">
      <c r="A19" s="39" t="s">
        <v>83</v>
      </c>
      <c r="B19" s="40"/>
      <c r="C19" s="41"/>
      <c r="D19" s="835" t="s">
        <v>111</v>
      </c>
      <c r="E19" s="835"/>
    </row>
    <row r="20" spans="1:7" s="60" customFormat="1">
      <c r="A20" s="78" t="s">
        <v>84</v>
      </c>
      <c r="B20" s="79" t="s">
        <v>82</v>
      </c>
      <c r="C20" s="69" t="s">
        <v>81</v>
      </c>
      <c r="D20" s="124" t="s">
        <v>103</v>
      </c>
      <c r="E20" s="125" t="s">
        <v>112</v>
      </c>
      <c r="F20" s="20"/>
    </row>
    <row r="21" spans="1:7" ht="31">
      <c r="A21" s="83" t="str">
        <f>$C$2</f>
        <v xml:space="preserve">  …</v>
      </c>
      <c r="B21" s="82" t="str">
        <f>A13</f>
        <v>en attente</v>
      </c>
      <c r="C21" s="114" t="s">
        <v>86</v>
      </c>
      <c r="D21" s="116"/>
      <c r="E21" s="118"/>
    </row>
    <row r="22" spans="1:7" s="71" customFormat="1">
      <c r="A22" s="80" t="str">
        <f>$C$4</f>
        <v>NA</v>
      </c>
      <c r="B22" s="81" t="str">
        <f>$A$4</f>
        <v>Non applicable</v>
      </c>
      <c r="C22" s="115" t="str">
        <f>IF(AND(A22&gt;='Mode d''emploi'!$D$20,A22&lt;'Mode d''emploi'!$D$21),'Mode d''emploi'!$C$20,IF(AND(A22&gt;='Mode d''emploi'!$D$21,A22&lt;'Mode d''emploi'!$D$22),'Mode d''emploi'!$C$21,IF(AND(A22&gt;='Mode d''emploi'!$D$22,A22&lt;'Mode d''emploi'!$D$23),'Mode d''emploi'!$C$22,IF(AND(A22&gt;='Mode d''emploi'!$D$23,A22&lt;'Mode d''emploi'!$D$24),'Mode d''emploi'!$C$23,IF(A22='Mode d''emploi'!$D$24,'Mode d''emploi'!$C$24,"Erreur !...")))))</f>
        <v>Non applicable</v>
      </c>
      <c r="D22" s="123" t="s">
        <v>99</v>
      </c>
      <c r="E22" s="120" t="s">
        <v>104</v>
      </c>
      <c r="F22" s="70"/>
    </row>
    <row r="23" spans="1:7">
      <c r="A23" s="76">
        <f>'Mode d''emploi'!$D$20</f>
        <v>1.0000000000000001E-5</v>
      </c>
      <c r="B23" s="75" t="str">
        <f>IF(AND(A23&gt;='Mode d''emploi'!$E$20,A23&lt;='Mode d''emploi'!$F$20),'Mode d''emploi'!$G$20,IF(AND(A23&gt;='Mode d''emploi'!$E$21,A23&lt;='Mode d''emploi'!$F$21),'Mode d''emploi'!$G$21,IF(AND(A23&gt;='Mode d''emploi'!$E$22,A23&lt;='Mode d''emploi'!$F$22),'Mode d''emploi'!$G$22,IF(AND(A23&gt;='Mode d''emploi'!$E$23,A23&lt;='Mode d''emploi'!$F$23),'Mode d''emploi'!$G$23,"Erreur !..."))))</f>
        <v>Insuffisant</v>
      </c>
      <c r="C23" s="74" t="str">
        <f>IF(AND(A23&gt;='Mode d''emploi'!$D$20,A23&lt;'Mode d''emploi'!$D$21),'Mode d''emploi'!$C$20,IF(AND(A23&gt;='Mode d''emploi'!$D$21,A23&lt;'Mode d''emploi'!$D$22),'Mode d''emploi'!$C$21,IF(AND(A23&gt;='Mode d''emploi'!$D$22,A23&lt;'Mode d''emploi'!$D$23),'Mode d''emploi'!$C$22,IF(AND(A23&gt;='Mode d''emploi'!$D$23,A23&lt;'Mode d''emploi'!$D$24),'Mode d''emploi'!$C$23,IF(A23='Mode d''emploi'!$D$24,'Mode d''emploi'!$C$24,"Erreur !...")))))</f>
        <v>Faux </v>
      </c>
      <c r="D23" s="117" t="s">
        <v>99</v>
      </c>
      <c r="E23" s="119" t="s">
        <v>104</v>
      </c>
    </row>
    <row r="24" spans="1:7">
      <c r="A24" s="35">
        <v>0.1</v>
      </c>
      <c r="B24" s="75" t="str">
        <f>IF(AND(A24&gt;='Mode d''emploi'!$E$20,A24&lt;='Mode d''emploi'!$F$20),'Mode d''emploi'!$G$20,IF(AND(A24&gt;='Mode d''emploi'!$E$21,A24&lt;='Mode d''emploi'!$F$21),'Mode d''emploi'!$G$21,IF(AND(A24&gt;='Mode d''emploi'!$E$22,A24&lt;='Mode d''emploi'!$F$22),'Mode d''emploi'!$G$22,IF(AND(A24&gt;='Mode d''emploi'!$E$23,A24&lt;='Mode d''emploi'!$F$23),'Mode d''emploi'!$G$23,"Erreur !..."))))</f>
        <v>Insuffisant</v>
      </c>
      <c r="C24" s="74" t="str">
        <f>IF(AND(A24&gt;='Mode d''emploi'!$D$20,A24&lt;'Mode d''emploi'!$D$21),'Mode d''emploi'!$C$20,IF(AND(A24&gt;='Mode d''emploi'!$D$21,A24&lt;'Mode d''emploi'!$D$22),'Mode d''emploi'!$C$21,IF(AND(A24&gt;='Mode d''emploi'!$D$22,A24&lt;'Mode d''emploi'!$D$23),'Mode d''emploi'!$C$22,IF(AND(A24&gt;='Mode d''emploi'!$D$23,A24&lt;'Mode d''emploi'!$D$24),'Mode d''emploi'!$C$23,IF(A24='Mode d''emploi'!$D$24,'Mode d''emploi'!$C$24,"Erreur !...")))))</f>
        <v>Faux </v>
      </c>
      <c r="D24" s="123" t="s">
        <v>99</v>
      </c>
      <c r="E24" s="120" t="s">
        <v>104</v>
      </c>
    </row>
    <row r="25" spans="1:7">
      <c r="A25" s="35">
        <v>0.2</v>
      </c>
      <c r="B25" s="75" t="str">
        <f>IF(AND(A25&gt;='Mode d''emploi'!$E$20,A25&lt;='Mode d''emploi'!$F$20),'Mode d''emploi'!$G$20,IF(AND(A25&gt;='Mode d''emploi'!$E$21,A25&lt;='Mode d''emploi'!$F$21),'Mode d''emploi'!$G$21,IF(AND(A25&gt;='Mode d''emploi'!$E$22,A25&lt;='Mode d''emploi'!$F$22),'Mode d''emploi'!$G$22,IF(AND(A25&gt;='Mode d''emploi'!$E$23,A25&lt;='Mode d''emploi'!$F$23),'Mode d''emploi'!$G$23,"Erreur !..."))))</f>
        <v>Insuffisant</v>
      </c>
      <c r="C25" s="74" t="str">
        <f>IF(AND(A25&gt;='Mode d''emploi'!$D$20,A25&lt;'Mode d''emploi'!$D$21),'Mode d''emploi'!$C$20,IF(AND(A25&gt;='Mode d''emploi'!$D$21,A25&lt;'Mode d''emploi'!$D$22),'Mode d''emploi'!$C$21,IF(AND(A25&gt;='Mode d''emploi'!$D$22,A25&lt;'Mode d''emploi'!$D$23),'Mode d''emploi'!$C$22,IF(AND(A25&gt;='Mode d''emploi'!$D$23,A25&lt;'Mode d''emploi'!$D$24),'Mode d''emploi'!$C$23,IF(A25='Mode d''emploi'!$D$24,'Mode d''emploi'!$C$24,"Erreur !...")))))</f>
        <v>Faux </v>
      </c>
      <c r="D25" s="123" t="s">
        <v>100</v>
      </c>
      <c r="E25" s="122" t="s">
        <v>105</v>
      </c>
    </row>
    <row r="26" spans="1:7">
      <c r="A26" s="35">
        <v>0.3</v>
      </c>
      <c r="B26" s="75" t="str">
        <f>IF(AND(A26&gt;='Mode d''emploi'!$E$20,A26&lt;='Mode d''emploi'!$F$20),'Mode d''emploi'!$G$20,IF(AND(A26&gt;='Mode d''emploi'!$E$21,A26&lt;='Mode d''emploi'!$F$21),'Mode d''emploi'!$G$21,IF(AND(A26&gt;='Mode d''emploi'!$E$22,A26&lt;='Mode d''emploi'!$F$22),'Mode d''emploi'!$G$22,IF(AND(A26&gt;='Mode d''emploi'!$E$23,A26&lt;='Mode d''emploi'!$F$23),'Mode d''emploi'!$G$23,"Erreur !..."))))</f>
        <v>Informel</v>
      </c>
      <c r="C26" s="74" t="str">
        <f>IF(AND(A26&gt;='Mode d''emploi'!$D$20,A26&lt;'Mode d''emploi'!$D$21),'Mode d''emploi'!$C$20,IF(AND(A26&gt;='Mode d''emploi'!$D$21,A26&lt;'Mode d''emploi'!$D$22),'Mode d''emploi'!$C$21,IF(AND(A26&gt;='Mode d''emploi'!$D$22,A26&lt;'Mode d''emploi'!$D$23),'Mode d''emploi'!$C$22,IF(AND(A26&gt;='Mode d''emploi'!$D$23,A26&lt;'Mode d''emploi'!$D$24),'Mode d''emploi'!$C$23,IF(A26='Mode d''emploi'!$D$24,'Mode d''emploi'!$C$24,"Erreur !...")))))</f>
        <v>Faux </v>
      </c>
      <c r="D26" s="123" t="s">
        <v>100</v>
      </c>
      <c r="E26" s="122" t="s">
        <v>105</v>
      </c>
    </row>
    <row r="27" spans="1:7">
      <c r="A27" s="35">
        <v>0.4</v>
      </c>
      <c r="B27" s="75" t="str">
        <f>IF(AND(A27&gt;='Mode d''emploi'!$E$20,A27&lt;='Mode d''emploi'!$F$20),'Mode d''emploi'!$G$20,IF(AND(A27&gt;='Mode d''emploi'!$E$21,A27&lt;='Mode d''emploi'!$F$21),'Mode d''emploi'!$G$21,IF(AND(A27&gt;='Mode d''emploi'!$E$22,A27&lt;='Mode d''emploi'!$F$22),'Mode d''emploi'!$G$22,IF(AND(A27&gt;='Mode d''emploi'!$E$23,A27&lt;='Mode d''emploi'!$F$23),'Mode d''emploi'!$G$23,"Erreur !..."))))</f>
        <v>Informel</v>
      </c>
      <c r="C27" s="74" t="str">
        <f>IF(AND(A27&gt;='Mode d''emploi'!$D$20,A27&lt;'Mode d''emploi'!$D$21),'Mode d''emploi'!$C$20,IF(AND(A27&gt;='Mode d''emploi'!$D$21,A27&lt;'Mode d''emploi'!$D$22),'Mode d''emploi'!$C$21,IF(AND(A27&gt;='Mode d''emploi'!$D$22,A27&lt;'Mode d''emploi'!$D$23),'Mode d''emploi'!$C$22,IF(AND(A27&gt;='Mode d''emploi'!$D$23,A27&lt;'Mode d''emploi'!$D$24),'Mode d''emploi'!$C$23,IF(A27='Mode d''emploi'!$D$24,'Mode d''emploi'!$C$24,"Erreur !...")))))</f>
        <v>Plutôt Faux</v>
      </c>
      <c r="D27" s="123" t="s">
        <v>101</v>
      </c>
      <c r="E27" s="122" t="s">
        <v>108</v>
      </c>
    </row>
    <row r="28" spans="1:7">
      <c r="A28" s="35">
        <v>0.5</v>
      </c>
      <c r="B28" s="75" t="str">
        <f>IF(AND(A28&gt;='Mode d''emploi'!$E$20,A28&lt;='Mode d''emploi'!$F$20),'Mode d''emploi'!$G$20,IF(AND(A28&gt;='Mode d''emploi'!$E$21,A28&lt;='Mode d''emploi'!$F$21),'Mode d''emploi'!$G$21,IF(AND(A28&gt;='Mode d''emploi'!$E$22,A28&lt;='Mode d''emploi'!$F$22),'Mode d''emploi'!$G$22,IF(AND(A28&gt;='Mode d''emploi'!$E$23,A28&lt;='Mode d''emploi'!$F$23),'Mode d''emploi'!$G$23,"Erreur !..."))))</f>
        <v>Informel</v>
      </c>
      <c r="C28" s="74" t="str">
        <f>IF(AND(A28&gt;='Mode d''emploi'!$D$20,A28&lt;'Mode d''emploi'!$D$21),'Mode d''emploi'!$C$20,IF(AND(A28&gt;='Mode d''emploi'!$D$21,A28&lt;'Mode d''emploi'!$D$22),'Mode d''emploi'!$C$21,IF(AND(A28&gt;='Mode d''emploi'!$D$22,A28&lt;'Mode d''emploi'!$D$23),'Mode d''emploi'!$C$22,IF(AND(A28&gt;='Mode d''emploi'!$D$23,A28&lt;'Mode d''emploi'!$D$24),'Mode d''emploi'!$C$23,IF(A28='Mode d''emploi'!$D$24,'Mode d''emploi'!$C$24,"Erreur !...")))))</f>
        <v>Plutôt Faux</v>
      </c>
      <c r="D28" s="123" t="s">
        <v>101</v>
      </c>
      <c r="E28" s="122" t="s">
        <v>108</v>
      </c>
    </row>
    <row r="29" spans="1:7">
      <c r="A29" s="35">
        <v>0.6</v>
      </c>
      <c r="B29" s="75" t="str">
        <f>IF(AND(A29&gt;='Mode d''emploi'!$E$20,A29&lt;='Mode d''emploi'!$F$20),'Mode d''emploi'!$G$20,IF(AND(A29&gt;='Mode d''emploi'!$E$21,A29&lt;='Mode d''emploi'!$F$21),'Mode d''emploi'!$G$21,IF(AND(A29&gt;='Mode d''emploi'!$E$22,A29&lt;='Mode d''emploi'!$F$22),'Mode d''emploi'!$G$22,IF(AND(A29&gt;='Mode d''emploi'!$E$23,A29&lt;='Mode d''emploi'!$F$23),'Mode d''emploi'!$G$23,"Erreur !..."))))</f>
        <v>Convaincant</v>
      </c>
      <c r="C29" s="74" t="str">
        <f>IF(AND(A29&gt;='Mode d''emploi'!$D$20,A29&lt;'Mode d''emploi'!$D$21),'Mode d''emploi'!$C$20,IF(AND(A29&gt;='Mode d''emploi'!$D$21,A29&lt;'Mode d''emploi'!$D$22),'Mode d''emploi'!$C$21,IF(AND(A29&gt;='Mode d''emploi'!$D$22,A29&lt;'Mode d''emploi'!$D$23),'Mode d''emploi'!$C$22,IF(AND(A29&gt;='Mode d''emploi'!$D$23,A29&lt;'Mode d''emploi'!$D$24),'Mode d''emploi'!$C$23,IF(A29='Mode d''emploi'!$D$24,'Mode d''emploi'!$C$24,"Erreur !...")))))</f>
        <v>Plutôt Faux</v>
      </c>
      <c r="D29" s="123" t="s">
        <v>101</v>
      </c>
      <c r="E29" s="121" t="s">
        <v>108</v>
      </c>
    </row>
    <row r="30" spans="1:7">
      <c r="A30" s="35">
        <v>0.7</v>
      </c>
      <c r="B30" s="75" t="str">
        <f>IF(AND(A30&gt;='Mode d''emploi'!$E$20,A30&lt;='Mode d''emploi'!$F$20),'Mode d''emploi'!$G$20,IF(AND(A30&gt;='Mode d''emploi'!$E$21,A30&lt;='Mode d''emploi'!$F$21),'Mode d''emploi'!$G$21,IF(AND(A30&gt;='Mode d''emploi'!$E$22,A30&lt;='Mode d''emploi'!$F$22),'Mode d''emploi'!$G$22,IF(AND(A30&gt;='Mode d''emploi'!$E$23,A30&lt;='Mode d''emploi'!$F$23),'Mode d''emploi'!$G$23,"Erreur !..."))))</f>
        <v>Convaincant</v>
      </c>
      <c r="C30" s="74" t="str">
        <f>IF(AND(A30&gt;='Mode d''emploi'!$D$20,A30&lt;'Mode d''emploi'!$D$21),'Mode d''emploi'!$C$20,IF(AND(A30&gt;='Mode d''emploi'!$D$21,A30&lt;'Mode d''emploi'!$D$22),'Mode d''emploi'!$C$21,IF(AND(A30&gt;='Mode d''emploi'!$D$22,A30&lt;'Mode d''emploi'!$D$23),'Mode d''emploi'!$C$22,IF(AND(A30&gt;='Mode d''emploi'!$D$23,A30&lt;'Mode d''emploi'!$D$24),'Mode d''emploi'!$C$23,IF(A30='Mode d''emploi'!$D$24,'Mode d''emploi'!$C$24,"Erreur !...")))))</f>
        <v>Plutôt vrai</v>
      </c>
      <c r="D30" s="117" t="s">
        <v>102</v>
      </c>
      <c r="E30" s="122" t="s">
        <v>106</v>
      </c>
    </row>
    <row r="31" spans="1:7">
      <c r="A31" s="35">
        <v>0.8</v>
      </c>
      <c r="B31" s="75" t="str">
        <f>IF(AND(A31&gt;='Mode d''emploi'!$E$20,A31&lt;='Mode d''emploi'!$F$20),'Mode d''emploi'!$G$20,IF(AND(A31&gt;='Mode d''emploi'!$E$21,A31&lt;='Mode d''emploi'!$F$21),'Mode d''emploi'!$G$21,IF(AND(A31&gt;='Mode d''emploi'!$E$22,A31&lt;='Mode d''emploi'!$F$22),'Mode d''emploi'!$G$22,IF(AND(A31&gt;='Mode d''emploi'!$E$23,A31&lt;='Mode d''emploi'!$F$23),'Mode d''emploi'!$G$23,"Erreur !..."))))</f>
        <v>Convaincant</v>
      </c>
      <c r="C31" s="74" t="str">
        <f>IF(AND(A31&gt;='Mode d''emploi'!$D$20,A31&lt;'Mode d''emploi'!$D$21),'Mode d''emploi'!$C$20,IF(AND(A31&gt;='Mode d''emploi'!$D$21,A31&lt;'Mode d''emploi'!$D$22),'Mode d''emploi'!$C$21,IF(AND(A31&gt;='Mode d''emploi'!$D$22,A31&lt;'Mode d''emploi'!$D$23),'Mode d''emploi'!$C$22,IF(AND(A31&gt;='Mode d''emploi'!$D$23,A31&lt;'Mode d''emploi'!$D$24),'Mode d''emploi'!$C$23,IF(A31='Mode d''emploi'!$D$24,'Mode d''emploi'!$C$24,"Erreur !...")))))</f>
        <v>Plutôt vrai</v>
      </c>
      <c r="D31" s="123" t="s">
        <v>102</v>
      </c>
      <c r="E31" s="122" t="s">
        <v>106</v>
      </c>
    </row>
    <row r="32" spans="1:7">
      <c r="A32" s="35">
        <v>0.9</v>
      </c>
      <c r="B32" s="75" t="str">
        <f>IF(AND(A32&gt;='Mode d''emploi'!$E$20,A32&lt;='Mode d''emploi'!$F$20),'Mode d''emploi'!$G$20,IF(AND(A32&gt;='Mode d''emploi'!$E$21,A32&lt;='Mode d''emploi'!$F$21),'Mode d''emploi'!$G$21,IF(AND(A32&gt;='Mode d''emploi'!$E$22,A32&lt;='Mode d''emploi'!$F$22),'Mode d''emploi'!$G$22,IF(AND(A32&gt;='Mode d''emploi'!$E$23,A32&lt;='Mode d''emploi'!$F$23),'Mode d''emploi'!$G$23,"Erreur !..."))))</f>
        <v>Conforme</v>
      </c>
      <c r="C32" s="74" t="str">
        <f>IF(AND(A32&gt;='Mode d''emploi'!$D$20,A32&lt;'Mode d''emploi'!$D$21),'Mode d''emploi'!$C$20,IF(AND(A32&gt;='Mode d''emploi'!$D$21,A32&lt;'Mode d''emploi'!$D$22),'Mode d''emploi'!$C$21,IF(AND(A32&gt;='Mode d''emploi'!$D$22,A32&lt;'Mode d''emploi'!$D$23),'Mode d''emploi'!$C$22,IF(AND(A32&gt;='Mode d''emploi'!$D$23,A32&lt;'Mode d''emploi'!$D$24),'Mode d''emploi'!$C$23,IF(A32='Mode d''emploi'!$D$24,'Mode d''emploi'!$C$24,"Erreur !...")))))</f>
        <v>Plutôt vrai</v>
      </c>
      <c r="D32" s="123" t="s">
        <v>102</v>
      </c>
      <c r="E32" s="122" t="s">
        <v>106</v>
      </c>
    </row>
    <row r="33" spans="1:6">
      <c r="A33" s="35">
        <v>1</v>
      </c>
      <c r="B33" s="75" t="str">
        <f>IF(AND(A33&gt;='Mode d''emploi'!$E$20,A33&lt;='Mode d''emploi'!$F$20),'Mode d''emploi'!$G$20,IF(AND(A33&gt;='Mode d''emploi'!$E$21,A33&lt;='Mode d''emploi'!$F$21),'Mode d''emploi'!$G$21,IF(AND(A33&gt;='Mode d''emploi'!$E$22,A33&lt;='Mode d''emploi'!$F$22),'Mode d''emploi'!$G$22,IF(AND(A33&gt;='Mode d''emploi'!$E$23,A33&lt;='Mode d''emploi'!$F$23),'Mode d''emploi'!$G$23,"Erreur !..."))))</f>
        <v>Conforme</v>
      </c>
      <c r="C33" s="74" t="str">
        <f>IF(AND(A33&gt;='Mode d''emploi'!$D$20,A33&lt;'Mode d''emploi'!$D$21),'Mode d''emploi'!$C$20,IF(AND(A33&gt;='Mode d''emploi'!$D$21,A33&lt;'Mode d''emploi'!$D$22),'Mode d''emploi'!$C$21,IF(AND(A33&gt;='Mode d''emploi'!$D$22,A33&lt;'Mode d''emploi'!$D$23),'Mode d''emploi'!$C$22,IF(AND(A33&gt;='Mode d''emploi'!$D$23,A33&lt;'Mode d''emploi'!$D$24),'Mode d''emploi'!$C$23,IF(A33='Mode d''emploi'!$D$24,'Mode d''emploi'!$C$24,"Erreur !...")))))</f>
        <v xml:space="preserve">Vrai </v>
      </c>
      <c r="D33" s="117" t="s">
        <v>109</v>
      </c>
      <c r="E33" s="121" t="s">
        <v>107</v>
      </c>
    </row>
    <row r="34" spans="1:6">
      <c r="D34" s="9"/>
    </row>
    <row r="35" spans="1:6" s="21" customFormat="1">
      <c r="A35" s="38" t="s">
        <v>33</v>
      </c>
      <c r="B35" s="105"/>
      <c r="C35" s="106" t="s">
        <v>97</v>
      </c>
      <c r="D35" s="107"/>
      <c r="E35" s="22"/>
      <c r="F35" s="22"/>
    </row>
    <row r="36" spans="1:6" s="21" customFormat="1">
      <c r="A36" s="36">
        <f>'Mode d''emploi'!E23</f>
        <v>0.9</v>
      </c>
      <c r="B36" s="102"/>
      <c r="C36" s="26" t="s">
        <v>95</v>
      </c>
      <c r="D36" s="104" t="s">
        <v>96</v>
      </c>
      <c r="E36" s="22"/>
      <c r="F36" s="22"/>
    </row>
    <row r="37" spans="1:6" s="110" customFormat="1">
      <c r="A37" s="108"/>
      <c r="B37" s="112" t="str">
        <f>'Résultats Globaux'!B30</f>
        <v>Cadre organisationnel</v>
      </c>
      <c r="C37" s="113"/>
      <c r="D37" s="113"/>
      <c r="E37" s="111"/>
      <c r="F37" s="111"/>
    </row>
    <row r="38" spans="1:6" s="21" customFormat="1">
      <c r="A38" s="37">
        <f>$A$36</f>
        <v>0.9</v>
      </c>
      <c r="B38" s="103" t="str">
        <f>'Résultats Globaux'!B31</f>
        <v>5.1</v>
      </c>
      <c r="C38" s="23">
        <v>1</v>
      </c>
      <c r="D38" s="23">
        <v>1</v>
      </c>
      <c r="E38" s="22"/>
      <c r="F38" s="22"/>
    </row>
    <row r="39" spans="1:6" s="21" customFormat="1">
      <c r="A39" s="37">
        <f>$A$36</f>
        <v>0.9</v>
      </c>
      <c r="B39" s="103" t="str">
        <f>'Résultats Globaux'!B32</f>
        <v>5.2</v>
      </c>
      <c r="C39" s="23">
        <v>1</v>
      </c>
      <c r="D39" s="23">
        <v>0</v>
      </c>
      <c r="E39" s="22"/>
      <c r="F39" s="22"/>
    </row>
    <row r="40" spans="1:6" s="21" customFormat="1">
      <c r="A40" s="37">
        <f t="shared" ref="A40:A43" si="1">$A$36</f>
        <v>0.9</v>
      </c>
      <c r="B40" s="103" t="str">
        <f>'Résultats Globaux'!B33</f>
        <v>5.3</v>
      </c>
      <c r="C40" s="23">
        <v>1</v>
      </c>
      <c r="D40" s="23">
        <v>0</v>
      </c>
      <c r="E40" s="22"/>
      <c r="F40" s="22"/>
    </row>
    <row r="41" spans="1:6" s="21" customFormat="1">
      <c r="A41" s="37">
        <f t="shared" si="1"/>
        <v>0.9</v>
      </c>
      <c r="B41" s="103" t="str">
        <f>'Résultats Globaux'!B34</f>
        <v>5.4</v>
      </c>
      <c r="C41" s="23">
        <v>1</v>
      </c>
      <c r="D41" s="23">
        <v>0</v>
      </c>
      <c r="E41" s="22"/>
      <c r="F41" s="22"/>
    </row>
    <row r="42" spans="1:6" s="21" customFormat="1">
      <c r="A42" s="37">
        <f t="shared" si="1"/>
        <v>0.9</v>
      </c>
      <c r="B42" s="103" t="str">
        <f>'Résultats Globaux'!B35</f>
        <v>5.6</v>
      </c>
      <c r="C42" s="23">
        <v>1</v>
      </c>
      <c r="D42" s="23">
        <v>0</v>
      </c>
      <c r="E42" s="22"/>
      <c r="F42" s="22"/>
    </row>
    <row r="43" spans="1:6" s="21" customFormat="1">
      <c r="A43" s="37">
        <f t="shared" si="1"/>
        <v>0.9</v>
      </c>
      <c r="B43" s="103" t="str">
        <f>'Résultats Globaux'!B36</f>
        <v>5.7</v>
      </c>
      <c r="C43" s="23">
        <v>1</v>
      </c>
      <c r="D43" s="23">
        <v>0</v>
      </c>
      <c r="E43" s="22"/>
      <c r="F43" s="22"/>
    </row>
    <row r="44" spans="1:6" s="110" customFormat="1">
      <c r="A44" s="108"/>
      <c r="B44" s="109" t="str">
        <f>'Résultats Globaux'!B37</f>
        <v>Processus</v>
      </c>
      <c r="E44" s="111"/>
      <c r="F44" s="111"/>
    </row>
    <row r="45" spans="1:6" s="21" customFormat="1">
      <c r="A45" s="37">
        <f t="shared" ref="A45:A51" si="2">$A$36</f>
        <v>0.9</v>
      </c>
      <c r="B45" s="103" t="str">
        <f>'Résultats Globaux'!B38</f>
        <v>6.1</v>
      </c>
      <c r="C45" s="23">
        <v>1</v>
      </c>
      <c r="D45" s="23">
        <v>1</v>
      </c>
      <c r="E45" s="22"/>
      <c r="F45" s="22"/>
    </row>
    <row r="46" spans="1:6" s="21" customFormat="1">
      <c r="A46" s="37">
        <f t="shared" si="2"/>
        <v>0.9</v>
      </c>
      <c r="B46" s="103" t="str">
        <f>'Résultats Globaux'!B39</f>
        <v>6.2</v>
      </c>
      <c r="C46" s="23">
        <v>0</v>
      </c>
      <c r="D46" s="23">
        <v>1</v>
      </c>
      <c r="E46" s="22"/>
      <c r="F46" s="22"/>
    </row>
    <row r="47" spans="1:6" s="21" customFormat="1">
      <c r="A47" s="37">
        <f t="shared" si="2"/>
        <v>0.9</v>
      </c>
      <c r="B47" s="103" t="str">
        <f>'Résultats Globaux'!B40</f>
        <v>6.3</v>
      </c>
      <c r="C47" s="23">
        <v>0</v>
      </c>
      <c r="D47" s="23">
        <v>1</v>
      </c>
      <c r="E47" s="22"/>
      <c r="F47" s="22"/>
    </row>
    <row r="48" spans="1:6" s="21" customFormat="1">
      <c r="A48" s="37">
        <f t="shared" si="2"/>
        <v>0.9</v>
      </c>
      <c r="B48" s="103" t="str">
        <f>'Résultats Globaux'!B41</f>
        <v>6.4</v>
      </c>
      <c r="C48" s="23">
        <v>0</v>
      </c>
      <c r="D48" s="23">
        <v>1</v>
      </c>
      <c r="E48" s="22"/>
      <c r="F48" s="22"/>
    </row>
    <row r="49" spans="1:6" s="21" customFormat="1">
      <c r="A49" s="37">
        <f t="shared" si="2"/>
        <v>0.9</v>
      </c>
      <c r="B49" s="103" t="str">
        <f>'Résultats Globaux'!B42</f>
        <v>6.5</v>
      </c>
      <c r="C49" s="23">
        <v>0</v>
      </c>
      <c r="D49" s="23">
        <v>1</v>
      </c>
      <c r="E49" s="22"/>
      <c r="F49" s="22"/>
    </row>
    <row r="50" spans="1:6" s="21" customFormat="1">
      <c r="A50" s="37">
        <f t="shared" si="2"/>
        <v>0.9</v>
      </c>
      <c r="B50" s="103" t="str">
        <f>'Résultats Globaux'!B43</f>
        <v>6.6</v>
      </c>
      <c r="C50" s="23">
        <v>0</v>
      </c>
      <c r="D50" s="23">
        <v>1</v>
      </c>
      <c r="E50" s="22"/>
      <c r="F50" s="22"/>
    </row>
    <row r="51" spans="1:6" s="21" customFormat="1">
      <c r="A51" s="37">
        <f t="shared" si="2"/>
        <v>0.9</v>
      </c>
      <c r="B51" s="103" t="str">
        <f>'Résultats Globaux'!B44</f>
        <v>6.7</v>
      </c>
      <c r="C51" s="23">
        <v>0</v>
      </c>
      <c r="D51" s="23">
        <v>1</v>
      </c>
      <c r="E51" s="22"/>
      <c r="F51" s="22"/>
    </row>
  </sheetData>
  <sheetProtection sheet="1" objects="1" scenarios="1" selectLockedCells="1" selectUnlockedCells="1"/>
  <sortState ref="A4:F6">
    <sortCondition ref="A3"/>
  </sortState>
  <mergeCells count="1">
    <mergeCell ref="D19:E19"/>
  </mergeCells>
  <phoneticPr fontId="31" type="noConversion"/>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8</vt:i4>
      </vt:variant>
    </vt:vector>
  </HeadingPairs>
  <TitlesOfParts>
    <vt:vector size="8" baseType="lpstr">
      <vt:lpstr>Mode d'emploi</vt:lpstr>
      <vt:lpstr>Evaluation</vt:lpstr>
      <vt:lpstr>Résultats Globaux</vt:lpstr>
      <vt:lpstr>Résultats par Article</vt:lpstr>
      <vt:lpstr>Déclaration ISO 17050</vt:lpstr>
      <vt:lpstr>Cartographie des processus</vt:lpstr>
      <vt:lpstr>Retroplanning</vt:lpstr>
      <vt:lpstr>Utilitaires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Mélinda Benkhaled</cp:lastModifiedBy>
  <cp:lastPrinted>2020-12-23T13:25:39Z</cp:lastPrinted>
  <dcterms:created xsi:type="dcterms:W3CDTF">2017-02-08T20:21:22Z</dcterms:created>
  <dcterms:modified xsi:type="dcterms:W3CDTF">2020-12-24T17:05:54Z</dcterms:modified>
</cp:coreProperties>
</file>