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https://d.docs.live.net/be8100f6924ddd87/Bureau/Master/IDCD/"/>
    </mc:Choice>
  </mc:AlternateContent>
  <xr:revisionPtr revIDLastSave="5065" documentId="13_ncr:1_{5E9402AF-6786-46FA-8AC2-C527734C2483}" xr6:coauthVersionLast="45" xr6:coauthVersionMax="46" xr10:uidLastSave="{5F233F8B-FA08-4A1D-9C79-5EA99A6A03EB}"/>
  <bookViews>
    <workbookView xWindow="-108" yWindow="-108" windowWidth="23256" windowHeight="12576" xr2:uid="{00000000-000D-0000-FFFF-FFFF00000000}"/>
  </bookViews>
  <sheets>
    <sheet name="Mode d'emploi" sheetId="1" r:id="rId1"/>
    <sheet name="Liste" sheetId="5" state="hidden" r:id="rId2"/>
    <sheet name="Evaluation_Etat_Avancement" sheetId="2" r:id="rId3"/>
    <sheet name="Résultat_Marquage_CE" sheetId="4" r:id="rId4"/>
    <sheet name="Résultat_Détaillé_Par_Etape" sheetId="8" r:id="rId5"/>
    <sheet name="Maîtrise documentaire" sheetId="6" r:id="rId6"/>
    <sheet name="Déclaration_Conformité_17050" sheetId="9" r:id="rId7"/>
  </sheets>
  <definedNames>
    <definedName name="choix">Liste!$A$2:$A$6</definedName>
    <definedName name="_xlnm.Print_Titles" localSheetId="6">Déclaration_Conformité_17050!$1:$2</definedName>
    <definedName name="_xlnm.Print_Titles" localSheetId="2">Evaluation_Etat_Avancement!$1:$2</definedName>
    <definedName name="_xlnm.Print_Titles" localSheetId="5">'Maîtrise documentaire'!$1:$2</definedName>
    <definedName name="_xlnm.Print_Titles" localSheetId="0">'Mode d''emploi'!$2:$3</definedName>
    <definedName name="_xlnm.Print_Titles" localSheetId="4">Résultat_Détaillé_Par_Etape!$1:$2</definedName>
    <definedName name="_xlnm.Print_Titles" localSheetId="3">Résultat_Marquage_CE!$1:$2</definedName>
    <definedName name="_xlnm.Print_Area" localSheetId="0">'Mode d''emploi'!$A$1:$G$90</definedName>
    <definedName name="_xlnm.Print_Area" localSheetId="3">Résultat_Marquage_CE!$A$1:$H$34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5" l="1"/>
  <c r="A10" i="5"/>
  <c r="A9" i="5"/>
  <c r="B22" i="5"/>
  <c r="B23" i="5"/>
  <c r="B24" i="5"/>
  <c r="B25" i="5"/>
  <c r="B26" i="5"/>
  <c r="B27" i="5"/>
  <c r="B28" i="5"/>
  <c r="B19" i="5"/>
  <c r="B20" i="5"/>
  <c r="B21" i="5"/>
  <c r="B18" i="5"/>
  <c r="E6" i="9" l="1"/>
  <c r="A6" i="9"/>
  <c r="D100" i="2" l="1"/>
  <c r="E100" i="2"/>
  <c r="D95" i="2"/>
  <c r="E95" i="2"/>
  <c r="D96" i="2"/>
  <c r="E96" i="2"/>
  <c r="D92" i="2"/>
  <c r="E92" i="2"/>
  <c r="D89" i="2"/>
  <c r="E89" i="2"/>
  <c r="D90" i="2"/>
  <c r="E90" i="2"/>
  <c r="D91" i="2"/>
  <c r="E91" i="2"/>
  <c r="D88" i="2"/>
  <c r="E88" i="2"/>
  <c r="D87" i="2"/>
  <c r="E87" i="2"/>
  <c r="D85" i="2"/>
  <c r="E85" i="2"/>
  <c r="D86" i="2"/>
  <c r="E86" i="2"/>
  <c r="D84" i="2"/>
  <c r="E84" i="2"/>
  <c r="D69" i="2"/>
  <c r="E69" i="2"/>
  <c r="D68" i="2"/>
  <c r="E68" i="2"/>
  <c r="D67" i="2"/>
  <c r="E67" i="2"/>
  <c r="D66" i="2"/>
  <c r="E66" i="2"/>
  <c r="D63" i="2"/>
  <c r="E63" i="2"/>
  <c r="D64" i="2"/>
  <c r="E64" i="2"/>
  <c r="D65" i="2"/>
  <c r="E65" i="2"/>
  <c r="D62" i="2"/>
  <c r="E62" i="2"/>
  <c r="D61" i="2"/>
  <c r="E61" i="2"/>
  <c r="D58" i="2"/>
  <c r="E58" i="2"/>
  <c r="D57" i="2"/>
  <c r="E57" i="2"/>
  <c r="D55" i="2"/>
  <c r="E55" i="2"/>
  <c r="D56" i="2"/>
  <c r="E56" i="2"/>
  <c r="D48" i="2"/>
  <c r="E48" i="2"/>
  <c r="E422" i="2" l="1"/>
  <c r="E244" i="2" l="1"/>
  <c r="E49" i="5" l="1"/>
  <c r="E50" i="5"/>
  <c r="E51" i="5"/>
  <c r="E52" i="5"/>
  <c r="E53" i="5"/>
  <c r="E54" i="5"/>
  <c r="E55" i="5"/>
  <c r="E56" i="5"/>
  <c r="E57" i="5"/>
  <c r="D57" i="5"/>
  <c r="D56" i="5"/>
  <c r="D55" i="5"/>
  <c r="D54" i="5"/>
  <c r="D53" i="5"/>
  <c r="D52" i="5"/>
  <c r="D51" i="5"/>
  <c r="D50" i="5"/>
  <c r="D49" i="5"/>
  <c r="E38" i="5"/>
  <c r="E39" i="5"/>
  <c r="E40" i="5"/>
  <c r="E41" i="5"/>
  <c r="E42" i="5"/>
  <c r="E43" i="5"/>
  <c r="E44" i="5"/>
  <c r="E45" i="5"/>
  <c r="E46" i="5"/>
  <c r="E47" i="5"/>
  <c r="D46" i="5"/>
  <c r="D47" i="5"/>
  <c r="D45" i="5"/>
  <c r="D44" i="5"/>
  <c r="D43" i="5"/>
  <c r="D42" i="5"/>
  <c r="D41" i="5"/>
  <c r="D40" i="5"/>
  <c r="D39" i="5"/>
  <c r="D38" i="5"/>
  <c r="B27" i="4"/>
  <c r="B17" i="9" s="1"/>
  <c r="B28" i="4"/>
  <c r="B18" i="9" s="1"/>
  <c r="B29" i="4"/>
  <c r="B19" i="9" s="1"/>
  <c r="B30" i="4"/>
  <c r="B20" i="9" s="1"/>
  <c r="B31" i="4"/>
  <c r="B21" i="9" s="1"/>
  <c r="B32" i="4"/>
  <c r="B22" i="9" s="1"/>
  <c r="B33" i="4"/>
  <c r="B23" i="9" s="1"/>
  <c r="B34" i="4"/>
  <c r="B24" i="9" s="1"/>
  <c r="B26" i="4"/>
  <c r="B16" i="9" s="1"/>
  <c r="B25" i="4"/>
  <c r="B15" i="9" s="1"/>
  <c r="A34" i="4"/>
  <c r="A33" i="4"/>
  <c r="A32" i="4"/>
  <c r="A31" i="4"/>
  <c r="A30" i="4"/>
  <c r="A29" i="4"/>
  <c r="A28" i="4"/>
  <c r="A27" i="4"/>
  <c r="A26" i="4"/>
  <c r="A25" i="4"/>
  <c r="D419" i="2" l="1"/>
  <c r="E419" i="2"/>
  <c r="D420" i="2"/>
  <c r="E420" i="2"/>
  <c r="D421" i="2"/>
  <c r="E421" i="2"/>
  <c r="E418" i="2"/>
  <c r="D418" i="2"/>
  <c r="D399" i="2"/>
  <c r="E399" i="2"/>
  <c r="D400" i="2"/>
  <c r="E400" i="2"/>
  <c r="D401" i="2"/>
  <c r="E401" i="2"/>
  <c r="E398" i="2"/>
  <c r="D398" i="2"/>
  <c r="D374" i="2"/>
  <c r="E374" i="2"/>
  <c r="D375" i="2"/>
  <c r="E375" i="2"/>
  <c r="D376" i="2"/>
  <c r="E376" i="2"/>
  <c r="D377" i="2"/>
  <c r="E377" i="2"/>
  <c r="E373" i="2"/>
  <c r="D373" i="2"/>
  <c r="D361" i="2"/>
  <c r="E361" i="2"/>
  <c r="D362" i="2"/>
  <c r="E362" i="2"/>
  <c r="D363" i="2"/>
  <c r="E363" i="2"/>
  <c r="D364" i="2"/>
  <c r="E364" i="2"/>
  <c r="D365" i="2"/>
  <c r="E365" i="2"/>
  <c r="D366" i="2"/>
  <c r="E366" i="2"/>
  <c r="D367" i="2"/>
  <c r="E367" i="2"/>
  <c r="D368" i="2"/>
  <c r="E368" i="2"/>
  <c r="D369" i="2"/>
  <c r="E369" i="2"/>
  <c r="D370" i="2"/>
  <c r="E370" i="2"/>
  <c r="D371" i="2"/>
  <c r="E371" i="2"/>
  <c r="E360" i="2"/>
  <c r="D360" i="2"/>
  <c r="E355" i="2"/>
  <c r="D355" i="2"/>
  <c r="E357" i="2"/>
  <c r="E358" i="2"/>
  <c r="D357" i="2"/>
  <c r="D358" i="2"/>
  <c r="E356" i="2"/>
  <c r="D356" i="2"/>
  <c r="D330" i="2"/>
  <c r="E330" i="2"/>
  <c r="E329" i="2"/>
  <c r="D329" i="2"/>
  <c r="D325" i="2"/>
  <c r="E325" i="2"/>
  <c r="D326" i="2"/>
  <c r="E326" i="2"/>
  <c r="D327" i="2"/>
  <c r="E327" i="2"/>
  <c r="E324" i="2"/>
  <c r="D324" i="2"/>
  <c r="D321" i="2"/>
  <c r="E321" i="2"/>
  <c r="D322" i="2"/>
  <c r="E322" i="2"/>
  <c r="E320" i="2"/>
  <c r="D320" i="2"/>
  <c r="D315" i="2"/>
  <c r="E315" i="2"/>
  <c r="D316" i="2"/>
  <c r="E316" i="2"/>
  <c r="D317" i="2"/>
  <c r="E317" i="2"/>
  <c r="D318" i="2"/>
  <c r="E318" i="2"/>
  <c r="E314" i="2"/>
  <c r="D314" i="2"/>
  <c r="D308" i="2"/>
  <c r="E308" i="2"/>
  <c r="D309" i="2"/>
  <c r="E309" i="2"/>
  <c r="D310" i="2"/>
  <c r="E310" i="2"/>
  <c r="D311" i="2"/>
  <c r="E311" i="2"/>
  <c r="D312" i="2"/>
  <c r="E312" i="2"/>
  <c r="E307" i="2"/>
  <c r="D307" i="2"/>
  <c r="D303" i="2"/>
  <c r="E303" i="2"/>
  <c r="D304" i="2"/>
  <c r="E304" i="2"/>
  <c r="D305" i="2"/>
  <c r="E305" i="2"/>
  <c r="E302" i="2"/>
  <c r="D302" i="2"/>
  <c r="D287" i="2"/>
  <c r="E287" i="2"/>
  <c r="D288" i="2"/>
  <c r="E288" i="2"/>
  <c r="D289" i="2"/>
  <c r="E289" i="2"/>
  <c r="D290" i="2"/>
  <c r="E290" i="2"/>
  <c r="D291" i="2"/>
  <c r="E291" i="2"/>
  <c r="D292" i="2"/>
  <c r="E292" i="2"/>
  <c r="D293" i="2"/>
  <c r="E293" i="2"/>
  <c r="D294" i="2"/>
  <c r="E294" i="2"/>
  <c r="D295" i="2"/>
  <c r="E295" i="2"/>
  <c r="D296" i="2"/>
  <c r="E296" i="2"/>
  <c r="D297" i="2"/>
  <c r="E297" i="2"/>
  <c r="D298" i="2"/>
  <c r="E298" i="2"/>
  <c r="D299" i="2"/>
  <c r="E299" i="2"/>
  <c r="D300" i="2"/>
  <c r="E300" i="2"/>
  <c r="E286" i="2"/>
  <c r="D286" i="2"/>
  <c r="D283" i="2"/>
  <c r="E283" i="2"/>
  <c r="D284" i="2"/>
  <c r="E284" i="2"/>
  <c r="E282" i="2"/>
  <c r="D282" i="2"/>
  <c r="D277" i="2"/>
  <c r="E277" i="2"/>
  <c r="D278" i="2"/>
  <c r="E278" i="2"/>
  <c r="D279" i="2"/>
  <c r="E279" i="2"/>
  <c r="D280" i="2"/>
  <c r="E280" i="2"/>
  <c r="E276" i="2"/>
  <c r="D276" i="2"/>
  <c r="D271" i="2"/>
  <c r="E271" i="2"/>
  <c r="D272" i="2"/>
  <c r="E272" i="2"/>
  <c r="D273" i="2"/>
  <c r="E273" i="2"/>
  <c r="E270" i="2"/>
  <c r="D270" i="2"/>
  <c r="E268" i="2"/>
  <c r="D268" i="2"/>
  <c r="D267" i="2" s="1"/>
  <c r="D256" i="2"/>
  <c r="E256" i="2"/>
  <c r="D257" i="2"/>
  <c r="E257" i="2"/>
  <c r="D258" i="2"/>
  <c r="E258" i="2"/>
  <c r="D259" i="2"/>
  <c r="E259" i="2"/>
  <c r="D260" i="2"/>
  <c r="E260" i="2"/>
  <c r="D261" i="2"/>
  <c r="E261" i="2"/>
  <c r="D262" i="2"/>
  <c r="E262" i="2"/>
  <c r="D263" i="2"/>
  <c r="E263" i="2"/>
  <c r="D264" i="2"/>
  <c r="E264" i="2"/>
  <c r="D265" i="2"/>
  <c r="E265" i="2"/>
  <c r="D266" i="2"/>
  <c r="E266" i="2"/>
  <c r="E255" i="2"/>
  <c r="D255" i="2"/>
  <c r="D252" i="2"/>
  <c r="E252" i="2"/>
  <c r="D253" i="2"/>
  <c r="E253" i="2"/>
  <c r="E251" i="2"/>
  <c r="D251" i="2"/>
  <c r="E249" i="2"/>
  <c r="D249" i="2"/>
  <c r="D248" i="2" s="1"/>
  <c r="E247" i="2"/>
  <c r="D247" i="2"/>
  <c r="E246" i="2"/>
  <c r="D246" i="2"/>
  <c r="E245" i="2"/>
  <c r="D245" i="2"/>
  <c r="D149" i="2"/>
  <c r="E149" i="2"/>
  <c r="D150" i="2"/>
  <c r="E150" i="2"/>
  <c r="E148" i="2"/>
  <c r="D148" i="2"/>
  <c r="E146" i="2"/>
  <c r="D146" i="2"/>
  <c r="D145" i="2" s="1"/>
  <c r="D140" i="2"/>
  <c r="E140" i="2"/>
  <c r="D141" i="2"/>
  <c r="E141" i="2"/>
  <c r="D429" i="2"/>
  <c r="E429" i="2"/>
  <c r="D430" i="2"/>
  <c r="E430" i="2"/>
  <c r="D142" i="2"/>
  <c r="E142" i="2"/>
  <c r="D143" i="2"/>
  <c r="E143" i="2"/>
  <c r="D144" i="2"/>
  <c r="E144" i="2"/>
  <c r="E139" i="2"/>
  <c r="D139" i="2"/>
  <c r="D428" i="2"/>
  <c r="E428" i="2"/>
  <c r="D137" i="2"/>
  <c r="E137" i="2"/>
  <c r="E136" i="2"/>
  <c r="D136" i="2"/>
  <c r="D132" i="2"/>
  <c r="E132" i="2"/>
  <c r="D423" i="2"/>
  <c r="E423" i="2"/>
  <c r="D424" i="2"/>
  <c r="E424" i="2"/>
  <c r="D133" i="2"/>
  <c r="E133" i="2"/>
  <c r="D426" i="2"/>
  <c r="E426" i="2"/>
  <c r="D427" i="2"/>
  <c r="E427" i="2"/>
  <c r="D134" i="2"/>
  <c r="E134" i="2"/>
  <c r="D425" i="2"/>
  <c r="E425" i="2"/>
  <c r="E131" i="2"/>
  <c r="D131" i="2"/>
  <c r="E129" i="2"/>
  <c r="D129" i="2"/>
  <c r="D128" i="2" s="1"/>
  <c r="D117" i="2"/>
  <c r="E117" i="2"/>
  <c r="D118" i="2"/>
  <c r="E118" i="2"/>
  <c r="D119" i="2"/>
  <c r="E119" i="2"/>
  <c r="D120" i="2"/>
  <c r="E120" i="2"/>
  <c r="D121" i="2"/>
  <c r="E121" i="2"/>
  <c r="D122" i="2"/>
  <c r="E122" i="2"/>
  <c r="D123" i="2"/>
  <c r="E123" i="2"/>
  <c r="D124" i="2"/>
  <c r="E124" i="2"/>
  <c r="D113" i="2"/>
  <c r="E113" i="2"/>
  <c r="D114" i="2"/>
  <c r="E114" i="2"/>
  <c r="D115" i="2"/>
  <c r="E115" i="2"/>
  <c r="D116" i="2"/>
  <c r="E116" i="2"/>
  <c r="D110" i="2"/>
  <c r="E110" i="2"/>
  <c r="D111" i="2"/>
  <c r="E111" i="2"/>
  <c r="D112" i="2"/>
  <c r="E112" i="2"/>
  <c r="D105" i="2"/>
  <c r="E105" i="2"/>
  <c r="D106" i="2"/>
  <c r="E106" i="2"/>
  <c r="D107" i="2"/>
  <c r="E107" i="2"/>
  <c r="D108" i="2"/>
  <c r="E108" i="2"/>
  <c r="D109" i="2"/>
  <c r="E109" i="2"/>
  <c r="D97" i="2"/>
  <c r="E97" i="2"/>
  <c r="D98" i="2"/>
  <c r="E98" i="2"/>
  <c r="D99" i="2"/>
  <c r="E99" i="2"/>
  <c r="D101" i="2"/>
  <c r="E101" i="2"/>
  <c r="D102" i="2"/>
  <c r="E102" i="2"/>
  <c r="D103" i="2"/>
  <c r="E103" i="2"/>
  <c r="D104" i="2"/>
  <c r="E104" i="2"/>
  <c r="D93" i="2"/>
  <c r="E93" i="2"/>
  <c r="D94" i="2"/>
  <c r="E94" i="2"/>
  <c r="D82" i="2"/>
  <c r="E82" i="2"/>
  <c r="D83" i="2"/>
  <c r="E83" i="2"/>
  <c r="D72" i="2"/>
  <c r="E72" i="2"/>
  <c r="D73" i="2"/>
  <c r="E73" i="2"/>
  <c r="D74" i="2"/>
  <c r="E74" i="2"/>
  <c r="D75" i="2"/>
  <c r="E75" i="2"/>
  <c r="D76" i="2"/>
  <c r="E76" i="2"/>
  <c r="D77" i="2"/>
  <c r="E77" i="2"/>
  <c r="D78" i="2"/>
  <c r="E78" i="2"/>
  <c r="D79" i="2"/>
  <c r="E79" i="2"/>
  <c r="D80" i="2"/>
  <c r="E80" i="2"/>
  <c r="D81" i="2"/>
  <c r="E81" i="2"/>
  <c r="D70" i="2"/>
  <c r="E70" i="2"/>
  <c r="D71" i="2"/>
  <c r="E71" i="2"/>
  <c r="D51" i="2"/>
  <c r="E51" i="2"/>
  <c r="D52" i="2"/>
  <c r="E52" i="2"/>
  <c r="D53" i="2"/>
  <c r="E53" i="2"/>
  <c r="D54" i="2"/>
  <c r="E54" i="2"/>
  <c r="D59" i="2"/>
  <c r="E59" i="2"/>
  <c r="D60" i="2"/>
  <c r="E60" i="2"/>
  <c r="D49" i="2"/>
  <c r="E49" i="2"/>
  <c r="D50" i="2"/>
  <c r="E50" i="2"/>
  <c r="D43" i="2"/>
  <c r="E43" i="2"/>
  <c r="D44" i="2"/>
  <c r="E44" i="2"/>
  <c r="D45" i="2"/>
  <c r="E45" i="2"/>
  <c r="D46" i="2"/>
  <c r="E46" i="2"/>
  <c r="D47" i="2"/>
  <c r="E47" i="2"/>
  <c r="D29" i="2"/>
  <c r="E29" i="2"/>
  <c r="D30" i="2"/>
  <c r="E30" i="2"/>
  <c r="D31" i="2"/>
  <c r="E31" i="2"/>
  <c r="D32" i="2"/>
  <c r="E32" i="2"/>
  <c r="D33" i="2"/>
  <c r="E33" i="2"/>
  <c r="D34" i="2"/>
  <c r="E34" i="2"/>
  <c r="D35" i="2"/>
  <c r="E35" i="2"/>
  <c r="D36" i="2"/>
  <c r="E36" i="2"/>
  <c r="D37" i="2"/>
  <c r="E37" i="2"/>
  <c r="D38" i="2"/>
  <c r="E38" i="2"/>
  <c r="D39" i="2"/>
  <c r="E39" i="2"/>
  <c r="D40" i="2"/>
  <c r="E40" i="2"/>
  <c r="D41" i="2"/>
  <c r="E41" i="2"/>
  <c r="D42" i="2"/>
  <c r="E42" i="2"/>
  <c r="E28" i="2"/>
  <c r="D28" i="2"/>
  <c r="D269" i="2" l="1"/>
  <c r="D417" i="2"/>
  <c r="D281" i="2"/>
  <c r="G50" i="5" s="1"/>
  <c r="D313" i="2"/>
  <c r="G54" i="5" s="1"/>
  <c r="D328" i="2"/>
  <c r="G57" i="5" s="1"/>
  <c r="D359" i="2"/>
  <c r="D147" i="2"/>
  <c r="D138" i="2"/>
  <c r="D135" i="2"/>
  <c r="D130" i="2"/>
  <c r="D254" i="2"/>
  <c r="D250" i="2"/>
  <c r="D275" i="2"/>
  <c r="G49" i="5" s="1"/>
  <c r="D285" i="2"/>
  <c r="G51" i="5" s="1"/>
  <c r="D323" i="2"/>
  <c r="G56" i="5" s="1"/>
  <c r="D397" i="2"/>
  <c r="D354" i="2"/>
  <c r="D319" i="2"/>
  <c r="G55" i="5" s="1"/>
  <c r="D306" i="2"/>
  <c r="G53" i="5" s="1"/>
  <c r="D244" i="2"/>
  <c r="D422" i="2"/>
  <c r="D301" i="2"/>
  <c r="D27" i="2"/>
  <c r="E126" i="2"/>
  <c r="D126" i="2"/>
  <c r="E125" i="2"/>
  <c r="D125" i="2"/>
  <c r="E27" i="2"/>
  <c r="E128" i="2"/>
  <c r="E130" i="2"/>
  <c r="D127" i="2" l="1"/>
  <c r="D243" i="2"/>
  <c r="D80" i="6" s="1"/>
  <c r="F80" i="6" s="1"/>
  <c r="D274" i="2"/>
  <c r="G52" i="5"/>
  <c r="D26" i="2"/>
  <c r="D342" i="2"/>
  <c r="E342" i="2"/>
  <c r="D343" i="2"/>
  <c r="E343" i="2"/>
  <c r="D344" i="2"/>
  <c r="E344" i="2"/>
  <c r="D345" i="2"/>
  <c r="E345" i="2"/>
  <c r="D346" i="2"/>
  <c r="E346" i="2"/>
  <c r="D347" i="2"/>
  <c r="E347" i="2"/>
  <c r="D348" i="2"/>
  <c r="E348" i="2"/>
  <c r="D349" i="2"/>
  <c r="E349" i="2"/>
  <c r="D350" i="2"/>
  <c r="E350" i="2"/>
  <c r="D351" i="2"/>
  <c r="E351" i="2"/>
  <c r="D352" i="2"/>
  <c r="E352" i="2"/>
  <c r="E341" i="2"/>
  <c r="D341" i="2"/>
  <c r="E340" i="2"/>
  <c r="D339" i="2"/>
  <c r="E336" i="2"/>
  <c r="E337" i="2"/>
  <c r="E338" i="2"/>
  <c r="E339" i="2"/>
  <c r="E335" i="2"/>
  <c r="D335" i="2"/>
  <c r="D336" i="2"/>
  <c r="D337" i="2"/>
  <c r="D338" i="2"/>
  <c r="E334" i="2"/>
  <c r="D334" i="2"/>
  <c r="E30" i="4" l="1"/>
  <c r="F20" i="9" s="1"/>
  <c r="G20" i="9" s="1"/>
  <c r="E80" i="6"/>
  <c r="D340" i="2"/>
  <c r="D333" i="2"/>
  <c r="D29" i="6"/>
  <c r="E31" i="4"/>
  <c r="D85" i="6"/>
  <c r="E26" i="4"/>
  <c r="F26" i="2"/>
  <c r="E328" i="2"/>
  <c r="E323" i="2"/>
  <c r="E319" i="2"/>
  <c r="E306" i="2"/>
  <c r="E301" i="2"/>
  <c r="E285" i="2"/>
  <c r="E281" i="2"/>
  <c r="E275" i="2"/>
  <c r="D332" i="2"/>
  <c r="E332" i="2"/>
  <c r="E333" i="2"/>
  <c r="E313" i="2"/>
  <c r="E397" i="2"/>
  <c r="E405" i="2"/>
  <c r="D405" i="2"/>
  <c r="E407" i="2"/>
  <c r="D407" i="2"/>
  <c r="E269" i="2"/>
  <c r="E267" i="2"/>
  <c r="E254" i="2"/>
  <c r="E250" i="2"/>
  <c r="E248" i="2"/>
  <c r="D379" i="2"/>
  <c r="E379" i="2"/>
  <c r="D380" i="2"/>
  <c r="E380" i="2"/>
  <c r="D381" i="2"/>
  <c r="E381" i="2"/>
  <c r="D382" i="2"/>
  <c r="E382" i="2"/>
  <c r="D383" i="2"/>
  <c r="E383" i="2"/>
  <c r="D384" i="2"/>
  <c r="E384" i="2"/>
  <c r="D385" i="2"/>
  <c r="E385" i="2"/>
  <c r="D386" i="2"/>
  <c r="E386" i="2"/>
  <c r="D387" i="2"/>
  <c r="E387" i="2"/>
  <c r="D388" i="2"/>
  <c r="E388" i="2"/>
  <c r="D389" i="2"/>
  <c r="E389" i="2"/>
  <c r="D390" i="2"/>
  <c r="E390" i="2"/>
  <c r="D391" i="2"/>
  <c r="E391" i="2"/>
  <c r="D392" i="2"/>
  <c r="E392" i="2"/>
  <c r="D393" i="2"/>
  <c r="E393" i="2"/>
  <c r="D394" i="2"/>
  <c r="E394" i="2"/>
  <c r="D395" i="2"/>
  <c r="E395" i="2"/>
  <c r="D396" i="2"/>
  <c r="E396" i="2"/>
  <c r="E378" i="2"/>
  <c r="D378" i="2"/>
  <c r="E359" i="2"/>
  <c r="E372" i="2"/>
  <c r="E354" i="2"/>
  <c r="E138" i="2"/>
  <c r="E135" i="2"/>
  <c r="E417" i="2"/>
  <c r="E20" i="2"/>
  <c r="D20" i="2"/>
  <c r="C65" i="8" l="1"/>
  <c r="D331" i="2"/>
  <c r="D91" i="6" s="1"/>
  <c r="E91" i="6" s="1"/>
  <c r="D372" i="2"/>
  <c r="D353" i="2" s="1"/>
  <c r="F29" i="6"/>
  <c r="E29" i="6"/>
  <c r="C75" i="8"/>
  <c r="F21" i="9"/>
  <c r="G21" i="9" s="1"/>
  <c r="C25" i="8"/>
  <c r="F16" i="9"/>
  <c r="G16" i="9" s="1"/>
  <c r="E85" i="6"/>
  <c r="F85" i="6"/>
  <c r="E26" i="2"/>
  <c r="F26" i="4" s="1"/>
  <c r="G26" i="4"/>
  <c r="A25" i="8" s="1"/>
  <c r="E155" i="2"/>
  <c r="E163" i="2"/>
  <c r="E190" i="2"/>
  <c r="E199" i="2"/>
  <c r="E211" i="2"/>
  <c r="E160" i="2"/>
  <c r="E234" i="2"/>
  <c r="E236" i="2"/>
  <c r="E239" i="2"/>
  <c r="E240" i="2"/>
  <c r="E241" i="2"/>
  <c r="E242" i="2"/>
  <c r="D242" i="2"/>
  <c r="D241" i="2" s="1"/>
  <c r="G47" i="5" s="1"/>
  <c r="D238" i="2"/>
  <c r="E238" i="2"/>
  <c r="E237" i="2"/>
  <c r="D237" i="2"/>
  <c r="E235" i="2"/>
  <c r="D235" i="2"/>
  <c r="D234" i="2" s="1"/>
  <c r="G43" i="5" s="1"/>
  <c r="D162" i="2"/>
  <c r="E162" i="2"/>
  <c r="E161" i="2"/>
  <c r="D161" i="2"/>
  <c r="D212" i="2"/>
  <c r="E212" i="2"/>
  <c r="D213" i="2"/>
  <c r="E213" i="2"/>
  <c r="D214" i="2"/>
  <c r="E214" i="2"/>
  <c r="D215" i="2"/>
  <c r="E215" i="2"/>
  <c r="D216" i="2"/>
  <c r="E216" i="2"/>
  <c r="D217" i="2"/>
  <c r="E217" i="2"/>
  <c r="D218" i="2"/>
  <c r="E218" i="2"/>
  <c r="D219" i="2"/>
  <c r="E219" i="2"/>
  <c r="D220" i="2"/>
  <c r="E220" i="2"/>
  <c r="D221" i="2"/>
  <c r="E221" i="2"/>
  <c r="D222" i="2"/>
  <c r="E222" i="2"/>
  <c r="D223" i="2"/>
  <c r="E223" i="2"/>
  <c r="D224" i="2"/>
  <c r="E224" i="2"/>
  <c r="D225" i="2"/>
  <c r="E225" i="2"/>
  <c r="D226" i="2"/>
  <c r="E226" i="2"/>
  <c r="D227" i="2"/>
  <c r="E227" i="2"/>
  <c r="D228" i="2"/>
  <c r="E228" i="2"/>
  <c r="D229" i="2"/>
  <c r="E229" i="2"/>
  <c r="D230" i="2"/>
  <c r="E230" i="2"/>
  <c r="D231" i="2"/>
  <c r="E231" i="2"/>
  <c r="D232" i="2"/>
  <c r="E232" i="2"/>
  <c r="D233" i="2"/>
  <c r="E233" i="2"/>
  <c r="D201" i="2"/>
  <c r="E201" i="2"/>
  <c r="D202" i="2"/>
  <c r="E202" i="2"/>
  <c r="D203" i="2"/>
  <c r="E203" i="2"/>
  <c r="D204" i="2"/>
  <c r="E204" i="2"/>
  <c r="D205" i="2"/>
  <c r="E205" i="2"/>
  <c r="D206" i="2"/>
  <c r="E206" i="2"/>
  <c r="D207" i="2"/>
  <c r="E207" i="2"/>
  <c r="D208" i="2"/>
  <c r="E208" i="2"/>
  <c r="D209" i="2"/>
  <c r="E209" i="2"/>
  <c r="D210" i="2"/>
  <c r="E210" i="2"/>
  <c r="E200" i="2"/>
  <c r="D200" i="2"/>
  <c r="D192" i="2"/>
  <c r="E192" i="2"/>
  <c r="D193" i="2"/>
  <c r="E193" i="2"/>
  <c r="D194" i="2"/>
  <c r="E194" i="2"/>
  <c r="D195" i="2"/>
  <c r="E195" i="2"/>
  <c r="D196" i="2"/>
  <c r="E196" i="2"/>
  <c r="D197" i="2"/>
  <c r="E197" i="2"/>
  <c r="D198" i="2"/>
  <c r="E198" i="2"/>
  <c r="E191" i="2"/>
  <c r="D191" i="2"/>
  <c r="D165" i="2"/>
  <c r="E165" i="2"/>
  <c r="D166" i="2"/>
  <c r="E166" i="2"/>
  <c r="D167" i="2"/>
  <c r="E167" i="2"/>
  <c r="D168" i="2"/>
  <c r="E168" i="2"/>
  <c r="D169" i="2"/>
  <c r="E169" i="2"/>
  <c r="D170" i="2"/>
  <c r="E170" i="2"/>
  <c r="D171" i="2"/>
  <c r="E171" i="2"/>
  <c r="D172" i="2"/>
  <c r="E172" i="2"/>
  <c r="D173" i="2"/>
  <c r="E173" i="2"/>
  <c r="D174" i="2"/>
  <c r="E174" i="2"/>
  <c r="D175" i="2"/>
  <c r="E175" i="2"/>
  <c r="D176" i="2"/>
  <c r="E176" i="2"/>
  <c r="D177" i="2"/>
  <c r="E177" i="2"/>
  <c r="D178" i="2"/>
  <c r="E178" i="2"/>
  <c r="D179" i="2"/>
  <c r="E179" i="2"/>
  <c r="D180" i="2"/>
  <c r="E180" i="2"/>
  <c r="D181" i="2"/>
  <c r="E181" i="2"/>
  <c r="D182" i="2"/>
  <c r="E182" i="2"/>
  <c r="D183" i="2"/>
  <c r="E183" i="2"/>
  <c r="D184" i="2"/>
  <c r="E184" i="2"/>
  <c r="D185" i="2"/>
  <c r="E185" i="2"/>
  <c r="D186" i="2"/>
  <c r="E186" i="2"/>
  <c r="D187" i="2"/>
  <c r="E187" i="2"/>
  <c r="D188" i="2"/>
  <c r="E188" i="2"/>
  <c r="D189" i="2"/>
  <c r="E189" i="2"/>
  <c r="E164" i="2"/>
  <c r="D164" i="2"/>
  <c r="D157" i="2"/>
  <c r="E157" i="2"/>
  <c r="D158" i="2"/>
  <c r="E158" i="2"/>
  <c r="D159" i="2"/>
  <c r="D35" i="6" s="1"/>
  <c r="E159" i="2"/>
  <c r="E156" i="2"/>
  <c r="D156" i="2"/>
  <c r="E153" i="2"/>
  <c r="E152" i="2"/>
  <c r="D153" i="2"/>
  <c r="D152" i="2"/>
  <c r="F91" i="6" l="1"/>
  <c r="E32" i="4"/>
  <c r="C85" i="8" s="1"/>
  <c r="F35" i="6"/>
  <c r="E35" i="6"/>
  <c r="E33" i="4"/>
  <c r="D97" i="6"/>
  <c r="E27" i="4"/>
  <c r="D163" i="2"/>
  <c r="G38" i="5" s="1"/>
  <c r="D151" i="2"/>
  <c r="D236" i="2"/>
  <c r="G44" i="5" s="1"/>
  <c r="D155" i="2"/>
  <c r="D190" i="2"/>
  <c r="G39" i="5" s="1"/>
  <c r="D199" i="2"/>
  <c r="G40" i="5" s="1"/>
  <c r="D211" i="2"/>
  <c r="G41" i="5" s="1"/>
  <c r="D160" i="2"/>
  <c r="G42" i="5" s="1"/>
  <c r="E408" i="2"/>
  <c r="E409" i="2"/>
  <c r="E410" i="2"/>
  <c r="E411" i="2"/>
  <c r="E412" i="2"/>
  <c r="E413" i="2"/>
  <c r="E414" i="2"/>
  <c r="E415" i="2"/>
  <c r="E416" i="2"/>
  <c r="E406" i="2"/>
  <c r="D408" i="2"/>
  <c r="D409" i="2"/>
  <c r="D410" i="2"/>
  <c r="D411" i="2"/>
  <c r="D412" i="2"/>
  <c r="D413" i="2"/>
  <c r="D414" i="2"/>
  <c r="D415" i="2"/>
  <c r="D416" i="2"/>
  <c r="D406" i="2"/>
  <c r="E404" i="2"/>
  <c r="E22" i="2"/>
  <c r="E23" i="2"/>
  <c r="E24" i="2"/>
  <c r="E25" i="2"/>
  <c r="E21" i="2"/>
  <c r="D25" i="2"/>
  <c r="D22" i="2"/>
  <c r="D23" i="2"/>
  <c r="D24" i="2"/>
  <c r="D21" i="2"/>
  <c r="F22" i="9" l="1"/>
  <c r="G22" i="9" s="1"/>
  <c r="D19" i="2"/>
  <c r="C35" i="8"/>
  <c r="F17" i="9"/>
  <c r="G17" i="9" s="1"/>
  <c r="C95" i="8"/>
  <c r="F23" i="9"/>
  <c r="G23" i="9" s="1"/>
  <c r="E97" i="6"/>
  <c r="F97" i="6"/>
  <c r="E28" i="4"/>
  <c r="D48" i="6"/>
  <c r="D404" i="2"/>
  <c r="C45" i="8" l="1"/>
  <c r="F18" i="9"/>
  <c r="G18" i="9" s="1"/>
  <c r="F48" i="6"/>
  <c r="E48" i="6"/>
  <c r="F10" i="2"/>
  <c r="F9" i="2"/>
  <c r="F8" i="2"/>
  <c r="B11" i="2"/>
  <c r="B10" i="2"/>
  <c r="B9" i="2"/>
  <c r="B8" i="2"/>
  <c r="C8" i="8" l="1"/>
  <c r="C8" i="4"/>
  <c r="C8" i="6"/>
  <c r="C9" i="6"/>
  <c r="C9" i="4"/>
  <c r="C9" i="8"/>
  <c r="F10" i="6"/>
  <c r="G10" i="8"/>
  <c r="G10" i="4"/>
  <c r="F9" i="6"/>
  <c r="G9" i="8"/>
  <c r="G9" i="4"/>
  <c r="C10" i="8"/>
  <c r="C10" i="6"/>
  <c r="C10" i="4"/>
  <c r="C11" i="4"/>
  <c r="C11" i="8"/>
  <c r="C11" i="6"/>
  <c r="G8" i="4"/>
  <c r="F8" i="6"/>
  <c r="G7" i="8"/>
  <c r="D240" i="2" l="1"/>
  <c r="G46" i="5" s="1"/>
  <c r="F101" i="6" l="1"/>
  <c r="F102" i="6"/>
  <c r="F99" i="6"/>
  <c r="E55" i="1" l="1"/>
  <c r="E58" i="1"/>
  <c r="D239" i="2"/>
  <c r="D154" i="2" l="1"/>
  <c r="D53" i="6" s="1"/>
  <c r="G45" i="5"/>
  <c r="F53" i="6" l="1"/>
  <c r="E53" i="6"/>
  <c r="C55" i="8"/>
  <c r="E29" i="4"/>
  <c r="F19" i="9" s="1"/>
  <c r="G19" i="9" s="1"/>
  <c r="E431" i="2"/>
  <c r="E403" i="2"/>
  <c r="D431" i="2"/>
  <c r="D403" i="2"/>
  <c r="F331" i="2"/>
  <c r="E145" i="2"/>
  <c r="E147" i="2"/>
  <c r="D18" i="2"/>
  <c r="D17" i="2" s="1"/>
  <c r="D15" i="6" l="1"/>
  <c r="G154" i="2"/>
  <c r="G353" i="2"/>
  <c r="G274" i="2"/>
  <c r="G243" i="2"/>
  <c r="G151" i="2"/>
  <c r="H28" i="4" s="1"/>
  <c r="G331" i="2"/>
  <c r="G127" i="2"/>
  <c r="E25" i="4"/>
  <c r="G26" i="2"/>
  <c r="H26" i="4" s="1"/>
  <c r="D402" i="2"/>
  <c r="D16" i="2" s="1"/>
  <c r="F14" i="9" s="1"/>
  <c r="G14" i="9" s="1"/>
  <c r="E331" i="2"/>
  <c r="F32" i="4" s="1"/>
  <c r="G32" i="4"/>
  <c r="A85" i="8" s="1"/>
  <c r="F127" i="2"/>
  <c r="F15" i="6" l="1"/>
  <c r="E15" i="6"/>
  <c r="C15" i="8"/>
  <c r="F15" i="9"/>
  <c r="G15" i="9" s="1"/>
  <c r="E34" i="4"/>
  <c r="D100" i="6"/>
  <c r="G402" i="2"/>
  <c r="E127" i="2"/>
  <c r="F27" i="4" s="1"/>
  <c r="G27" i="4"/>
  <c r="A35" i="8" s="1"/>
  <c r="H27" i="4"/>
  <c r="H32" i="4"/>
  <c r="H31" i="4"/>
  <c r="F274" i="2"/>
  <c r="F151" i="2"/>
  <c r="H29" i="4"/>
  <c r="G17" i="2"/>
  <c r="H25" i="4" s="1"/>
  <c r="F154" i="2"/>
  <c r="F17" i="2"/>
  <c r="G25" i="4" s="1"/>
  <c r="A15" i="8" s="1"/>
  <c r="E18" i="2"/>
  <c r="E19" i="2"/>
  <c r="C105" i="8" l="1"/>
  <c r="F24" i="9"/>
  <c r="G24" i="9" s="1"/>
  <c r="F100" i="6"/>
  <c r="E100" i="6"/>
  <c r="G29" i="4"/>
  <c r="A55" i="8"/>
  <c r="E151" i="2"/>
  <c r="F28" i="4" s="1"/>
  <c r="G28" i="4"/>
  <c r="A45" i="8" s="1"/>
  <c r="E274" i="2"/>
  <c r="F31" i="4" s="1"/>
  <c r="G31" i="4"/>
  <c r="A75" i="8" s="1"/>
  <c r="F243" i="2"/>
  <c r="H30" i="4"/>
  <c r="E154" i="2"/>
  <c r="F29" i="4" s="1"/>
  <c r="E17" i="2"/>
  <c r="F25" i="4" s="1"/>
  <c r="E243" i="2" l="1"/>
  <c r="F30" i="4" s="1"/>
  <c r="G30" i="4"/>
  <c r="A65" i="8" s="1"/>
  <c r="H33" i="4" l="1"/>
  <c r="F353" i="2"/>
  <c r="F402" i="2"/>
  <c r="E402" i="2" l="1"/>
  <c r="F34" i="4" s="1"/>
  <c r="G34" i="4"/>
  <c r="A105" i="8" s="1"/>
  <c r="E353" i="2"/>
  <c r="F33" i="4" s="1"/>
  <c r="G33" i="4"/>
  <c r="A95" i="8" s="1"/>
  <c r="G16" i="2" l="1"/>
  <c r="H34" i="4" l="1"/>
  <c r="A14" i="4" l="1"/>
  <c r="F16" i="2"/>
  <c r="A15" i="4" s="1"/>
  <c r="E16" i="2" l="1"/>
  <c r="E14" i="4" s="1"/>
</calcChain>
</file>

<file path=xl/sharedStrings.xml><?xml version="1.0" encoding="utf-8"?>
<sst xmlns="http://schemas.openxmlformats.org/spreadsheetml/2006/main" count="1816" uniqueCount="1173">
  <si>
    <t xml:space="preserve">© AYADI M.A, BROCHET V, FOSSO MATCHINDE M.S, ROSSIN V, SADIQUI O.                                                                      </t>
  </si>
  <si>
    <t>Enregistrement / Impression :  A4 100% Vertical</t>
  </si>
  <si>
    <t>Outil d'évaluation d'avancement pour le marquage CE d'un dispositif médical de classe IIa</t>
  </si>
  <si>
    <t>Information sur l'évaluation</t>
  </si>
  <si>
    <t>Information sur le diagnostic</t>
  </si>
  <si>
    <t xml:space="preserve">Nom de l'organisme : </t>
  </si>
  <si>
    <t>UTC</t>
  </si>
  <si>
    <t xml:space="preserve">Nom du dispositif : </t>
  </si>
  <si>
    <t xml:space="preserve">Nom </t>
  </si>
  <si>
    <t xml:space="preserve">Personne chargée de veiller au respect de la règlementation (PCVRR) :    </t>
  </si>
  <si>
    <t>NOM Prénom</t>
  </si>
  <si>
    <t xml:space="preserve">Classe du dispositif : </t>
  </si>
  <si>
    <t>Classification</t>
  </si>
  <si>
    <t xml:space="preserve">Coordonnées de la PCVRR : </t>
  </si>
  <si>
    <t>Mail Tél</t>
  </si>
  <si>
    <t xml:space="preserve">Date visée pour la mise sur le marché : </t>
  </si>
  <si>
    <t>XX/XX/XX</t>
  </si>
  <si>
    <t xml:space="preserve">Date de l'évaluation : </t>
  </si>
  <si>
    <t>22/11/2020</t>
  </si>
  <si>
    <t>Mode d'emploi</t>
  </si>
  <si>
    <t>Niveaux de REALISATION d'une étape</t>
  </si>
  <si>
    <t>LIBELLES des niveaux de CONFORMITE à démarche marquage CE</t>
  </si>
  <si>
    <t>Libellés explicites des niveaux de VERACITCE</t>
  </si>
  <si>
    <t>Choix de VERACITE</t>
  </si>
  <si>
    <t>Taux de VERACITE</t>
  </si>
  <si>
    <t>Taux moyen Minimal</t>
  </si>
  <si>
    <t>Taux moyen Maximal</t>
  </si>
  <si>
    <t>Niveau de CONFORMITE</t>
  </si>
  <si>
    <t>Libellés explicites des niveaux de conformité</t>
  </si>
  <si>
    <r>
      <rPr>
        <b/>
        <sz val="8"/>
        <color theme="1"/>
        <rFont val="Calibri"/>
        <family val="2"/>
        <scheme val="minor"/>
      </rPr>
      <t xml:space="preserve">Niveau 1 </t>
    </r>
    <r>
      <rPr>
        <sz val="8"/>
        <color theme="1"/>
        <rFont val="Calibri"/>
        <family val="2"/>
        <scheme val="minor"/>
      </rPr>
      <t>: L'étape n'a pas encore été faite.</t>
    </r>
  </si>
  <si>
    <t>Pas fait</t>
  </si>
  <si>
    <t>Insuffisant</t>
  </si>
  <si>
    <r>
      <rPr>
        <b/>
        <sz val="8"/>
        <color theme="1"/>
        <rFont val="Calibri"/>
        <family val="2"/>
        <scheme val="minor"/>
      </rPr>
      <t xml:space="preserve">Niveau 2 </t>
    </r>
    <r>
      <rPr>
        <sz val="8"/>
        <color theme="1"/>
        <rFont val="Calibri"/>
        <family val="2"/>
        <scheme val="minor"/>
      </rPr>
      <t>: L'étape est en cours de réalisation.</t>
    </r>
  </si>
  <si>
    <t>En cours</t>
  </si>
  <si>
    <t>A completer</t>
  </si>
  <si>
    <r>
      <rPr>
        <b/>
        <sz val="8"/>
        <color theme="1"/>
        <rFont val="Calibri"/>
        <family val="2"/>
        <scheme val="minor"/>
      </rPr>
      <t>Conformité de niveau 2</t>
    </r>
    <r>
      <rPr>
        <sz val="8"/>
        <color theme="1"/>
        <rFont val="Calibri"/>
        <family val="2"/>
        <scheme val="minor"/>
      </rPr>
      <t xml:space="preserve"> : Votre dossier marquage CE est incomplet</t>
    </r>
  </si>
  <si>
    <r>
      <rPr>
        <b/>
        <sz val="8"/>
        <color theme="1"/>
        <rFont val="Calibri"/>
        <family val="2"/>
        <scheme val="minor"/>
      </rPr>
      <t xml:space="preserve">Niveau 3 </t>
    </r>
    <r>
      <rPr>
        <sz val="8"/>
        <color theme="1"/>
        <rFont val="Calibri"/>
        <family val="2"/>
        <scheme val="minor"/>
      </rPr>
      <t>:  L'étape est pleinement effectuée.</t>
    </r>
  </si>
  <si>
    <t>Fait</t>
  </si>
  <si>
    <t>Robuste</t>
  </si>
  <si>
    <r>
      <rPr>
        <b/>
        <sz val="8"/>
        <color theme="1"/>
        <rFont val="Calibri"/>
        <family val="2"/>
        <scheme val="minor"/>
      </rPr>
      <t>Conformité de niveau 3 :</t>
    </r>
    <r>
      <rPr>
        <sz val="8"/>
        <color theme="1"/>
        <rFont val="Calibri"/>
        <family val="2"/>
        <scheme val="minor"/>
      </rPr>
      <t xml:space="preserve"> Félicitation, communiquez vos résultat</t>
    </r>
  </si>
  <si>
    <r>
      <rPr>
        <b/>
        <sz val="8"/>
        <color theme="1"/>
        <rFont val="Calibri"/>
        <family val="2"/>
        <scheme val="minor"/>
      </rPr>
      <t>Niveau 4</t>
    </r>
    <r>
      <rPr>
        <sz val="8"/>
        <color theme="1"/>
        <rFont val="Calibri"/>
        <family val="2"/>
        <scheme val="minor"/>
      </rPr>
      <t xml:space="preserve"> : La réalisation de l'étape n'est pas demandée.</t>
    </r>
  </si>
  <si>
    <t>Non applicable</t>
  </si>
  <si>
    <t>NA</t>
  </si>
  <si>
    <r>
      <rPr>
        <b/>
        <sz val="8"/>
        <color theme="1"/>
        <rFont val="Calibri"/>
        <family val="2"/>
        <scheme val="minor"/>
      </rPr>
      <t xml:space="preserve">Non applicable </t>
    </r>
    <r>
      <rPr>
        <sz val="8"/>
        <color theme="1"/>
        <rFont val="Calibri"/>
        <family val="2"/>
        <scheme val="minor"/>
      </rPr>
      <t>: Ce critère ne peut pas être appliqué, d'une manière justifiée.</t>
    </r>
  </si>
  <si>
    <t>Niveaux de REALISATION d'une exigence</t>
  </si>
  <si>
    <r>
      <rPr>
        <b/>
        <sz val="8"/>
        <color theme="1"/>
        <rFont val="Calibri"/>
        <family val="2"/>
        <scheme val="minor"/>
      </rPr>
      <t xml:space="preserve">Niveau 1 </t>
    </r>
    <r>
      <rPr>
        <sz val="8"/>
        <color theme="1"/>
        <rFont val="Calibri"/>
        <family val="2"/>
        <scheme val="minor"/>
      </rPr>
      <t>: L'exigence n'est pas du tout respectée.</t>
    </r>
  </si>
  <si>
    <t>Faux</t>
  </si>
  <si>
    <r>
      <rPr>
        <b/>
        <sz val="8"/>
        <color theme="1"/>
        <rFont val="Calibri"/>
        <family val="2"/>
        <scheme val="minor"/>
      </rPr>
      <t xml:space="preserve">Niveau 2 </t>
    </r>
    <r>
      <rPr>
        <sz val="8"/>
        <color theme="1"/>
        <rFont val="Calibri"/>
        <family val="2"/>
        <scheme val="minor"/>
      </rPr>
      <t>: L'exigence est en partie respectée.</t>
    </r>
  </si>
  <si>
    <t>Plutôt faux</t>
  </si>
  <si>
    <r>
      <rPr>
        <b/>
        <sz val="8"/>
        <color theme="1"/>
        <rFont val="Calibri"/>
        <family val="2"/>
        <scheme val="minor"/>
      </rPr>
      <t xml:space="preserve">Niveau 3 </t>
    </r>
    <r>
      <rPr>
        <sz val="8"/>
        <color theme="1"/>
        <rFont val="Calibri"/>
        <family val="2"/>
        <scheme val="minor"/>
      </rPr>
      <t>:  L'exigence est respectée dans sa globalité.</t>
    </r>
  </si>
  <si>
    <t>Plutôt vrai</t>
  </si>
  <si>
    <r>
      <rPr>
        <b/>
        <sz val="8"/>
        <color theme="1"/>
        <rFont val="Calibri"/>
        <family val="2"/>
        <scheme val="minor"/>
      </rPr>
      <t>Niveau 4</t>
    </r>
    <r>
      <rPr>
        <sz val="8"/>
        <color theme="1"/>
        <rFont val="Calibri"/>
        <family val="2"/>
        <scheme val="minor"/>
      </rPr>
      <t xml:space="preserve"> : L'exigence est respectée parfaitement et de manière convaincante.</t>
    </r>
  </si>
  <si>
    <t>Vrai</t>
  </si>
  <si>
    <r>
      <rPr>
        <b/>
        <sz val="8"/>
        <color theme="1"/>
        <rFont val="Calibri"/>
        <family val="2"/>
        <scheme val="minor"/>
      </rPr>
      <t xml:space="preserve">Niveau 5 </t>
    </r>
    <r>
      <rPr>
        <sz val="8"/>
        <color theme="1"/>
        <rFont val="Calibri"/>
        <family val="2"/>
        <scheme val="minor"/>
      </rPr>
      <t>: L'exigence est non applicable.</t>
    </r>
  </si>
  <si>
    <t>Choix de véracité</t>
  </si>
  <si>
    <t>Libellé du critère lorsqu'il sera choisi</t>
  </si>
  <si>
    <t>…</t>
  </si>
  <si>
    <t xml:space="preserve">Pas fait </t>
  </si>
  <si>
    <t>Niveau 1 : L'étape n'a pas encore été faite.</t>
  </si>
  <si>
    <t>Niveau 2 : L'étape est en cours de réalisation.</t>
  </si>
  <si>
    <t>Niveau 3 :  L'étape est pleinement effectuée.</t>
  </si>
  <si>
    <t>Non Applicable</t>
  </si>
  <si>
    <t>Niveau 4 : La réalisation de l'étape n'est pas demandée.</t>
  </si>
  <si>
    <t>Niveau de conformité</t>
  </si>
  <si>
    <t>Libellé</t>
  </si>
  <si>
    <t>Conformité de niveau 1 : Vous ne pouvez pas déposer votre dossier marquage CE.</t>
  </si>
  <si>
    <t>Conformité de niveau 2 : Votre dossier marquage CE est incomplet.</t>
  </si>
  <si>
    <t>Conformité de niveau 3 : Félicitation, communiquez vos résultats.</t>
  </si>
  <si>
    <t xml:space="preserve">Non applicable </t>
  </si>
  <si>
    <t>Non applicable : Ce critère ne peut pas être appliqué, d'une manière justifiée.</t>
  </si>
  <si>
    <t>en attente</t>
  </si>
  <si>
    <t>Il reste encore des points à évaluer.</t>
  </si>
  <si>
    <t xml:space="preserve">Note </t>
  </si>
  <si>
    <t>Libellé du critère quand il sera choisi.</t>
  </si>
  <si>
    <t>Faux.</t>
  </si>
  <si>
    <t>L'exigence n'est pas du tout respectée.</t>
  </si>
  <si>
    <t>Plutôt faux.</t>
  </si>
  <si>
    <t>L'exigence est en partie respectée.</t>
  </si>
  <si>
    <t>Plutôt vrai.</t>
  </si>
  <si>
    <t>L'exigence est respectée dans sa globalité.</t>
  </si>
  <si>
    <t>Vrai.</t>
  </si>
  <si>
    <t>L'exigence est respectée parfaitement et de manière convaincante.</t>
  </si>
  <si>
    <t>Non applicable.</t>
  </si>
  <si>
    <t>L'exigence est non applicable.</t>
  </si>
  <si>
    <t>Maîtrise documentaire</t>
  </si>
  <si>
    <t>Très incomplet</t>
  </si>
  <si>
    <t>Incomplet</t>
  </si>
  <si>
    <t>Presque complet</t>
  </si>
  <si>
    <t>Complet et diffusé</t>
  </si>
  <si>
    <t>Choix déclaration 17050</t>
  </si>
  <si>
    <t xml:space="preserve"> © AYADI M.A, BROCHET V, FOSSO MATCHINDE M.S, ROSSIN V, SADIQUI O.      </t>
  </si>
  <si>
    <t xml:space="preserve">  Enregistrement / Impression :  A4 100% Horizontal</t>
  </si>
  <si>
    <t>Etat d'avancement du marquage CE d'un dispositif médical de classe IIa</t>
  </si>
  <si>
    <t>Etape du marquage CE</t>
  </si>
  <si>
    <t>Libellée de l'étape du marquage CE</t>
  </si>
  <si>
    <t>Etat</t>
  </si>
  <si>
    <t>Note (%)</t>
  </si>
  <si>
    <t>Libellé de l'évaluation</t>
  </si>
  <si>
    <t>Avancement</t>
  </si>
  <si>
    <t>Avancement global sur les étapes du marquage CE</t>
  </si>
  <si>
    <t xml:space="preserve">Etape 1 </t>
  </si>
  <si>
    <t>Déterminer la classe du DM</t>
  </si>
  <si>
    <t>1.1.</t>
  </si>
  <si>
    <r>
      <rPr>
        <sz val="8"/>
        <color rgb="FFFF0000"/>
        <rFont val="Calibri"/>
        <family val="2"/>
        <scheme val="minor"/>
      </rPr>
      <t>Justifier</t>
    </r>
    <r>
      <rPr>
        <sz val="8"/>
        <color theme="1"/>
        <rFont val="Calibri"/>
        <family val="2"/>
        <scheme val="minor"/>
      </rPr>
      <t xml:space="preserve"> que le produit est un dispositif médical.</t>
    </r>
  </si>
  <si>
    <t>1.2.</t>
  </si>
  <si>
    <r>
      <rPr>
        <sz val="8"/>
        <color rgb="FFFF0000"/>
        <rFont val="Calibri"/>
        <family val="2"/>
        <scheme val="minor"/>
      </rPr>
      <t xml:space="preserve">Justifier </t>
    </r>
    <r>
      <rPr>
        <sz val="8"/>
        <color theme="1"/>
        <rFont val="Calibri"/>
        <family val="2"/>
        <scheme val="minor"/>
      </rPr>
      <t xml:space="preserve">pour chaque règle de classification son applicabilité ou non. </t>
    </r>
  </si>
  <si>
    <t>Cr. ChapV. Art 51</t>
  </si>
  <si>
    <t>La classe du dispositif est déterminé selon l'annexe VIII.</t>
  </si>
  <si>
    <t>Cr. AVIII.1</t>
  </si>
  <si>
    <t xml:space="preserve">Pour les dispositifs non invasifs, les règles de classification 1 à 4 sont étudiées. </t>
  </si>
  <si>
    <t>Cr. AVIII.2</t>
  </si>
  <si>
    <t xml:space="preserve">Pour les dispositifs invasifs, les règles de classification 5 à 8 sont étudiées </t>
  </si>
  <si>
    <t>Cr. AVIII.3</t>
  </si>
  <si>
    <t xml:space="preserve">Pour les dispositifs actifs, les règles de classifications 9 à 13 sont pris en compte. </t>
  </si>
  <si>
    <t>Cr. AVIII.4</t>
  </si>
  <si>
    <t xml:space="preserve">Toutes les règles particulières sont étudiées. </t>
  </si>
  <si>
    <t>Cr. AVIII.5</t>
  </si>
  <si>
    <t xml:space="preserve">La non applicabilité d'une règle est justifiée. </t>
  </si>
  <si>
    <t>Etape 2</t>
  </si>
  <si>
    <t>Identifier les exigences en matière de sécurité et de performance</t>
  </si>
  <si>
    <t>2.1</t>
  </si>
  <si>
    <t>Identification des exigences essentielles de la règlementation pour les dispositifs médicaux classe IIa.</t>
  </si>
  <si>
    <t>Cr. A I.Chap1.1</t>
  </si>
  <si>
    <t>Le dispositif est conçu dans les conditions normales d’utilisation atteint les performances qui ont été prévues par le fabricant et adaptées à a son utilisation.</t>
  </si>
  <si>
    <t>Il ne compromet pas l’état clinique, ni la sécurité ou la santé des patients ou des utilisateurs.</t>
  </si>
  <si>
    <t>Cr. A I.Chap1.2</t>
  </si>
  <si>
    <t>Les risques sont réduits autant que possible sans altérer le rapport bénéfice/risque.</t>
  </si>
  <si>
    <t>Cr. A I.Chap1.3</t>
  </si>
  <si>
    <r>
      <rPr>
        <sz val="8"/>
        <color rgb="FFFF0000"/>
        <rFont val="Calibri"/>
        <family val="2"/>
        <scheme val="minor"/>
      </rPr>
      <t>Un système de gestion des risques</t>
    </r>
    <r>
      <rPr>
        <sz val="8"/>
        <color theme="1"/>
        <rFont val="Calibri"/>
        <family val="2"/>
        <scheme val="minor"/>
      </rPr>
      <t xml:space="preserve"> est établi, appliqué, documenté et mis à jour en permanence.</t>
    </r>
  </si>
  <si>
    <r>
      <rPr>
        <sz val="8"/>
        <color rgb="FFFF0000"/>
        <rFont val="Calibri"/>
        <family val="2"/>
        <scheme val="minor"/>
      </rPr>
      <t>Un plan de gestion de risques</t>
    </r>
    <r>
      <rPr>
        <sz val="8"/>
        <color theme="1"/>
        <rFont val="Calibri"/>
        <family val="2"/>
        <scheme val="minor"/>
      </rPr>
      <t xml:space="preserve"> est établi, documenté pour chaque dispositif.</t>
    </r>
  </si>
  <si>
    <t>Les dangers connus ou prévisibles sont déterminés et analysés pour chaque dispositif.</t>
  </si>
  <si>
    <t>Le fabricant modifie les mesures de maitrises de risques sur la base de l’évaluation d’incidence des informations visées.</t>
  </si>
  <si>
    <t>Cr. A I.Chap1.4</t>
  </si>
  <si>
    <t>Le fabricant adopte des mesures de maitrise des risques conformes pour la conception et la fabrication.</t>
  </si>
  <si>
    <r>
      <t xml:space="preserve">Le fabricant fournit </t>
    </r>
    <r>
      <rPr>
        <sz val="8"/>
        <color rgb="FFFF0000"/>
        <rFont val="Calibri"/>
        <family val="2"/>
        <scheme val="minor"/>
      </rPr>
      <t>des informations de sécurité</t>
    </r>
    <r>
      <rPr>
        <sz val="8"/>
        <color theme="1"/>
        <rFont val="Calibri"/>
        <family val="2"/>
        <scheme val="minor"/>
      </rPr>
      <t xml:space="preserve"> (mise en garde, précautions, contre-indications) aux utilisateurs, dans le cas échéant une formation.</t>
    </r>
  </si>
  <si>
    <t>Cr. A I.Chap1.5</t>
  </si>
  <si>
    <t>Le fabricant réduit les risques liés aux caractéristiques ergonomiques et à l’environnement d’utilisation du dispositif en tenant compte de la sécurité du patient.</t>
  </si>
  <si>
    <t>Les connaissances techniques, l’expérience, le niveau d’éducation, de formation sont pris en compte pour réduire ou éliminer les risques liés à une erreur d’utilisation.</t>
  </si>
  <si>
    <t>Cr. A I.Chap1.6</t>
  </si>
  <si>
    <t>La santé, la sécurité du patient, de l’utilisateur ne doivent pas être mis en danger durant tout le cycle de vie du dispositif.</t>
  </si>
  <si>
    <t>Cr. A I.Chap1.7</t>
  </si>
  <si>
    <t>Le processus de conception du dispositif doit prendre en compte les altérations qu’il peut avoir lors de son transport et son stockage.</t>
  </si>
  <si>
    <t>Cr. A I.Chap2. 10-1.1</t>
  </si>
  <si>
    <t>Les dispositifs sont conçus et fabriqués de manière à garantir que les caractéristiques et les exigences sont satisfaites.</t>
  </si>
  <si>
    <t>Cr. A I.Chap2. 10-1.2</t>
  </si>
  <si>
    <t>Le choix des matériaux et des substances doit être rigoureux notamment pour la toxicité ou l’inflammabilité.</t>
  </si>
  <si>
    <t>Cr. A I.Chap2. 10-1.3</t>
  </si>
  <si>
    <t>La  biocompatibilité entre les matériaux ou les substances utilisés avec les tissus biologiques, les cellules et les liquides corporels est assurée.</t>
  </si>
  <si>
    <t>Cr. A I.Chap2. 10-1.4</t>
  </si>
  <si>
    <t>Cr. A I.Chap2. 10-1.5</t>
  </si>
  <si>
    <t>Une confirmation est faite si le dispositif satisfait à toutes les exigences chimiques et ou physiques qui ont été définies.</t>
  </si>
  <si>
    <t>Cr. A I.Chap2. 10-2</t>
  </si>
  <si>
    <t>Le risque lié aux contaminants et aux résidus pour les patients, utilisateurs est réduit au minimum.</t>
  </si>
  <si>
    <t>Cr. A I.Chap2. 10-3</t>
  </si>
  <si>
    <t>Les dispositifs sont conçus et fabriqués de manière à pouvoir être utilisés en toute sécurité avec les matériaux et avec lesquels ils entrent en contact au cours de leur utilisation prévue.</t>
  </si>
  <si>
    <t>Cr. A I.Chap2. 11-1.1</t>
  </si>
  <si>
    <t>Le processus de conception et de fabrication du dispositif prend en compte l’élimination ou la réduction autant que possible le risque d’infection des patients.</t>
  </si>
  <si>
    <t>Cr. A I.Chap2. 11-1.2</t>
  </si>
  <si>
    <t>Le processus de conception permet une simple utilisation du dispositif, réduire autant que possible les risques de coupure ou piqure involontaire.</t>
  </si>
  <si>
    <t>Cr. A I.Chap2. 11-1.3</t>
  </si>
  <si>
    <t>Le processus de conception a réduit autant que possible toute émission microbienne par le dispositif ou prévenir une contamination microbienne du dispositif.</t>
  </si>
  <si>
    <t>Cr. A I.Chap2. 11-2</t>
  </si>
  <si>
    <t>Le dispositif est conçu de manière à faciliter le nettoyage, le désinfection et ou la stérilisation en toute sécurité.</t>
  </si>
  <si>
    <t>Cr. A I.Chap2. 11-7</t>
  </si>
  <si>
    <t>Cr. A I.Chap2. 11-8</t>
  </si>
  <si>
    <t>L’étiquetage du dispositif permet de distinguer les dispositifs similaires ou identiques présent sur le marché.</t>
  </si>
  <si>
    <t>Cr. A I.Chap2. 14-1.1</t>
  </si>
  <si>
    <t>Le dispositif étant destiné à être utilisé en combinaison avec d’autres dispositifs, l’ensemble est sûr et n'altére pas les performances prévues des dispositifs et l'ensemble est construit de manière à réduire tous les risques possibles tel que qu'une erreur liée à la combinaison.</t>
  </si>
  <si>
    <t>Cr. A I.Chap2. 14-1.2</t>
  </si>
  <si>
    <t>Toute restriction d’utilisation applicable à cette combinaison figure sur la notice d’utilisation.</t>
  </si>
  <si>
    <t>Cr. A I.Chap2. 14-2.1</t>
  </si>
  <si>
    <t>Les dispositifs sont conçus et fabriqués de manière à éliminer ou à réduire autant que possible tout risque de blessure lié à leurs caractéristiques physiques ou ergonomiques.</t>
  </si>
  <si>
    <t>Cr. A I.Chap2. 14-2.2</t>
  </si>
  <si>
    <t>Le dispositif est conçu et fabriqué de manière à éliminer ou à réduire autant que possible tout risque lié à des influences externes ou à des conditions d’environnement raisonnablement prévisibles (champs électrique, effets électriques, électromagnétiques externes, décharges électrostatiques, etc…).</t>
  </si>
  <si>
    <t>Cr. A I.Chap2. 14-2.3</t>
  </si>
  <si>
    <t>Le dispositif est conçu et fabriqué de manière à éliminer ou réduire autant que possible tout risque lié à son utilisation en contact avec des matériaux, des liquides et substances lorsqu’il est utilisé dans les conditions normales d’utilisation.</t>
  </si>
  <si>
    <t>Cr. A I.Chap2. 14-2.4</t>
  </si>
  <si>
    <t>Le dispositif est conçu et fabriqué de manière à réduire ou éliminer tout risque associé à une éventuelle interaction négative entre les logiciels et l’environnement informatique dans lequel il fonctionne ou interagit.</t>
  </si>
  <si>
    <t>Cr. A I.Chap2. 14-2.5</t>
  </si>
  <si>
    <t>Le dispositif est conçu et fabriqué de manière à réduire ou éliminer tout risque découlant d’une maintenance impossible, du vieillissement des matériaux ou la diminution du mécanisme de mesure ou de contrôle.</t>
  </si>
  <si>
    <t>Cr. A I.Chap2. 14-3</t>
  </si>
  <si>
    <t>Le dispositif est conçu et fabriqué de façon à réduire au minimum les risques d’incendie ou d’explosion.</t>
  </si>
  <si>
    <t>Cr. A I.Chap2. 14-4</t>
  </si>
  <si>
    <t>Le dispositif est conçu et fabriqué de manière que toute opération de réglage d’étalonnage et de maintenance puisse être réalisé de manière efficace et en toute sécurité.</t>
  </si>
  <si>
    <t>Cr. A I.Chap2. 14-5</t>
  </si>
  <si>
    <t>Le dispositif est destiné à être utilisé avec d’autre dispositif qui sont conçus et fabriqués de manière que leur interopérabilité et leur compatibilité soient fiables et sûres.</t>
  </si>
  <si>
    <t>Cr. A I.Chap2. 14-6</t>
  </si>
  <si>
    <t>Toute échelle de mesure, contrôle ou d’affichage est conçue et fabriquée suivant des principes ergonomiques en tenant compte de la destination, des utilisateurs et des conditions d’environnement dans lesquelles les dispositifs seront utilisés.</t>
  </si>
  <si>
    <t>Cr. A I.Chap2. 14-7</t>
  </si>
  <si>
    <t>Le dispositif est conçu et fabriqué de manière à favoriser son élimination et l’élimination des déchets qui y sont associés.</t>
  </si>
  <si>
    <t>Cr. A I.Chap2. 15-1</t>
  </si>
  <si>
    <t>Les dispositifs de diagnostic et les dispositifs ayant une fonction de mesurage sont conçus et fabriqués de manière à garantir une exactitude, une précision et une stabilité suffisante sur la base de méthodes scientifiques et techniques appropriés et les limites de précision sont indiquées par le fabricant.</t>
  </si>
  <si>
    <t>Cr. A I.Chap2. 15-2</t>
  </si>
  <si>
    <t>Les mesures effectuées par les dispositifs ayant une fonction de mesurage sont exprimées en unités légales conformes aux dispositions de la directive 80/181/CEE.</t>
  </si>
  <si>
    <t>Cr. A I.Chap2. 17-1</t>
  </si>
  <si>
    <t>Les dispositifs comportant des logiciels ou des logiciels qui sont des dispositifs à part entière sont conçus de manière à garantir la répétabilité, la fiabilité et les performances</t>
  </si>
  <si>
    <t>Cr. A I.Chap2. 17-2</t>
  </si>
  <si>
    <t>Les dispositifs comprenant des logiciels ou pour les logiciels étant des dispositifs à part entière sont conçus en tenant compte des principes du cycle de développement, de gestion des risques et la sécurité de l’information.</t>
  </si>
  <si>
    <t>Cr. A I.Chap2. 18-1</t>
  </si>
  <si>
    <t>Cr. A I.Chap2. 18-2</t>
  </si>
  <si>
    <t>Les dispositifs pour lesquels la sécurité des patients dépend d'une source d'énergie interne sont munis d'un moyen de vérification de l'état de celle-ci.</t>
  </si>
  <si>
    <t>Cr. A I.Chap2. 18-3</t>
  </si>
  <si>
    <t>Les dispositifs pour lesquels la sécurité des patients dépend d'une source d'énergie externe sont équipés d'un système d'alarme signalant toute défaillance de celle-ci.</t>
  </si>
  <si>
    <t>Cr. A I.Chap2. 18-5</t>
  </si>
  <si>
    <t>Les dispositifs sont conçus et fabriqués de manière à réduire autant que possible les risques de perturbations électromagnétiques susceptibles d'affecter le fonctionnement du dispositif lui-même ou d'autres dispositifs ou équipements situés dans l'environnement prévu.</t>
  </si>
  <si>
    <t>Cr. A I.Chap2. 18-6</t>
  </si>
  <si>
    <t>Cr. A I.Chap2. 18-7</t>
  </si>
  <si>
    <t>Les dispositifs sont conçus et fabriqués de manière à éviter autant que possible les risques d'électrocution accidentelle des patients, des utilisateurs ou de toute autre personne.</t>
  </si>
  <si>
    <t>Cr. A I.Chap2. 18-8</t>
  </si>
  <si>
    <t>Les dispositifs sont conçus et fabriqués de façon à les protéger autant que possible contre un accès non autorisé qui les empêcherait de fonctionner comme prévu.</t>
  </si>
  <si>
    <t>Cr. A I.Chap2. 20-1</t>
  </si>
  <si>
    <t>Les dispositifs sont conçus et fabriqués de manière à protéger le patient et l'utilisateur contre les risques mécaniques liés, par exemple, à la résistance au mouvement, à l'instabilité et aux pièces mobiles.</t>
  </si>
  <si>
    <t>Cr. A I.Chap2. 20-2</t>
  </si>
  <si>
    <t>Les dispositifs sont conçus et fabriqués de manière à réduire au minimum les risques résultant des vibrations produites par les dispositifs sauf si les vibrations font partie des performances prévues.</t>
  </si>
  <si>
    <t>Cr. A I.Chap2. 20-3</t>
  </si>
  <si>
    <t>Les dispositifs sont conçus et fabriqués de manière à réduire au minimum les risques résultant des émissions sonores produites par les dispositifs sauf si les émissions sonores font partie des performances prévues.</t>
  </si>
  <si>
    <t>Cr. A I.Chap2. 20-5</t>
  </si>
  <si>
    <t>Les erreurs susceptibles d'être commises lors du montage et du remontage de certaines pièces et qui peuvent engendrer des risques, sont rendues impossibles par la conception et la construction de ces pièces ou, à défaut, par des indications figurant sur les pièces elles-mêmes et/ou les notices.</t>
  </si>
  <si>
    <t>Cr. A I.Chap2. 20-6</t>
  </si>
  <si>
    <t>Les parties accessibles des dispositifs et leur environnement n'atteignent pas des températures susceptibles de présenter un danger dans des conditions normales d'utilisation.</t>
  </si>
  <si>
    <t>Cr. A I.Chap2. 21-1</t>
  </si>
  <si>
    <t>Les dispositifs fournissant de l'énergie ou administrant des substances au patient sont conçus de manière à ce que la dose délivrée soit réglable et maintenue avec une précision suffisante pour garantir la sécurité du patient et de l'utilisateur.</t>
  </si>
  <si>
    <t>Cr. A I.Chap2. 21-2</t>
  </si>
  <si>
    <t>Les dispositifs sont dotés de systèmes permettant d'éviter la libération accidentelle de quantités dangereuses d'énergie ou de substance par une source d'énergie et dotés de moyens permettant de signaler toute anomalie liée au dosage d'énergie ou de substances.</t>
  </si>
  <si>
    <t>Cr. A I.Chap2. 21-3</t>
  </si>
  <si>
    <t>Cr. A I.Chap2. 22-1</t>
  </si>
  <si>
    <t>Les dispositifs destinés à des profanes sont conçus et fabriqués de manière à fonctionner conformément à leur destination compte tenu des aptitudes et des moyens dont disposent ces personnes ainsi que de l'influence des variations raisonnablement prévisibles de leur maîtrise technique et de leur environnement.</t>
  </si>
  <si>
    <t>Cr. A I.Chap2. 22-2</t>
  </si>
  <si>
    <t>Les dispositifs destinés à des profanes sont conçus et fabriqués de manière à garantir que le dispositif peut être utilisé correctement et en toute sécurité par l'utilisateur auquel il est destiné à tous les stades de la procédure, au besoin après une information et/ou une formation appropriées.</t>
  </si>
  <si>
    <t>Les dispositifs destinés à des profanes sont conçus et fabriqués de manière à réduire autant que possible les risques d’erreur de manipulation, d’interprétation des résultats par les résultats.</t>
  </si>
  <si>
    <t>Cr. A I.Chap2. 22-3</t>
  </si>
  <si>
    <t>Cr. A I.Chap3. 23-1</t>
  </si>
  <si>
    <t>Les informations nécessaires à l'identification du dispositif figurent sur le dispositif lui-même, sur le conditionnement ou dans la notice d'utilisation et, si le fabricant dispose d'un site internet, sont mises à disposition et mises à jour sur le site internet.</t>
  </si>
  <si>
    <t>Cr. A I.Chap3. 23-2</t>
  </si>
  <si>
    <t>Cr. A I.Chap3. 23-3</t>
  </si>
  <si>
    <t>Les étiquettes sont fournies dans un format lisible par l'homme et peuvent être complétées par des informations lisibles par machine, comme l'identification par radiofréquence (RFID) ou des codes à barres.</t>
  </si>
  <si>
    <t>Cr. A I.Chap3. 23-4</t>
  </si>
  <si>
    <t>Une notice est fournie avec le dispositif, peut ne pas être requise pour les dispositifs de classe IIa si ceux-ci peuvent être utilisés en sécurité sans l'aide d'une notice.</t>
  </si>
  <si>
    <t>Cr. A I.Chap3. 23-5</t>
  </si>
  <si>
    <t>Lorsque plusieurs dispositifs sont fournis à un seul utilisateur et/ou en un seul lieu, la notice d'utilisation peut être fournie en un exemplaire unique si l'acheteur y consent, étant entendu que celui-ci peut, en tout état de cause, demander à recevoir gratuitement d'autres exemplaires.</t>
  </si>
  <si>
    <t>Cr. A I.Chap3. 23-6</t>
  </si>
  <si>
    <t>La notice d'utilisation est fournie à l'utilisateur autrement que sous forme imprimée (fichier électronique, par exemple), uniquement sous réserve des conditions établies par le règlement (UE) 207/2012 ou de toute règle d'exécution ultérieure adoptée en application.</t>
  </si>
  <si>
    <t>Cr. A I.Chap3. 23-7</t>
  </si>
  <si>
    <t>Les risques résiduels qui sont communiqués à l'utilisateur et/ou à d'autres personnes figurent dans les informations fournies par le fabricant sous la forme de restrictions, de contre-indications, de précautions ou de mises en garde.</t>
  </si>
  <si>
    <t>Cr. A I.Chap3. 23-8</t>
  </si>
  <si>
    <t>Au cas contraire de toutes ces exigences, les informations fournies par le fabricant sont indiquées sous la forme de symboles reconnus au niveau international  conformes aux normes harmonisées ou aux spécifications communes. Dans les domaines où il n'existe ni norme harmonisée ni spécification commune, les symboles et couleurs utilisés sont décrits dans la documentation fournie avec le dispositif.</t>
  </si>
  <si>
    <t>2.2</t>
  </si>
  <si>
    <t>Identifaction des moyens de satisfaction aux exigences.</t>
  </si>
  <si>
    <t>2.3</t>
  </si>
  <si>
    <t>Identification de preuves de satisfaction.</t>
  </si>
  <si>
    <t>Etape 3</t>
  </si>
  <si>
    <t>Identification des moyens de contrôle et d'essais exigés</t>
  </si>
  <si>
    <t>3.1</t>
  </si>
  <si>
    <t>Choisir la procédure.</t>
  </si>
  <si>
    <t>Cr. ChapV. Art 52</t>
  </si>
  <si>
    <t xml:space="preserve"> La procédure d'évaluation de la conformité des dispostif est choisie selon les annexes IX, X et XI avant la mise sur le marché.</t>
  </si>
  <si>
    <t>3.2</t>
  </si>
  <si>
    <t xml:space="preserve">Si utilisation de l'annexe IX, respecter les exigences de cette annexe. </t>
  </si>
  <si>
    <t>Cr. AIX. Chap1.1</t>
  </si>
  <si>
    <r>
      <rPr>
        <sz val="8"/>
        <color rgb="FFFF0000"/>
        <rFont val="Calibri"/>
        <family val="2"/>
        <scheme val="minor"/>
      </rPr>
      <t>Un système de management de la qualité</t>
    </r>
    <r>
      <rPr>
        <sz val="8"/>
        <color theme="1"/>
        <rFont val="Calibri"/>
        <family val="2"/>
        <scheme val="minor"/>
      </rPr>
      <t xml:space="preserve"> complet a été défini et documenté selon l'article 10.</t>
    </r>
  </si>
  <si>
    <t>Cr. AIX. Chap1.3</t>
  </si>
  <si>
    <t>Une demande pour la vérification du système management de la qualité a été préparée et sera envoyée l'organisme notifiée.</t>
  </si>
  <si>
    <t>Cr. AIX. Chap1.4</t>
  </si>
  <si>
    <t>L'évaluation de la conformité du système de management de la qualité par l'organisme notifié via des audits a été permise.</t>
  </si>
  <si>
    <t>Cr. AIX. Chap1.5</t>
  </si>
  <si>
    <t>Tous les documents et informations nécessaires à la vérification de la conformité du système management de la qualité ont été fournis.</t>
  </si>
  <si>
    <t>Cr. AIX. Chap2,1</t>
  </si>
  <si>
    <r>
      <rPr>
        <sz val="8"/>
        <color rgb="FFFF0000"/>
        <rFont val="Calibri"/>
        <family val="2"/>
        <scheme val="minor"/>
      </rPr>
      <t>La documentation technique</t>
    </r>
    <r>
      <rPr>
        <sz val="8"/>
        <color theme="1"/>
        <rFont val="Calibri"/>
        <family val="2"/>
        <scheme val="minor"/>
      </rPr>
      <t xml:space="preserve"> ainsi qu'</t>
    </r>
    <r>
      <rPr>
        <sz val="8"/>
        <color rgb="FFFF0000"/>
        <rFont val="Calibri"/>
        <family val="2"/>
        <scheme val="minor"/>
      </rPr>
      <t xml:space="preserve">une demande décrivant le dispositif ainsi que sa fabrication </t>
    </r>
    <r>
      <rPr>
        <sz val="8"/>
        <color theme="1"/>
        <rFont val="Calibri"/>
        <family val="2"/>
        <scheme val="minor"/>
      </rPr>
      <t>ont été envoyées à l'organisme notifié.</t>
    </r>
  </si>
  <si>
    <t>Cr. AIX. Chap2,2</t>
  </si>
  <si>
    <t>L'organisme notifié a été informé en cas de modifications au niveau des substances composant un dispositif médical incorporant un médicament.</t>
  </si>
  <si>
    <t>Cr. AIX. Chap2,3</t>
  </si>
  <si>
    <t>L'organisme notifié a été informé en cas de modifications au niveau des éléments d'un dispositif médical composé de tissus ou de cellules d'origine humaine ou animale, ou leurs dérivés pouvant l'affecter.</t>
  </si>
  <si>
    <t>Cr. AIX. Chap2,4</t>
  </si>
  <si>
    <t>Cr. AIX. Chap3</t>
  </si>
  <si>
    <r>
      <rPr>
        <sz val="8"/>
        <color rgb="FFFF0000"/>
        <rFont val="Calibri"/>
        <family val="2"/>
        <scheme val="minor"/>
      </rPr>
      <t>Des archives</t>
    </r>
    <r>
      <rPr>
        <sz val="8"/>
        <color theme="1"/>
        <rFont val="Calibri"/>
        <family val="2"/>
        <scheme val="minor"/>
      </rPr>
      <t xml:space="preserve"> ont été mises en place pour mettre à disposition certains documents pour une periode de 10 ans et 15 ans pour les dispostifs médicaux implantables au minimum après la mise sur le marché.</t>
    </r>
  </si>
  <si>
    <t>3.3</t>
  </si>
  <si>
    <t xml:space="preserve">Si utilisation de l'annexe X, respecter les exigences de cette annexe. </t>
  </si>
  <si>
    <t>Cr. AX.1</t>
  </si>
  <si>
    <t>Cr. AX.2</t>
  </si>
  <si>
    <t>Cr. AX.3</t>
  </si>
  <si>
    <r>
      <rPr>
        <sz val="8"/>
        <color rgb="FFFF0000"/>
        <rFont val="Calibri"/>
        <family val="2"/>
        <scheme val="minor"/>
      </rPr>
      <t>Une déclaration</t>
    </r>
    <r>
      <rPr>
        <sz val="8"/>
        <color theme="1"/>
        <rFont val="Calibri"/>
        <family val="2"/>
        <scheme val="minor"/>
      </rPr>
      <t xml:space="preserve"> attestant qu'il n'y a pas eu de demande antérieure auprès d'un autre organisme notifié a été transmis à l'actuel organisme notifié.</t>
    </r>
  </si>
  <si>
    <t>3.4</t>
  </si>
  <si>
    <t xml:space="preserve">Si utilisation de l'annexe XI, respecter les exigences de cette annexe. </t>
  </si>
  <si>
    <t>Cr. AXI.1</t>
  </si>
  <si>
    <r>
      <rPr>
        <sz val="8"/>
        <color rgb="FFFF0000"/>
        <rFont val="Calibri"/>
        <family val="2"/>
        <scheme val="minor"/>
      </rPr>
      <t>Un système de management de la qualité</t>
    </r>
    <r>
      <rPr>
        <sz val="8"/>
        <color theme="1"/>
        <rFont val="Calibri"/>
        <family val="2"/>
        <scheme val="minor"/>
      </rPr>
      <t xml:space="preserve"> du processus de production a été défini et documenté.</t>
    </r>
  </si>
  <si>
    <t>Cr. AXI.2</t>
  </si>
  <si>
    <r>
      <rPr>
        <sz val="8"/>
        <color rgb="FFFF0000"/>
        <rFont val="Calibri"/>
        <family val="2"/>
        <scheme val="minor"/>
      </rPr>
      <t>Une ébauche de la déclaration de conformité</t>
    </r>
    <r>
      <rPr>
        <sz val="8"/>
        <color theme="1"/>
        <rFont val="Calibri"/>
        <family val="2"/>
        <scheme val="minor"/>
      </rPr>
      <t xml:space="preserve"> basée sur l'annexe XI a été élaborée selon l'acticle 19 et l'annexe IV.</t>
    </r>
  </si>
  <si>
    <t>Cr. AXI.3</t>
  </si>
  <si>
    <r>
      <rPr>
        <sz val="8"/>
        <color rgb="FFFF0000"/>
        <rFont val="Calibri"/>
        <family val="2"/>
        <scheme val="minor"/>
      </rPr>
      <t>Une demande pour la vérification du système management de la qualité</t>
    </r>
    <r>
      <rPr>
        <sz val="8"/>
        <color theme="1"/>
        <rFont val="Calibri"/>
        <family val="2"/>
        <scheme val="minor"/>
      </rPr>
      <t xml:space="preserve"> de la production a été présentée à l'organisme notifiée.</t>
    </r>
  </si>
  <si>
    <t>Cr. AXI.4</t>
  </si>
  <si>
    <r>
      <rPr>
        <sz val="8"/>
        <color rgb="FFFF0000"/>
        <rFont val="Calibri"/>
        <family val="2"/>
        <scheme val="minor"/>
      </rPr>
      <t>Les documents</t>
    </r>
    <r>
      <rPr>
        <sz val="8"/>
        <color theme="1"/>
        <rFont val="Calibri"/>
        <family val="2"/>
        <scheme val="minor"/>
      </rPr>
      <t xml:space="preserve"> necessaires à l'évaluation de la conformité sur la base de l'annexe XI partie A ont été soumis à l'organisme notifié.</t>
    </r>
  </si>
  <si>
    <t>Cr. AXI.5</t>
  </si>
  <si>
    <t>L'organisme notifié a été informé de toute modifications au niveau du dispositif médical.</t>
  </si>
  <si>
    <t>Cr. AXI.6</t>
  </si>
  <si>
    <r>
      <t xml:space="preserve">Des </t>
    </r>
    <r>
      <rPr>
        <sz val="8"/>
        <color rgb="FFFF0000"/>
        <rFont val="Calibri"/>
        <family val="2"/>
        <scheme val="minor"/>
      </rPr>
      <t>archives</t>
    </r>
    <r>
      <rPr>
        <sz val="8"/>
        <color theme="1"/>
        <rFont val="Calibri"/>
        <family val="2"/>
        <scheme val="minor"/>
      </rPr>
      <t xml:space="preserve"> ont été mise en place pour mettre à disposition certains documents pour une periode de 10 ans et 15 ans pour les dispostifs médicaux implantables au minimum après la mise sur le marché.</t>
    </r>
  </si>
  <si>
    <t>Cr. AXI.7</t>
  </si>
  <si>
    <r>
      <rPr>
        <sz val="8"/>
        <color rgb="FFFF0000"/>
        <rFont val="Calibri"/>
        <family val="2"/>
        <scheme val="minor"/>
      </rPr>
      <t xml:space="preserve">Une déclaration de la conformité </t>
    </r>
    <r>
      <rPr>
        <sz val="8"/>
        <color theme="1"/>
        <rFont val="Calibri"/>
        <family val="2"/>
        <scheme val="minor"/>
      </rPr>
      <t>a été élaborée attestant que le dispositif est conforme à la documentation technique.</t>
    </r>
  </si>
  <si>
    <t>Cr. AXI.8</t>
  </si>
  <si>
    <r>
      <rPr>
        <sz val="8"/>
        <color rgb="FFFF0000"/>
        <rFont val="Calibri"/>
        <family val="2"/>
        <scheme val="minor"/>
      </rPr>
      <t>Une demande pour la vérification</t>
    </r>
    <r>
      <rPr>
        <sz val="8"/>
        <color theme="1"/>
        <rFont val="Calibri"/>
        <family val="2"/>
        <scheme val="minor"/>
      </rPr>
      <t xml:space="preserve"> du produit a été présentée à l'organisme notifiée.</t>
    </r>
  </si>
  <si>
    <t>3.5</t>
  </si>
  <si>
    <t xml:space="preserve">Choisir l'organisme notifié après consultation et devis. </t>
  </si>
  <si>
    <t>Cr. ChapV. Art 58</t>
  </si>
  <si>
    <t>Les modalités pour changement d'organisme notifié sont définies en accord avec l'ancien et le nouvel organisme.</t>
  </si>
  <si>
    <t>3.6</t>
  </si>
  <si>
    <t xml:space="preserve">Faire une demande </t>
  </si>
  <si>
    <t>Cr. ChapV. Art 52.1</t>
  </si>
  <si>
    <r>
      <rPr>
        <sz val="8"/>
        <color rgb="FFFF0000"/>
        <rFont val="Calibri"/>
        <family val="2"/>
        <scheme val="minor"/>
      </rPr>
      <t>Une demande</t>
    </r>
    <r>
      <rPr>
        <sz val="8"/>
        <rFont val="Calibri"/>
        <family val="2"/>
        <scheme val="minor"/>
      </rPr>
      <t xml:space="preserve"> est rédigée et envoyée à l'organisme notifié pour l'évaluation de la conformité.</t>
    </r>
  </si>
  <si>
    <t>Cr. ChapV. Art 52.2</t>
  </si>
  <si>
    <r>
      <rPr>
        <sz val="8"/>
        <color rgb="FFFF0000"/>
        <rFont val="Calibri"/>
        <family val="2"/>
        <scheme val="minor"/>
      </rPr>
      <t>Les demandes introduites antérieuremen</t>
    </r>
    <r>
      <rPr>
        <sz val="8"/>
        <color theme="1"/>
        <rFont val="Calibri"/>
        <family val="2"/>
        <scheme val="minor"/>
      </rPr>
      <t>t auprès d'autres organismes notifiés sont déclarées.</t>
    </r>
  </si>
  <si>
    <t>Cr. ChapV. Art 59</t>
  </si>
  <si>
    <r>
      <rPr>
        <sz val="8"/>
        <rFont val="Calibri"/>
        <family val="2"/>
        <scheme val="minor"/>
      </rPr>
      <t>Une demande est envoyée à l</t>
    </r>
    <r>
      <rPr>
        <sz val="8"/>
        <color theme="1"/>
        <rFont val="Calibri"/>
        <family val="2"/>
        <scheme val="minor"/>
      </rPr>
      <t xml:space="preserve">a commission pour l'obtention d'un </t>
    </r>
    <r>
      <rPr>
        <sz val="8"/>
        <color rgb="FFFF0000"/>
        <rFont val="Calibri"/>
        <family val="2"/>
        <scheme val="minor"/>
      </rPr>
      <t xml:space="preserve">certificat de libre ventre pour l'export </t>
    </r>
    <r>
      <rPr>
        <sz val="8"/>
        <color theme="1"/>
        <rFont val="Calibri"/>
        <family val="2"/>
        <scheme val="minor"/>
      </rPr>
      <t>vers les États membres.</t>
    </r>
  </si>
  <si>
    <t xml:space="preserve">Etape 4 </t>
  </si>
  <si>
    <t>Données pré-cliniques</t>
  </si>
  <si>
    <t>4.1</t>
  </si>
  <si>
    <r>
      <t xml:space="preserve">Obtenir </t>
    </r>
    <r>
      <rPr>
        <sz val="8"/>
        <color rgb="FFFF0000"/>
        <rFont val="Calibri"/>
        <family val="2"/>
        <scheme val="minor"/>
      </rPr>
      <t>les données précliniques techniques</t>
    </r>
  </si>
  <si>
    <t>4.2</t>
  </si>
  <si>
    <r>
      <t xml:space="preserve">Obtenir les </t>
    </r>
    <r>
      <rPr>
        <sz val="8"/>
        <color rgb="FFFF0000"/>
        <rFont val="Calibri"/>
        <family val="2"/>
        <scheme val="minor"/>
      </rPr>
      <t>données précliniques biologiques</t>
    </r>
  </si>
  <si>
    <t>Etape 5</t>
  </si>
  <si>
    <t>Evaluation clinique</t>
  </si>
  <si>
    <t>5.1</t>
  </si>
  <si>
    <t>Respecter les exigences relatives aux évaluations cliniques</t>
  </si>
  <si>
    <t>Cr. ChapVI. Art 61.1</t>
  </si>
  <si>
    <r>
      <t>Le fabricant justifie sa conformité en matière de décurité et de performance par</t>
    </r>
    <r>
      <rPr>
        <sz val="8"/>
        <color rgb="FFFF0000"/>
        <rFont val="Calibri"/>
        <family val="2"/>
        <scheme val="minor"/>
      </rPr>
      <t xml:space="preserve"> des données cliniques ou non cliniques.</t>
    </r>
  </si>
  <si>
    <t>Cr. ChapVI. Art 61.4</t>
  </si>
  <si>
    <r>
      <t xml:space="preserve">Le fabricant </t>
    </r>
    <r>
      <rPr>
        <sz val="8"/>
        <color rgb="FFFF0000"/>
        <rFont val="Calibri"/>
        <family val="2"/>
        <scheme val="minor"/>
      </rPr>
      <t>démontre l'équivalence de son dispositifs par rapport à un autre dispositif médical</t>
    </r>
    <r>
      <rPr>
        <sz val="8"/>
        <color theme="1"/>
        <rFont val="Calibri"/>
        <family val="2"/>
        <scheme val="minor"/>
      </rPr>
      <t xml:space="preserve"> non commercialisé par celui-ci en ce conformant aux conditions énoncées dans l'alinéa 5 de l'article 61</t>
    </r>
  </si>
  <si>
    <t>Cr. ChapVI. Art 61.6</t>
  </si>
  <si>
    <r>
      <t xml:space="preserve">Si il n'y a pas possibilité de justifier correctement la conformité aux exigences de l'annexe I par des données cliniques, le fabriquant démontre dans </t>
    </r>
    <r>
      <rPr>
        <sz val="8"/>
        <color rgb="FFFF0000"/>
        <rFont val="Calibri"/>
        <family val="2"/>
        <scheme val="minor"/>
      </rPr>
      <t>un document</t>
    </r>
    <r>
      <rPr>
        <sz val="8"/>
        <color theme="1"/>
        <rFont val="Calibri"/>
        <family val="2"/>
        <scheme val="minor"/>
      </rPr>
      <t xml:space="preserve"> qu'il a cherché une autre solution par une démonstration de la conformité via des données non cliniques telles que l'évaluation préclinique, l'évaluation des performances les essai non clinique par exemple. </t>
    </r>
  </si>
  <si>
    <t>Cr. ChapVI. Art 61.7</t>
  </si>
  <si>
    <r>
      <t xml:space="preserve">Le fabricant met à jour son évaluation clinique ainsi que sa documentation en prévoyant une mise à jour du processus (SCAC) dans son </t>
    </r>
    <r>
      <rPr>
        <sz val="8"/>
        <color rgb="FFFF0000"/>
        <rFont val="Calibri"/>
        <family val="2"/>
        <scheme val="minor"/>
      </rPr>
      <t>plan de Surveillance Après Commercialisation (SAC)</t>
    </r>
    <r>
      <rPr>
        <sz val="8"/>
        <color theme="1"/>
        <rFont val="Calibri"/>
        <family val="2"/>
        <scheme val="minor"/>
      </rPr>
      <t xml:space="preserve"> qu'il aura édité et enregistré au préalable.</t>
    </r>
  </si>
  <si>
    <t>5.2</t>
  </si>
  <si>
    <t>Respecter les exigences relatives aux investigations cliniques</t>
  </si>
  <si>
    <t>Cr. Chap VI. Art 62.1</t>
  </si>
  <si>
    <t>Cr. Chap VI. Art 62.2</t>
  </si>
  <si>
    <t>Les investigations cliniques du fabricquant sont conformes aux actes adoptés en vue de l'article 81 du règlement.</t>
  </si>
  <si>
    <t>Cr. Chap VI. Art 62.3</t>
  </si>
  <si>
    <t>Le fabricant est conforme à l'annexe XV dans sa réalisation des investigations cliniques dans sa démarche d'évaluation clinique</t>
  </si>
  <si>
    <t>Cr. Chap VI. Art 62.4</t>
  </si>
  <si>
    <t>Les investigations cliniques du dispositif répondent aux allégations de performances, de bénéfices cliniques, et de sécurité du fabricant de son dispositif médical.</t>
  </si>
  <si>
    <t>Cr. Chap VI. Art 62.5</t>
  </si>
  <si>
    <r>
      <t>Lors d'investigation cliniques hors Union, le f</t>
    </r>
    <r>
      <rPr>
        <sz val="8"/>
        <rFont val="Calibri"/>
        <family val="2"/>
        <scheme val="minor"/>
      </rPr>
      <t>abricant ou le promoteur, a nommé un représentant légal</t>
    </r>
    <r>
      <rPr>
        <sz val="8"/>
        <color theme="1"/>
        <rFont val="Calibri"/>
        <family val="2"/>
        <scheme val="minor"/>
      </rPr>
      <t>, ce représentant légal veille à la conformité de ses investigations cliniques au règlement 2017/745.</t>
    </r>
  </si>
  <si>
    <t>Cr. Chap VI. Art 62.6</t>
  </si>
  <si>
    <r>
      <t>Le fabriquant peut garantir que les investigations cliniques sont élaborées et conduites</t>
    </r>
    <r>
      <rPr>
        <sz val="8"/>
        <rFont val="Calibri"/>
        <family val="2"/>
        <scheme val="minor"/>
      </rPr>
      <t xml:space="preserve"> dans le respect des droits des investigateurs, la crédibilité la solidité scientifique des résultats obtenus.</t>
    </r>
  </si>
  <si>
    <t>Cr. Chap VI. Art 62.7</t>
  </si>
  <si>
    <t>Le fabriquant a soumis ses investigations à examen d'un comité d'éthique.</t>
  </si>
  <si>
    <t>Cr. Chap VI. Art 62.8</t>
  </si>
  <si>
    <t>Le fabricant respecte les conditions minimales pour démarrer une investigation clinique décrites dans l'alinéea 4 de l'article 62 ainsi que les exigences de l'annexe XV.</t>
  </si>
  <si>
    <t>Cr. Chap VI. Art 62.9</t>
  </si>
  <si>
    <t>Cr. Chap VI. Art 62.10</t>
  </si>
  <si>
    <t>Cr. Chap VI. Art 62.11</t>
  </si>
  <si>
    <t>Le fabriquant est assuré que les investigations cliniques sont réalisées dans des installations adéquates à son dispositif.</t>
  </si>
  <si>
    <t>Cr. Chap VI. Art 63.1</t>
  </si>
  <si>
    <t>Cr. Chap VI. Art 63.2</t>
  </si>
  <si>
    <t>L'investigateur laisse un temps de réflexion aux participants pour l'investigation clinique.</t>
  </si>
  <si>
    <t>Cr. Chap VI. Art 63.3</t>
  </si>
  <si>
    <r>
      <t>Dans le cas où le participant est un mineur qui, construit lui-même sa propre réflexion et sa propre anaylse, l'investigateur</t>
    </r>
    <r>
      <rPr>
        <sz val="8"/>
        <color rgb="FFFF0000"/>
        <rFont val="Calibri"/>
        <family val="2"/>
        <scheme val="minor"/>
      </rPr>
      <t xml:space="preserve"> </t>
    </r>
    <r>
      <rPr>
        <sz val="8"/>
        <color rgb="FFFFC000"/>
        <rFont val="Calibri"/>
        <family val="2"/>
        <scheme val="minor"/>
      </rPr>
      <t>enregistre également son consentement.</t>
    </r>
  </si>
  <si>
    <t>Cr. Chap VI. Art 64.1</t>
  </si>
  <si>
    <t>L'investigateur s'est assuré de remplir les conditions énoncées dans l'article 64 pour mener l'investigation clinique pour les participants incapables.</t>
  </si>
  <si>
    <t>Cr. Chap VI. Art 64.2</t>
  </si>
  <si>
    <t>Si possible l'investigateur implique le participant incapable à la procédure de consentement.</t>
  </si>
  <si>
    <t>Cr. Chap VI. Art 65.1</t>
  </si>
  <si>
    <t>Cr. Chap VI. Art 66.1</t>
  </si>
  <si>
    <t xml:space="preserve">La réalisation d'investigations cliniques sur des femmes enceintes ou allaitantes ne se fait que si le bénéfice clinique direct est notifé (à la fois pour la femme et l'enfant). </t>
  </si>
  <si>
    <t>Cr. Chap VI. Art 66.2</t>
  </si>
  <si>
    <t xml:space="preserve">Les effets indésirables sur la santé de l'enfant sont limités autant que possible. </t>
  </si>
  <si>
    <t>Cr. Chap VI. Art 66.3</t>
  </si>
  <si>
    <t xml:space="preserve">Les contreparties financières ne sont pas délivrées sauf si cela entraîne des frais ou pertes de revenus liées à la participation dans cette investigation clinique. </t>
  </si>
  <si>
    <t>Cr. Chap VI. Art 68.1</t>
  </si>
  <si>
    <r>
      <t>Lors d'investigations cliniques en situation d'urgence, l'investigateur récupèr</t>
    </r>
    <r>
      <rPr>
        <sz val="8"/>
        <color rgb="FFFFC000"/>
        <rFont val="Calibri"/>
        <family val="2"/>
        <scheme val="minor"/>
      </rPr>
      <t>e le consentement éclairé</t>
    </r>
    <r>
      <rPr>
        <sz val="8"/>
        <color theme="1"/>
        <rFont val="Calibri"/>
        <family val="2"/>
        <scheme val="minor"/>
      </rPr>
      <t xml:space="preserve"> des participants après l'investigation clinique uniquement s'il est conforme au protocole et conditions énoncées dans l'article 68.</t>
    </r>
  </si>
  <si>
    <t>Cr. Chap VI. Art 68.2</t>
  </si>
  <si>
    <r>
      <t>Suivant l'exigence précédente, l'investigateur recueille</t>
    </r>
    <r>
      <rPr>
        <sz val="8"/>
        <color rgb="FFFF0000"/>
        <rFont val="Calibri"/>
        <family val="2"/>
        <scheme val="minor"/>
      </rPr>
      <t xml:space="preserve"> </t>
    </r>
    <r>
      <rPr>
        <sz val="8"/>
        <color rgb="FFFFC000"/>
        <rFont val="Calibri"/>
        <family val="2"/>
        <scheme val="minor"/>
      </rPr>
      <t>les consentements éclairés conformes à l'article 63</t>
    </r>
    <r>
      <rPr>
        <sz val="8"/>
        <color theme="1"/>
        <rFont val="Calibri"/>
        <family val="2"/>
        <scheme val="minor"/>
      </rPr>
      <t xml:space="preserve">  pour poursuivre l'investigation clinique.</t>
    </r>
  </si>
  <si>
    <t>Cr. Chap VI. Art 68.3</t>
  </si>
  <si>
    <t>Si le participant refuse de poursuivre l'investigation, il est informé de son droit de regard sur ses données cliniques et non cliniques.</t>
  </si>
  <si>
    <t>Cr. Chap VI. Art 69.1</t>
  </si>
  <si>
    <t xml:space="preserve">L'investigateur et le promoteur sont conformes au système de compensation de tout dommage visé au paragraphe 1 de l'article 69 lors d'une investigation clinique. </t>
  </si>
  <si>
    <t>Cr. AXV. Chap1.1</t>
  </si>
  <si>
    <t>Le fabriquant s'assure que l'investigation clinique dans son ensemble respecte des principes éthiques reconnus.</t>
  </si>
  <si>
    <t>Cr. AXV. Chap1.2</t>
  </si>
  <si>
    <t>Le fabriquant respecte les méthodes d'investigations cliniques définies dans la partie 2 du Chapitre 1 de l'annexe XV</t>
  </si>
  <si>
    <t>5.3</t>
  </si>
  <si>
    <t>Cr. AXV. Chap3.1</t>
  </si>
  <si>
    <t xml:space="preserve">Le promoteur est capable de fournir à l'ANSM tous les enregistrements  de la section II de l'annexe XV, </t>
  </si>
  <si>
    <t>Cr. AXV. Chap3.2</t>
  </si>
  <si>
    <t>Cr. AXV. Chap3.3</t>
  </si>
  <si>
    <r>
      <t>Le promoteur a passé</t>
    </r>
    <r>
      <rPr>
        <sz val="8"/>
        <color rgb="FFFF0000"/>
        <rFont val="Calibri"/>
        <family val="2"/>
        <scheme val="minor"/>
      </rPr>
      <t xml:space="preserve"> un accord  écrit </t>
    </r>
    <r>
      <rPr>
        <sz val="8"/>
        <color theme="1"/>
        <rFont val="Calibri"/>
        <family val="2"/>
        <scheme val="minor"/>
      </rPr>
      <t>l'assurant d'être informé sans délai en cas d'un événement indésirable grave ou d'évenement défini à l'article 80 paragraphe 2 par les investigateurs.</t>
    </r>
  </si>
  <si>
    <t>Cr. AXV. Chap3.4</t>
  </si>
  <si>
    <t>Cr. AXV. Chap3.5</t>
  </si>
  <si>
    <t>Cr. AXV. Chap3.6</t>
  </si>
  <si>
    <r>
      <t>Le promoteur réalise un</t>
    </r>
    <r>
      <rPr>
        <sz val="8"/>
        <color rgb="FFFF0000"/>
        <rFont val="Calibri"/>
        <family val="2"/>
        <scheme val="minor"/>
      </rPr>
      <t xml:space="preserve"> suivi des participants.</t>
    </r>
  </si>
  <si>
    <t>Cr. AXV. Chap3.7</t>
  </si>
  <si>
    <t>Cr. AXV. Chap3.8</t>
  </si>
  <si>
    <t>Le fabricant est conforme à l'annexe XV, Partie III (Autres obligations du promoteurs/Fabricant).</t>
  </si>
  <si>
    <t>5.4</t>
  </si>
  <si>
    <t>Cr. Chap VI. Art 70.2</t>
  </si>
  <si>
    <t>L'investigation clinique possède un numéro d'identification clinique.</t>
  </si>
  <si>
    <t>Cr. Chap VI. Art 70.3</t>
  </si>
  <si>
    <t>Le promoteur met à jour de façon traçable les documents concernés par l'annexe XV chapitre II sur EUDAMED et en informe l'Etat concerné.</t>
  </si>
  <si>
    <t>Cr. Chap VI. Art 70.4</t>
  </si>
  <si>
    <t>Cr. Chap VI. Art 70.5</t>
  </si>
  <si>
    <r>
      <t>En cas de second refus, le promoteur a lancé</t>
    </r>
    <r>
      <rPr>
        <sz val="8"/>
        <rFont val="Calibri"/>
        <family val="2"/>
        <scheme val="minor"/>
      </rPr>
      <t xml:space="preserve"> une procédure de recours. </t>
    </r>
  </si>
  <si>
    <t>Cr. Chap VI. Art 70.6</t>
  </si>
  <si>
    <t>Si l'Etat le demande, le promoteur fournit des documents complémentaires.</t>
  </si>
  <si>
    <t>Cr. Chap VI. Art 70.7</t>
  </si>
  <si>
    <t>Pour démarrer l'investigation, le promoteur respecte les conditions de l'alinéa 7 de l'article 70 du règlement.</t>
  </si>
  <si>
    <t>Cr. AXV. Chap2.1</t>
  </si>
  <si>
    <t>Le fabricant a donné dans sa demande d'investigation, un formulaire de demande, une brochure pour l'investigateur, un protocole d'investigation clinique, ainsi que d'autres informations précisées dans la partie 4 du chapitre II de l'annexe XV.</t>
  </si>
  <si>
    <t>Cr. AXV. Chap2.2</t>
  </si>
  <si>
    <t>Cr. AXV. Chap2.3</t>
  </si>
  <si>
    <t>Cr. AXV. Chap2.4</t>
  </si>
  <si>
    <r>
      <rPr>
        <sz val="8"/>
        <color rgb="FFFF0000"/>
        <rFont val="Calibri"/>
        <family val="2"/>
        <scheme val="minor"/>
      </rPr>
      <t>Le protocole d'investigation clinique</t>
    </r>
    <r>
      <rPr>
        <sz val="8"/>
        <color theme="1"/>
        <rFont val="Calibri"/>
        <family val="2"/>
        <scheme val="minor"/>
      </rPr>
      <t xml:space="preserve"> est édité et enregistré, il respecte les conditions définies dans la partie 3  et 4 du chapitre II de l'annexe XV.</t>
    </r>
  </si>
  <si>
    <t>5.5</t>
  </si>
  <si>
    <t>Cr. Chap VI. Art 78.2</t>
  </si>
  <si>
    <r>
      <t>Le promoteur a reçu une</t>
    </r>
    <r>
      <rPr>
        <sz val="8"/>
        <color rgb="FFFF0000"/>
        <rFont val="Calibri"/>
        <family val="2"/>
        <scheme val="minor"/>
      </rPr>
      <t xml:space="preserve"> réponse des Etats</t>
    </r>
    <r>
      <rPr>
        <sz val="8"/>
        <color theme="1"/>
        <rFont val="Calibri"/>
        <family val="2"/>
        <scheme val="minor"/>
      </rPr>
      <t xml:space="preserve"> sur sa proposition d'Etat coordonnateur.</t>
    </r>
  </si>
  <si>
    <t>Cr. Chap VI. Art 78.3</t>
  </si>
  <si>
    <t>Cr. Chap VI. Art 78.4</t>
  </si>
  <si>
    <r>
      <t xml:space="preserve">Le promoteur a reçu, </t>
    </r>
    <r>
      <rPr>
        <sz val="8"/>
        <color rgb="FFFF0000"/>
        <rFont val="Calibri"/>
        <family val="2"/>
        <scheme val="minor"/>
      </rPr>
      <t xml:space="preserve">l'accord, l'accod sous condition, ou le refus </t>
    </r>
    <r>
      <rPr>
        <sz val="8"/>
        <color theme="1"/>
        <rFont val="Calibri"/>
        <family val="2"/>
        <scheme val="minor"/>
      </rPr>
      <t>de son investigation clinique dans un Etat membre via EUDAMED</t>
    </r>
  </si>
  <si>
    <t>Cr. Chap VI. Art 78.5</t>
  </si>
  <si>
    <t>Le fabricant suit les exigences de cet article pour les Etats dans lesquels se réalisent les investigations cliniques, après le 27 mai 2027 le fabricant fera suivre cette procédure pour tout les Etats membres.</t>
  </si>
  <si>
    <t>Cr. Chap VI. Art 72.1</t>
  </si>
  <si>
    <t>Le promoteur et l'investigateur s'assurent que l'investigation respecte son protocole qui a été validé.</t>
  </si>
  <si>
    <t>Cr. Chap VI. Art 72.2</t>
  </si>
  <si>
    <r>
      <t>Pour l'assurance de l'investigateur envers la protection de la santé et des droits des participants, la crédibilité des données recueillies, ainsi que sa conformité au protocole d'investigation, le promoteur réalise</t>
    </r>
    <r>
      <rPr>
        <sz val="8"/>
        <color rgb="FFFF0000"/>
        <rFont val="Calibri"/>
        <family val="2"/>
        <scheme val="minor"/>
      </rPr>
      <t xml:space="preserve"> un suivi pertinent de l'investigation</t>
    </r>
    <r>
      <rPr>
        <sz val="8"/>
        <color theme="1"/>
        <rFont val="Calibri"/>
        <family val="2"/>
        <scheme val="minor"/>
      </rPr>
      <t xml:space="preserve"> qui rassemble les caractéristiques définies à l'alinéa 2 de l'article 72 du règlement.</t>
    </r>
  </si>
  <si>
    <t>Cr. Chap VI. Art 72.3</t>
  </si>
  <si>
    <t>Les données cliniques et non cliniques découlant de ses investigations sont enregistrées sans pouvoir être modifiées, en toute sécurité selon un système bien défini, et sans porter atteinte aux droits des participants.</t>
  </si>
  <si>
    <t>Cr. Chap VI. Art 72.4</t>
  </si>
  <si>
    <t>Le promoteur a défini une procédure d'urgence pour si le cas l'exige faire un retour, ou une reconnaissance de son dispositif.</t>
  </si>
  <si>
    <t>Cr. Chap VI. Art 73.1</t>
  </si>
  <si>
    <t>Le promoteur ne donne aucune information d'identification des participants.</t>
  </si>
  <si>
    <t>Cr. Chap VI. Art 75.1</t>
  </si>
  <si>
    <r>
      <t xml:space="preserve">Si le promoteur veut changer ses investigations et que cela pourrait toucher les participants, il en informe via EUDAMED en y apportant </t>
    </r>
    <r>
      <rPr>
        <sz val="8"/>
        <color rgb="FFFFC000"/>
        <rFont val="Calibri"/>
        <family val="2"/>
        <scheme val="minor"/>
      </rPr>
      <t>des documents justifiant ces modifications tout en respectant les exigences de l'annexe XV Chapitre II</t>
    </r>
    <r>
      <rPr>
        <sz val="8"/>
        <color theme="1"/>
        <rFont val="Calibri"/>
        <family val="2"/>
        <scheme val="minor"/>
      </rPr>
      <t xml:space="preserve"> une semaine à l'avance ou plutôt selon les conditions de l'alinéa 3 de l'article 75 du règlement.  </t>
    </r>
  </si>
  <si>
    <t>Cr. Chap VI. Art 77.1</t>
  </si>
  <si>
    <r>
      <t xml:space="preserve">En cas d'une halte, d'arrete prématuré de son l'investigation clinique le promoteur a informé via EUDAMED </t>
    </r>
    <r>
      <rPr>
        <sz val="8"/>
        <color rgb="FFFFC000"/>
        <rFont val="Calibri"/>
        <family val="2"/>
        <scheme val="minor"/>
      </rPr>
      <t>par un document justifiant sa décision</t>
    </r>
    <r>
      <rPr>
        <sz val="8"/>
        <color theme="1"/>
        <rFont val="Calibri"/>
        <family val="2"/>
        <scheme val="minor"/>
      </rPr>
      <t xml:space="preserve"> l'Etat 15 jours avant.</t>
    </r>
  </si>
  <si>
    <t>Cr. Chap VI. Art 77.2</t>
  </si>
  <si>
    <t>Si la raison de cette intérruption est sécuritaire, le promoteur en a informé le(s) Etat(s) dans lesquelles sont éffecutées cette investigations clinique dans les 24 heures.</t>
  </si>
  <si>
    <t>Cr. Chap VI. Art 77.3</t>
  </si>
  <si>
    <t>Le promoteur a  défini la fin de son investigation clinique.</t>
  </si>
  <si>
    <t>Cr. Chap VI. Art 77.4</t>
  </si>
  <si>
    <t>Le promoteur a informé de l'arrêté de l'investigation clinique dans un Etat, à tous les autres Etats où à lieu cette investigation.</t>
  </si>
  <si>
    <t>Cr. Chap VI. Art 77.5</t>
  </si>
  <si>
    <t>Cr. Chap VI. Art 77.6</t>
  </si>
  <si>
    <t>Cr. Chap VI. Art 80.1</t>
  </si>
  <si>
    <r>
      <t>Lors d'un évènement indésirables pendant les év</t>
    </r>
    <r>
      <rPr>
        <sz val="8"/>
        <rFont val="Calibri"/>
        <family val="2"/>
        <scheme val="minor"/>
      </rPr>
      <t xml:space="preserve">aluations cliniques, </t>
    </r>
    <r>
      <rPr>
        <sz val="8"/>
        <color rgb="FFFFC000"/>
        <rFont val="Calibri"/>
        <family val="2"/>
        <scheme val="minor"/>
      </rPr>
      <t>le promoteur a enregistré tous les éléments</t>
    </r>
    <r>
      <rPr>
        <sz val="8"/>
        <color theme="1"/>
        <rFont val="Calibri"/>
        <family val="2"/>
        <scheme val="minor"/>
      </rPr>
      <t xml:space="preserve"> définis au paragraphe 1 de l'article 80.</t>
    </r>
  </si>
  <si>
    <t>Cr. Chap VI. Art 80.2</t>
  </si>
  <si>
    <t>Le promoteur a contacté sans délai via EUDAMED tous les Etats où à lieu l'investigation sur les éléments définis dans le paragraphe 2 de l'article 80.</t>
  </si>
  <si>
    <t>Cr. Chap VI. Art 80.3</t>
  </si>
  <si>
    <t xml:space="preserve">Le promoteur communique aux Etats membres où se déroulent une investigation coordonnée dans un pays hors Union de la même façon, tout évenement défini dans le paragraphe 2 de l'article 80 qui s'est réalisé dans le ou les pays hors Union. </t>
  </si>
  <si>
    <t>Cr. Chap VI. Art 80.4</t>
  </si>
  <si>
    <t>Si l'investigation clinique se réalise dans plusieurs États membres, le promoteur a communiqué  tout évenement défini dans le paragraphe 2 de l'article 80 à tout les États concerné via EUDAMED</t>
  </si>
  <si>
    <t>Cr. Chap VI. Art 82.1</t>
  </si>
  <si>
    <t>Pour les investigations clinique autres que définies dans l'article 62, paragraphe 1, le promoteur se conforme aux éléments définis dans le paragraphe 1 de l'article 82.</t>
  </si>
  <si>
    <t>Cr. Chap VI. Art 82.2</t>
  </si>
  <si>
    <t>Le promoteurs respecte les exigences supplémentaires définies dans le paragraphe 2 de l'article 82.</t>
  </si>
  <si>
    <t>5.6</t>
  </si>
  <si>
    <r>
      <t>Réaliser</t>
    </r>
    <r>
      <rPr>
        <sz val="8"/>
        <color rgb="FFFF0000"/>
        <rFont val="Calibri"/>
        <family val="2"/>
        <scheme val="minor"/>
      </rPr>
      <t xml:space="preserve"> un plan d'évaluation clinique</t>
    </r>
  </si>
  <si>
    <t>Cr. ChapVI. Art 61.3</t>
  </si>
  <si>
    <t>5.7</t>
  </si>
  <si>
    <r>
      <t>Réaliser</t>
    </r>
    <r>
      <rPr>
        <sz val="8"/>
        <color rgb="FFFF0000"/>
        <rFont val="Calibri"/>
        <family val="2"/>
        <scheme val="minor"/>
      </rPr>
      <t xml:space="preserve"> un plan de développement clinique</t>
    </r>
  </si>
  <si>
    <t>Cr. AXIV.2</t>
  </si>
  <si>
    <r>
      <t>Un</t>
    </r>
    <r>
      <rPr>
        <sz val="8"/>
        <color rgb="FFFF0000"/>
        <rFont val="Calibri"/>
        <family val="2"/>
        <scheme val="minor"/>
      </rPr>
      <t xml:space="preserve"> plan de développement clinique</t>
    </r>
    <r>
      <rPr>
        <sz val="8"/>
        <color theme="1"/>
        <rFont val="Calibri"/>
        <family val="2"/>
        <scheme val="minor"/>
      </rPr>
      <t xml:space="preserve"> est édité et enregistré.</t>
    </r>
  </si>
  <si>
    <t>5.8</t>
  </si>
  <si>
    <r>
      <t xml:space="preserve">Réaliser </t>
    </r>
    <r>
      <rPr>
        <sz val="8"/>
        <color rgb="FFFF0000"/>
        <rFont val="Calibri"/>
        <family val="2"/>
        <scheme val="minor"/>
      </rPr>
      <t>un plan de Suivie Après Commercialisation (SAC)</t>
    </r>
  </si>
  <si>
    <t>Cr. AXIV.3</t>
  </si>
  <si>
    <r>
      <t>Le fabricant a conçu un</t>
    </r>
    <r>
      <rPr>
        <sz val="8"/>
        <color rgb="FFFF0000"/>
        <rFont val="Calibri"/>
        <family val="2"/>
        <scheme val="minor"/>
      </rPr>
      <t xml:space="preserve"> processus de SCAC</t>
    </r>
    <r>
      <rPr>
        <sz val="8"/>
        <color theme="1"/>
        <rFont val="Calibri"/>
        <family val="2"/>
        <scheme val="minor"/>
      </rPr>
      <t xml:space="preserve"> et est décrit et enregistré dans son plan de SCAC ce plan respecte les conditions définies dans le paragraphe 6 de l'annexe XIV Partie B.</t>
    </r>
  </si>
  <si>
    <t>Cr. AXIV.4</t>
  </si>
  <si>
    <t>5.9</t>
  </si>
  <si>
    <t>Réaliser l'évaluation clinique</t>
  </si>
  <si>
    <t>5.10</t>
  </si>
  <si>
    <t>Analyser les données cliniques et non cliniques</t>
  </si>
  <si>
    <t>5.11</t>
  </si>
  <si>
    <t>Rédiger un rapport d'évaluation clinique</t>
  </si>
  <si>
    <t>Cr. ChapVI. Art 61.8</t>
  </si>
  <si>
    <t>Le fabricant rassemble toutes les informations relevant de son évaluation clinique dans un rapport conformément à l'annexe XIV, section 4.</t>
  </si>
  <si>
    <t>Etape 6</t>
  </si>
  <si>
    <t>Mettre en place la surveillance après commercialisation</t>
  </si>
  <si>
    <t>6.1</t>
  </si>
  <si>
    <t>Mettre en place un système de surveillance après commercialisation.</t>
  </si>
  <si>
    <t>Cr. ChapVII. Art 83.1</t>
  </si>
  <si>
    <t>Cr. ChapVII. Art 83.2</t>
  </si>
  <si>
    <t>Les données pertinentes sur la qualité, les performances, la sécurité d’un dispositif médical durant sa durée de vie sont collectées, enregistrées et analysées grâce au système de surveillance après commercialisation et le suivi est assuré ou des mesures préventives ou correctives sont appliquées.</t>
  </si>
  <si>
    <t>Cr. ChapVII. Art 83.3</t>
  </si>
  <si>
    <t>Si nécessaire, le fabricant applique des mesures préventives ou correctives appropriées et informe les autorités compétentes concernés ainsi que l'organisme notifié.</t>
  </si>
  <si>
    <t>6.2</t>
  </si>
  <si>
    <r>
      <t xml:space="preserve">Réaliser </t>
    </r>
    <r>
      <rPr>
        <sz val="8"/>
        <color rgb="FFFF0000"/>
        <rFont val="Calibri"/>
        <family val="2"/>
        <scheme val="minor"/>
      </rPr>
      <t xml:space="preserve">un plan de surveillance après commercialisation. </t>
    </r>
  </si>
  <si>
    <t>Cr. ChapVII. Art 84</t>
  </si>
  <si>
    <t>Le système de surveillance après commercialisation est basé sur un plan de surveillance après commercialisation, dont les caractéristiques ont été exposées à l'annexe III, section 1 qui est intégré à la documentation technique prévue à l'annexe II.</t>
  </si>
  <si>
    <t>6.3</t>
  </si>
  <si>
    <r>
      <t xml:space="preserve">Préparer </t>
    </r>
    <r>
      <rPr>
        <sz val="8"/>
        <color rgb="FFFF0000"/>
        <rFont val="Calibri"/>
        <family val="2"/>
        <scheme val="minor"/>
      </rPr>
      <t>un rapport périodique actualisé de sécurité</t>
    </r>
    <r>
      <rPr>
        <sz val="8"/>
        <color theme="1"/>
        <rFont val="Calibri"/>
        <family val="2"/>
        <scheme val="minor"/>
      </rPr>
      <t>.</t>
    </r>
  </si>
  <si>
    <t>Cr. ChapVII. Art 86.1</t>
  </si>
  <si>
    <r>
      <t xml:space="preserve">Le fabricant établit </t>
    </r>
    <r>
      <rPr>
        <sz val="8"/>
        <color rgb="FFFF0000"/>
        <rFont val="Calibri"/>
        <family val="2"/>
        <scheme val="minor"/>
      </rPr>
      <t>un rapport périodique actualisé de sécurité (PSUR)</t>
    </r>
    <r>
      <rPr>
        <sz val="8"/>
        <color theme="1"/>
        <rFont val="Calibri"/>
        <family val="2"/>
        <scheme val="minor"/>
      </rPr>
      <t xml:space="preserve"> faisant la synthèse des résultats et des conclusions de l'analyse des données du système de surveillance après commercialisation, mis à jour au moins 1 fois / an et est inclus dans la documentation technique; justifié et décrit les mesures correctives et préventives prises.</t>
    </r>
  </si>
  <si>
    <t>Cr. ChapVII. Art 86.2</t>
  </si>
  <si>
    <t xml:space="preserve">Pendant toute la durée de vie du dispositif, le PSUR décrit les conclusions à utiliser dans le cadre de la détermination du rapport bénéfice/risque, les principales constatations du SCAC et le volume des ventes du dispositif et une estimation de la taille et d'autres caractéristiques de la population utilisant le dispositif et, si possible, la fréquence d'utilisation du dispositif. </t>
  </si>
  <si>
    <t>Cr. ChapVII. Art 86.3</t>
  </si>
  <si>
    <t>Le fabricant met le PSUR à la disposition des autorités compétentes et l'organisme notifié intervenant dans l'évaluation de conformité.</t>
  </si>
  <si>
    <t>6.4</t>
  </si>
  <si>
    <t>Préparer la procédure de notification d'incidents graves et des mesures correctives de sécurité</t>
  </si>
  <si>
    <t>Cr. ChapVII. Art 87.1</t>
  </si>
  <si>
    <t>Le fabricant notifie aux autorités compétentes tout incident grave concernant des dispositifs mis à disposition sur le marché de l'Union, à l'exception des résultats erronés attendus clairement documentés et quantifiés dans les informations relatives au produit et dans la documentation technique.</t>
  </si>
  <si>
    <t>Cr. ChapVII. Art 87.2</t>
  </si>
  <si>
    <t>Le fabricant notifie aux autorités compétentes toute mesure corrective de sécurité prise à l'égard de dispositifs mis à disposition sur le marché de l'Union, ainsi que toute mesure corrective de sécurité prise dans un pays tiers concernant un dispositif qui a été légalement mis à disposition sur le marché de l'Union.</t>
  </si>
  <si>
    <t>Cr. ChapVII. Art 87.3</t>
  </si>
  <si>
    <t>Le délai de notification tient compte de la sévérité de l'incident.</t>
  </si>
  <si>
    <t>Cr. ChapVII. Art 87.4</t>
  </si>
  <si>
    <t>Le fabricant notifie tout incident grave aux autorités compétentes immédiatement après avoir établi un lien avec le dispositif et au plus tard 15 jours après connaissance de l'incident.</t>
  </si>
  <si>
    <t>Cr. ChapVII. Art 87.5</t>
  </si>
  <si>
    <t>Le fabricant notifie tout incident grave aux autorités compétentes immédiatement ou au plus tard 2 jours plus tard après connaissance de la menace pour la santé publique.</t>
  </si>
  <si>
    <t>Cr. ChapVII. Art 87.6</t>
  </si>
  <si>
    <t>En cas de décès ou de grave détérioration inattendu de l'état de santé d'une personne, le fabricant notifie immédiatement après avoir établi ou soupçonné un lien avec le dispositif et au plus tard 10 jours après connaissance de l'incident.</t>
  </si>
  <si>
    <t>Cr. ChapVII. Art 87.7</t>
  </si>
  <si>
    <t>Le fabricant peut présenter un rapport incomplet pour une notification en temps opportun avant la remise d'un rapport qui soit complet.</t>
  </si>
  <si>
    <t>Cr. ChapVII. Art 87.8</t>
  </si>
  <si>
    <t>Le fabricant présente aux autorités compétentes dans le délai prescrit un rapport détaillé et complet d'un incident susceptible de devoir être notifié.</t>
  </si>
  <si>
    <t>Cr. ChapVII. Art 87.9</t>
  </si>
  <si>
    <t>Cr. ChapVII. Art 87.10</t>
  </si>
  <si>
    <t>Cr. ChapVII. Art 87.11</t>
  </si>
  <si>
    <t>Le fabricant présente aux autorités compétentes de l'état membre dans lequel s'est produit l'incident grave un rapport et les mesures prises.</t>
  </si>
  <si>
    <t>Cr. ChapVII. Art 87.12</t>
  </si>
  <si>
    <t>Le fabricant fournit une déclarative explicative ou une notification lorsque l'incident n'est pas grave ou constitue un effet secondaire indésirable.</t>
  </si>
  <si>
    <t>6.5</t>
  </si>
  <si>
    <r>
      <t xml:space="preserve">Préparer </t>
    </r>
    <r>
      <rPr>
        <sz val="8"/>
        <color rgb="FFFF0000"/>
        <rFont val="Calibri"/>
        <family val="2"/>
        <scheme val="minor"/>
      </rPr>
      <t>un rapport de tendance</t>
    </r>
  </si>
  <si>
    <t>Cr. ChapVII. Art 88</t>
  </si>
  <si>
    <r>
      <t>Le fabricant notifie toute augmentation de la fréquence ou de la sévérité des incidents ou des effets secondaires ayant une incidence sur</t>
    </r>
    <r>
      <rPr>
        <sz val="8"/>
        <color rgb="FFFF0000"/>
        <rFont val="Calibri"/>
        <family val="2"/>
        <scheme val="minor"/>
      </rPr>
      <t xml:space="preserve"> le rapport bénéfice/risque </t>
    </r>
    <r>
      <rPr>
        <sz val="8"/>
        <color theme="1"/>
        <rFont val="Calibri"/>
        <family val="2"/>
        <scheme val="minor"/>
      </rPr>
      <t>et  indique également comment gérer les incidents.</t>
    </r>
  </si>
  <si>
    <t>Préparer et documenter l'analyse des incidents graves et mesures correctives de sécurité.</t>
  </si>
  <si>
    <t>Cr. ChapVII. Art 89.1</t>
  </si>
  <si>
    <t>Le fabricant mène des investigations comprenant une évaluation des risques et les mesures correctives de sécurité à la suite d'une notification d'un incident en coopération avec les autorités compétentes et l'organisme notifié.</t>
  </si>
  <si>
    <t>Cr. ChapVII. Art 89.2</t>
  </si>
  <si>
    <t>Le fabricant coopère avec les états membres pour prendre les mesures nécessaires concernant un incident grave survenu sur leur territoire.</t>
  </si>
  <si>
    <t>Cr. ChapVII. Art 89.3</t>
  </si>
  <si>
    <r>
      <t>Le fabricant fournit et enregistre dans un système électronique</t>
    </r>
    <r>
      <rPr>
        <sz val="8"/>
        <color rgb="FFFF0000"/>
        <rFont val="Calibri"/>
        <family val="2"/>
        <scheme val="minor"/>
      </rPr>
      <t xml:space="preserve"> un rapport énonçant les conclusions tirées et les mesures correctives </t>
    </r>
    <r>
      <rPr>
        <sz val="8"/>
        <color theme="1"/>
        <rFont val="Calibri"/>
        <family val="2"/>
        <scheme val="minor"/>
      </rPr>
      <t>à prendre pour l'investigation à l'autorité compétente.</t>
    </r>
  </si>
  <si>
    <t>Cr. ChapVII. Art 89.4</t>
  </si>
  <si>
    <t>Etape 7</t>
  </si>
  <si>
    <t>7.1</t>
  </si>
  <si>
    <t>Respecter les exigences de mise en service et mise à disposition sur le marché.</t>
  </si>
  <si>
    <t>Cr. Chap II. Art 5.1</t>
  </si>
  <si>
    <t xml:space="preserve">Le dispositif est conforme au règlement 2017/745 lorsque que son utilisation, installation et entretien sont ceux prévus par le fabricant. </t>
  </si>
  <si>
    <t>Cr. Chap II. Art 5.2</t>
  </si>
  <si>
    <t xml:space="preserve">La conformité du dispositif en matière de sécurité et de performances est prouvée via l'utilisation de l'Annexe I. </t>
  </si>
  <si>
    <t>Cr. Chap II. Art 5.3</t>
  </si>
  <si>
    <t xml:space="preserve">L'évaluation clinique est comprise dans la démonstration de la conformité de l'exigences 2. </t>
  </si>
  <si>
    <t>Cr. Chap II. Art 5.4</t>
  </si>
  <si>
    <t xml:space="preserve">Dès lors qu'un dispositif est élaboré et employé dans un établissement de santé, il est qualifié de dispositif "mis en service". </t>
  </si>
  <si>
    <t>Cr. Chap II. Art 5.5</t>
  </si>
  <si>
    <t>Les critères pour les dispositifs élaborés et employés dans un établissement de santé de l'UE sont respectés si tel est le cas.</t>
  </si>
  <si>
    <t>7.2</t>
  </si>
  <si>
    <t>Respecter les conditions de ventes à distance si il y a lieu.</t>
  </si>
  <si>
    <t>Cr. Chap II. Art 6.1</t>
  </si>
  <si>
    <t xml:space="preserve">Si le dispositif est proposé au moyen des services de la société de l'information à une personne de l'UE alors il est conforme au règlement 2017/745. </t>
  </si>
  <si>
    <t>Cr. Chap II. Art 6.2</t>
  </si>
  <si>
    <t xml:space="preserve">Si le dispositif n'est pas mis sur le marché mais est employé dans une activité commerciale au moyen des services de l'information à une personne de l'UE, il est conforme au règlement 2017/745. </t>
  </si>
  <si>
    <t>Cr. Chap II. Art 6.3</t>
  </si>
  <si>
    <r>
      <rPr>
        <sz val="8"/>
        <color rgb="FFFF0000"/>
        <rFont val="Calibri"/>
        <family val="2"/>
        <scheme val="minor"/>
      </rPr>
      <t>Une copie de la déclaration de conformité UE</t>
    </r>
    <r>
      <rPr>
        <sz val="8"/>
        <color theme="1"/>
        <rFont val="Calibri"/>
        <family val="2"/>
        <scheme val="minor"/>
      </rPr>
      <t xml:space="preserve"> des dispositifs entrant dans les condition des Exg 1 et Exg 2 de l'article 6 est disponible pour l'autorité compétente. </t>
    </r>
  </si>
  <si>
    <t>7.3</t>
  </si>
  <si>
    <t>Respecter les obligations générales du fabricant</t>
  </si>
  <si>
    <t>Cr. Chap II. Art 7</t>
  </si>
  <si>
    <t>Cr. Chap II. Art 10.1</t>
  </si>
  <si>
    <r>
      <t>Des documents prouvent qu'un</t>
    </r>
    <r>
      <rPr>
        <sz val="8"/>
        <color rgb="FFFF0000"/>
        <rFont val="Calibri"/>
        <family val="2"/>
        <scheme val="minor"/>
      </rPr>
      <t xml:space="preserve"> système de gestion des risques</t>
    </r>
    <r>
      <rPr>
        <sz val="8"/>
        <color theme="1"/>
        <rFont val="Calibri"/>
        <family val="2"/>
        <scheme val="minor"/>
      </rPr>
      <t xml:space="preserve"> est établi, mis en place et mis à jour. </t>
    </r>
  </si>
  <si>
    <t>Cr. Chap II. Art 10.2</t>
  </si>
  <si>
    <t xml:space="preserve">L'évaluation clinique et un SCAC sont réalisés. </t>
  </si>
  <si>
    <t>répétitif avec 5.9 et 6.1</t>
  </si>
  <si>
    <t>Cr. Chap II. Art 10.3</t>
  </si>
  <si>
    <t xml:space="preserve">La documentation technique est mise à jour régulièrement. </t>
  </si>
  <si>
    <t>Cr. Chap II. Art 10.4</t>
  </si>
  <si>
    <r>
      <rPr>
        <sz val="8"/>
        <color rgb="FFFF0000"/>
        <rFont val="Calibri"/>
        <family val="2"/>
        <scheme val="minor"/>
      </rPr>
      <t>Des preuves documentées</t>
    </r>
    <r>
      <rPr>
        <sz val="8"/>
        <color theme="1"/>
        <rFont val="Calibri"/>
        <family val="2"/>
        <scheme val="minor"/>
      </rPr>
      <t xml:space="preserve"> montrent que les dispositifs sur mesure ont une documentation technique maîtrisée.</t>
    </r>
  </si>
  <si>
    <t>Cr. Chap II. Art 10.5</t>
  </si>
  <si>
    <t xml:space="preserve">Le système IUD et l'enregistrement du dispositif sont conformes aux obligations définies dans l'article 27, 29 et 31. </t>
  </si>
  <si>
    <t>Cr. Chap II. Art 10.6</t>
  </si>
  <si>
    <t>Cr. Chap II. Art 10.7</t>
  </si>
  <si>
    <t xml:space="preserve">Si le siège social du fabricant est situé en dehors de l'UE alors le mandataire dispose de toute documentation nécessaire. </t>
  </si>
  <si>
    <t>Cr. Chap II. Art 10.8</t>
  </si>
  <si>
    <t xml:space="preserve">Un système de gestion de la qualité est animé, amélioré et appliqué en permanence et comporte des points précis. </t>
  </si>
  <si>
    <t>Cr. Chap II. Art 10.9</t>
  </si>
  <si>
    <t xml:space="preserve">Un système de surveillance après commercialisation est établi et mis à jour. </t>
  </si>
  <si>
    <t>répétitif avec 6.1</t>
  </si>
  <si>
    <t>Cr. Chap II. Art 10.10</t>
  </si>
  <si>
    <t xml:space="preserve">Les informations fournies avec le dispositif sont visibles et adapatées à la langue de l'état dans lequel le dispositif est disponible. </t>
  </si>
  <si>
    <t>Cr. Chap II. Art 10.11</t>
  </si>
  <si>
    <t xml:space="preserve">Si le dispositif mis à disposition par le fabricant n'est pas ou peut-être pas conforme au règlement 2017/745, alors les mesures correctives nécessaires sont documentées et présentées aux distributeurs, mandataire et importateurs. </t>
  </si>
  <si>
    <t>Cr. Chap II. Art 10.12</t>
  </si>
  <si>
    <t xml:space="preserve">Un système d'enregistrement et de notification des incidents et mesures correctives de sécurité est crée. </t>
  </si>
  <si>
    <t>Cr. Chap II. Art 10.13</t>
  </si>
  <si>
    <t>Si le fabricant sous-traite la conception ou élaboration du dispositif alors les informations sur l'identité du sous traitant sont transmises selon l'article 30.</t>
  </si>
  <si>
    <t>Cr. Chap II. Art 10.14</t>
  </si>
  <si>
    <t>Une couverture financière suffisante est disponible en regard de l'application de la directive 85/374/CEE.</t>
  </si>
  <si>
    <t>7.4</t>
  </si>
  <si>
    <t xml:space="preserve">Nommer une personne charger de veiller au respect de la règlementation. </t>
  </si>
  <si>
    <t>Cr. Chap II. Art 15. 1</t>
  </si>
  <si>
    <t xml:space="preserve">Une personne au sein de l'organisation du fabricant est désignée personne chargée de veiller au respect de la réglementation (PCVRR) selon les conditions requises. </t>
  </si>
  <si>
    <t>Cr. Chap II. Art 15. 2</t>
  </si>
  <si>
    <r>
      <t xml:space="preserve">Dans le cas où plusieurs personnes se partagent le rôle de PCVRR, </t>
    </r>
    <r>
      <rPr>
        <sz val="8"/>
        <color rgb="FFFF0000"/>
        <rFont val="Calibri"/>
        <family val="2"/>
        <scheme val="minor"/>
      </rPr>
      <t xml:space="preserve">un document précise et délimite les différentes responsabilité. </t>
    </r>
  </si>
  <si>
    <t>Cr. Chap II. Art 15. 3</t>
  </si>
  <si>
    <t xml:space="preserve">La PCVRR n'a aucun désaventage relatif à l'exécution de ses actions au sein de l'organisation. </t>
  </si>
  <si>
    <t>Cr. Chap II. Art 15. 4</t>
  </si>
  <si>
    <t xml:space="preserve">Les mandataires sont aussi dôtés d'une PCVRR. </t>
  </si>
  <si>
    <t>7.5</t>
  </si>
  <si>
    <t>Respecter les exigences liées au systèmes et nécessaires ainsi qu'aux parties et composants.</t>
  </si>
  <si>
    <t>Cr. Chap II. Art 22.1</t>
  </si>
  <si>
    <t xml:space="preserve">Dans le cas où il y a une association entre des dispositifs de marquage CE et autres dispositifs, une déclaration de conformité est établie. </t>
  </si>
  <si>
    <t>Cr. Chap II. Art 22.2</t>
  </si>
  <si>
    <t xml:space="preserve">Concernant la stérilisation du système, l'application de la procédure de l'annexe IX ou la partie A de l'annexe XI est faite. Une déclaration de confrmité liée à la réalisation d'un stérilisation conforme aux exigences du fabricant est faite. </t>
  </si>
  <si>
    <t>Cr. Chap II. Art 22.3</t>
  </si>
  <si>
    <t xml:space="preserve">Si le système associe des dispositifs qui ne portent pas le marquage CE ou ne respecte pas les demandes du fabricant concernant la stérilisation, les obligations générales des fabricants sont respectées. </t>
  </si>
  <si>
    <t>Cr. Chap II. Art 22.4</t>
  </si>
  <si>
    <t xml:space="preserve">Le système visé par l'Exg 1. est founi avec les informations d'identité de la personne réalisant cette association. </t>
  </si>
  <si>
    <t>Cr. Chap II. Art 23.1</t>
  </si>
  <si>
    <r>
      <rPr>
        <sz val="8"/>
        <color rgb="FFFF0000"/>
        <rFont val="Calibri"/>
        <family val="2"/>
        <scheme val="minor"/>
      </rPr>
      <t>Des documents justifiants la performance des articles mis sur le marché</t>
    </r>
    <r>
      <rPr>
        <sz val="8"/>
        <color theme="1"/>
        <rFont val="Calibri"/>
        <family val="2"/>
        <scheme val="minor"/>
      </rPr>
      <t xml:space="preserve"> permettant de remplacer une partie d'un dispositif défaillant ou abîmé sont disponibles pour les autorités compétentes. </t>
    </r>
  </si>
  <si>
    <t>Cr. Chap II. Art 23.2</t>
  </si>
  <si>
    <t xml:space="preserve">Ce même article relatif à l'Exg 1. respecte toute les exigences du règlement 2017/745. </t>
  </si>
  <si>
    <t>7.6</t>
  </si>
  <si>
    <t>Enregistrer les fabricants, mandataires, importateurs</t>
  </si>
  <si>
    <t>Cr. Chap III. Art 31.1</t>
  </si>
  <si>
    <t>Cr. Chap III. Art 31.2</t>
  </si>
  <si>
    <t xml:space="preserve">Les informations visées à l'annexe VI, partie A, section 1, sont transmises au système électronique avant qu'une demande d’évaluation de conformité ne soit introduite auprès de l'organisme notifié lorsque son intervention est prévue.  </t>
  </si>
  <si>
    <t>Cr. Chap III. Art 31.3</t>
  </si>
  <si>
    <t xml:space="preserve">Le fabricant utilise le numéro d'enregistrement unique lorsqu'il introduit une demande auprès d'un organisme notifié pour l'évaluation de conformité et pour accéder à Eudamed afin de s'acquitter de ses obligations au titre de l'article 29. </t>
  </si>
  <si>
    <t>Cr. Chap III. Art 31.4</t>
  </si>
  <si>
    <t xml:space="preserve">L’opérateur économique met à jour les données dans le système électronique visé à l'article 30 dans un délai maximum d’une semaine suivant toute modification de ces données. </t>
  </si>
  <si>
    <t>Cr. Chap III. Art 31.5</t>
  </si>
  <si>
    <t xml:space="preserve">L'opérateur économique confirme l'exactitude des données au maximum  un an après le renseignement des informations, puis le refait tous les 2 ans. Un délai maximum de 6 mois est toléré suite à l’expiration de ces délais avec que des mesure correctives soit applicables.  </t>
  </si>
  <si>
    <t>7.7</t>
  </si>
  <si>
    <t>Respecter les spécifications communes</t>
  </si>
  <si>
    <t>Cr. Chap II. Art 9.1</t>
  </si>
  <si>
    <t xml:space="preserve">Les spécifications communes de la Commision sont respectées. </t>
  </si>
  <si>
    <t>Cr. Chap II. Art 9.2</t>
  </si>
  <si>
    <t xml:space="preserve">Le dispositif est conforme aux spécifications communes de l'Exg 1. sauf si la preuve de solutions garantissant la sécurité et la performance du dispositif est apportée. </t>
  </si>
  <si>
    <t>Cr. Chap II. Art 9.3</t>
  </si>
  <si>
    <t xml:space="preserve">Si le dispositif est énoncé dans l'annexe XVI alors il est conforme aux spécifications communes attenantes à ces dispositifs. </t>
  </si>
  <si>
    <t>7.8</t>
  </si>
  <si>
    <t>Respecter les exigences relatives aux mandataires si existant</t>
  </si>
  <si>
    <t>Cr. Chap II. Art 11.1</t>
  </si>
  <si>
    <t xml:space="preserve">Si le dispositif n'est pas réalisé dans un état de l'UE alors un mandataire est désigné. </t>
  </si>
  <si>
    <t>Cr. Chap II. Art 11.2</t>
  </si>
  <si>
    <t xml:space="preserve">Une copie du mandat est disponible pour l'autorité compétente. </t>
  </si>
  <si>
    <t>Cr. Chap II. Art 11.3</t>
  </si>
  <si>
    <t xml:space="preserve">La fabricant du dispositif autorise le mandataire à réaliser des tâches précises. </t>
  </si>
  <si>
    <t>Cr. Chap II. Art 12</t>
  </si>
  <si>
    <t xml:space="preserve">L'accord entre le fabricant et le mandataire doit mentionner les conditions de changement de mandataire en précisant des informations essentielles à la compréhension. </t>
  </si>
  <si>
    <t>7.9</t>
  </si>
  <si>
    <t>Vérifier l'identification des chaînes d'approvisionnement</t>
  </si>
  <si>
    <t>Cr. Chap III. Art 25. 1</t>
  </si>
  <si>
    <t xml:space="preserve">Les distributeurs/importateurs travaillent avec les fabricants et mandataires afin d’assurer un niveau satisfaisant de traçabilité. </t>
  </si>
  <si>
    <t>Cr. Chap III. Art 25. 2</t>
  </si>
  <si>
    <t>Les opérateurs économiques doivent pouvoir identifier tous les opérateurs avec lesquels ils ont eu une quelconque transaction (vente, achat, etc.).</t>
  </si>
  <si>
    <t>Etape 8</t>
  </si>
  <si>
    <t>Vérifier la conformité de la documentation technique</t>
  </si>
  <si>
    <t>8.1</t>
  </si>
  <si>
    <t>Décrire les spécifications du Dispositif</t>
  </si>
  <si>
    <t>8.2</t>
  </si>
  <si>
    <t>Fournir toutes les informations demandées</t>
  </si>
  <si>
    <t>CR.AII.1</t>
  </si>
  <si>
    <t>Informations sur la fabrication et la conception du dispositif médical</t>
  </si>
  <si>
    <t>CR.AII.2</t>
  </si>
  <si>
    <t xml:space="preserve">Conformité aux exigences générales en matière de sécurité et de performance </t>
  </si>
  <si>
    <t>CR.AII.3</t>
  </si>
  <si>
    <t>Analyse bénéfice risque et gestion des risques</t>
  </si>
  <si>
    <t>CR.AII.4</t>
  </si>
  <si>
    <t>Vérification et validation du produit</t>
  </si>
  <si>
    <t>CR.AII.5</t>
  </si>
  <si>
    <t>Les données précliniques et cliniques sont complètes</t>
  </si>
  <si>
    <t>CR.AII.6</t>
  </si>
  <si>
    <t>Les informations additionnelles relatives aux situations spécifiques sont incluses</t>
  </si>
  <si>
    <t>8.3</t>
  </si>
  <si>
    <t>Préparer la documentation technique post commercialisation</t>
  </si>
  <si>
    <t>Cr. AIII.1</t>
  </si>
  <si>
    <t>Cr. AIII.2</t>
  </si>
  <si>
    <t>Le plan de surveillance après commercialisation comprend un processus proactif et systématique qui permet de définir correctement les caractéristiques de performance des dispositifs et d'effectuer une comparaison entre les dispositifs et des produits similaires disponibles sur le marché.</t>
  </si>
  <si>
    <t>Cr. AIII.3</t>
  </si>
  <si>
    <t>Le plan de surveillance après commercialisation comprend des méthodes et des processus appropriés et efficaces pour l'évaluation des données collectées.</t>
  </si>
  <si>
    <t>Cr. AIII.4</t>
  </si>
  <si>
    <t>Le plan de surveillance après commercialisation comprend des indicateurs et des seuils adaptés à utiliser pour procéder à la réévaluation continue de l'analyse bénéfice/risque et de la gestion des risques.</t>
  </si>
  <si>
    <t>Cr. AIII.5</t>
  </si>
  <si>
    <t>Le plan de surveillance après commercialisation comprend des méthodes et des outils appropriés et efficaces pour donner suite aux réclamations et analyser les données d'expérience en matière de commercialisation collectées sur le terrain.</t>
  </si>
  <si>
    <t>Cr. AIII.6</t>
  </si>
  <si>
    <t>Le plan de surveillance après commercialisation comprend des méthodes et des protocoles servant notamment à établir une éventuelle progression statistiquement significative de la fréquence ou de la sévérité des incidents ainsi que la période d'observation.</t>
  </si>
  <si>
    <t>Cr. AIII.7</t>
  </si>
  <si>
    <t>Le plan de surveillance après commercialisation comprend des méthodes et des protocoles permettant une communication efficace avec les autorités compétentes, les organismes notifiés, les opérateurs économiques et les utilisateurs.</t>
  </si>
  <si>
    <t>Cr. AIII.8</t>
  </si>
  <si>
    <t>Le plan de surveillance après commercialisation comprend une référence aux procédures permettant aux fabricants de satisfaire aux obligations visées aux articles 83,84 et 86.</t>
  </si>
  <si>
    <t>Cr. AIII.9</t>
  </si>
  <si>
    <t>Le plan de surveillance après commercialisation comprend des procédures systématiques pour définir et engager les mesures appropriées, y compris des mesures correctives.</t>
  </si>
  <si>
    <t>Cr. AIII.10</t>
  </si>
  <si>
    <t>Le plan de surveillance après commercialisation comprend des outils efficaces permettant d'identifier et de retrouver les dispositifs susceptibles de nécessiter des mesures correctives.</t>
  </si>
  <si>
    <t>Cr. AIII.11</t>
  </si>
  <si>
    <t>Le plan de surveillance après commercialisation comprend un plan de SCAC ou tout élément justifiant qu'un SCAC n'est pas applicable.</t>
  </si>
  <si>
    <t>Cr. AIII.12</t>
  </si>
  <si>
    <t xml:space="preserve">Le fabricant fournit également un PSUR (Periodic Updated safety report) et rapport sur la surveillance après commercialisation. </t>
  </si>
  <si>
    <t>Etape 9</t>
  </si>
  <si>
    <t>Enregistrer les opérateurs économiques et le dispositif</t>
  </si>
  <si>
    <t>9.1</t>
  </si>
  <si>
    <t>Les informations à fournir lors de l'enregistrement des dispositfis et des opérateurs économiques sont fournies.</t>
  </si>
  <si>
    <t>Cr. AVI.1</t>
  </si>
  <si>
    <r>
      <t xml:space="preserve">Les fabricants ; leurs mandataires ou les importateurs fournissent </t>
    </r>
    <r>
      <rPr>
        <sz val="8"/>
        <color rgb="FFFF0000"/>
        <rFont val="Calibri"/>
        <family val="2"/>
        <scheme val="minor"/>
      </rPr>
      <t>les informations relatives à l'opérateur économique :</t>
    </r>
    <r>
      <rPr>
        <sz val="8"/>
        <color theme="1"/>
        <rFont val="Calibri"/>
        <family val="2"/>
        <scheme val="minor"/>
      </rPr>
      <t xml:space="preserve"> le type d'opérateur économique (fabricant, mandataire ou importateur), son le nom, adresse et ses coordonnées  et si ces informations sont communiquées via une tierce personne, les mêmes renseignements sur cette dernière.</t>
    </r>
  </si>
  <si>
    <t>Cr. AVI.2</t>
  </si>
  <si>
    <r>
      <t xml:space="preserve">Les fabricants ; leurs mandataires ou les importateurs fournissent </t>
    </r>
    <r>
      <rPr>
        <sz val="8"/>
        <color rgb="FFFF0000"/>
        <rFont val="Calibri"/>
        <family val="2"/>
        <scheme val="minor"/>
      </rPr>
      <t xml:space="preserve">le nom, l'adresse et les coordonnées de la ou des personnes chargées de veiller au respect de la réglementation.  </t>
    </r>
  </si>
  <si>
    <t>Cr. AVI.3</t>
  </si>
  <si>
    <r>
      <t xml:space="preserve">Les fabricants ; leurs mandataires ou les importateurs fournissent </t>
    </r>
    <r>
      <rPr>
        <sz val="8"/>
        <color rgb="FFFF0000"/>
        <rFont val="Calibri"/>
        <family val="2"/>
        <scheme val="minor"/>
      </rPr>
      <t>les informations relatives au dispositif.</t>
    </r>
  </si>
  <si>
    <t>Cr. AVI.4</t>
  </si>
  <si>
    <t xml:space="preserve">Une mention précisant si la destination du dispositif est autre qu'une destination médicale est présente. </t>
  </si>
  <si>
    <t>9.2</t>
  </si>
  <si>
    <t>Tous les élements de donnnées à fournir à la base de donnée IUD avec l'IUD-UD sont présents</t>
  </si>
  <si>
    <t xml:space="preserve">La quantité par unité de conditionnement est fournie. </t>
  </si>
  <si>
    <t>L'IUD-ID de base et toutes UDI-ID supplémentaires sont fournis.</t>
  </si>
  <si>
    <t>Cr. AVI.5</t>
  </si>
  <si>
    <t xml:space="preserve">La manière selon laquelle la production du dispositif est contrôlée  est fournie,  (date d'expiration ou date de fabrication, numéro de lot, numéro de série); le cas échéant, l'ID de l'unité d'utilisation UDI-ID (lorsqu'un IUD n'est pas indiqué sur l'étiquette du dispositif au niveau de son unité d'utilisation, un ID «Unité d'utilisation» est attribué de manière à associer l'utilisation d'un dispositif à un patient). </t>
  </si>
  <si>
    <t>Cr. AVI.6</t>
  </si>
  <si>
    <t>Le nom et l'adresse du .fabricant (tels qu'ils figurent sur l'étiquette) sont fournis.</t>
  </si>
  <si>
    <t>Cr. AVI.7</t>
  </si>
  <si>
    <t>Le numéro d'enregistrement unique délivré, le cas échéant, le nom et l'adresse du mandataire (tels qu'ils figurent sur l'étiquette) sont fournis.</t>
  </si>
  <si>
    <t>Cr. AVI.8</t>
  </si>
  <si>
    <t xml:space="preserve">Le code de la nomenclature des dispositifs médicaux est fourni. </t>
  </si>
  <si>
    <t>Cr. AVI.9</t>
  </si>
  <si>
    <t>La classe de risque du dispositif est fournie.</t>
  </si>
  <si>
    <t>Cr. AVI.10</t>
  </si>
  <si>
    <t>Le nombre maximal de réutilisations est fournie.</t>
  </si>
  <si>
    <t>Cr. AVI.11</t>
  </si>
  <si>
    <t>Le fabricant précise si le dispositif est étiqueté comme stérile ou pas.</t>
  </si>
  <si>
    <t>Cr. AVI.12</t>
  </si>
  <si>
    <t>Le fabricant précise si la stérilisation est nécessaire avant utilisation ou pas.</t>
  </si>
  <si>
    <t>Cr. AVI.13</t>
  </si>
  <si>
    <t>Le fabricant précise si le DM continent du latex ou pas.</t>
  </si>
  <si>
    <t>Cr. AVI.14</t>
  </si>
  <si>
    <t>Le statut du dispositif (sur le marché, plus mis sur le marché, rappelé, mesures correctives de sécurité mises en place) est fourni.</t>
  </si>
  <si>
    <t>9.3</t>
  </si>
  <si>
    <t>Le système IUD est réalisé conformément à la règlementation.</t>
  </si>
  <si>
    <t>Cr. Chap III. Art 27.1</t>
  </si>
  <si>
    <t xml:space="preserve">Le fabricant attribue au dispositif un IUD créé en conformité avec les règles édictées par l'entité d'attribution à tous les niveaux de conditionnement supérieurs. </t>
  </si>
  <si>
    <t>Cr. Chap III. Art 27.2</t>
  </si>
  <si>
    <t>Le fabricant veille à ce que les informations visées à l'annexe VI, partie B, concernant le dispositif en question soient correctement soumises et transférées à la base de données IUD avant sa mise sur le marché.</t>
  </si>
  <si>
    <t>Cr. Chap III. Art 27.3</t>
  </si>
  <si>
    <t xml:space="preserve">Les supports d'IUD sont apposés sur l'étiquette du dispositif et sur tous les niveaux de conditionnement supérieurs (n'incluent pas les conteneurs de transport) </t>
  </si>
  <si>
    <t>Cr. Chap III. Art 27.4</t>
  </si>
  <si>
    <t xml:space="preserve">L'IUD-ID de base du dispositif figure sur la déclaration de conformité UE. </t>
  </si>
  <si>
    <t>Cr. Chap III. Art 27.5</t>
  </si>
  <si>
    <t xml:space="preserve">Le fabricant maintient à jour une liste de tous les IUD qu'il a attribués, qui fait partie de la documentation technique. </t>
  </si>
  <si>
    <t xml:space="preserve">Les fabricants sont responsables de l'introduction initiale et de la mise à jour des données d'identification et des autres éléments de données concernant le dispositif dans la base de données IUD. </t>
  </si>
  <si>
    <t>Cr. AVI.15</t>
  </si>
  <si>
    <t xml:space="preserve">Seul le fabricant attribue et maintient des IUD uniques pour ses dispositifs conformément à la norme de codification applicable. </t>
  </si>
  <si>
    <t>Cr. AVI.16</t>
  </si>
  <si>
    <t xml:space="preserve">Chaque composant qui est considéré comme un dispositif et est disponible en tant que tel dans le commerce se voit attribuer un IUD distinct, sauf si les composants font partie d'un dispositif configurable portant son propre IUD. </t>
  </si>
  <si>
    <t>Cr. AVI.17</t>
  </si>
  <si>
    <t>Les systèmes et nécessaires visés à l'article 22 portent leurs propres IUD.</t>
  </si>
  <si>
    <t>Cr. AVI.18</t>
  </si>
  <si>
    <t>Si un numéro de lot, un numéro de série, un identifiant de logiciel ou une date d'expiration apparaît sur l'étiquette, il fait partie de l'IUD-IP. Si l'étiquette comprend également une date de fabrication, celle-ci ne doit pas être incluse dans l'IUD-IP. Si l'étiquette comprend uniquement une date de fabrication, celle-ci fait office d'IUD-IP.</t>
  </si>
  <si>
    <t>Cr. AVI.19</t>
  </si>
  <si>
    <t>Un nouvel IUD-ID est requis chaque fois qu'une modification est susceptible de susciter une erreur d'identification du dispositif et/ou une ambiguïté dans sa traçabilité; en particulier, toute modification de certains éléments de données  figurant dans la base de données IUD exige un nouvel IUD-ID.</t>
  </si>
  <si>
    <t>Cr. AVI.20</t>
  </si>
  <si>
    <t>Cr. AVI.21</t>
  </si>
  <si>
    <t xml:space="preserve">Si le fabricant recourt à la technologie RFID, un code à barres linéaire ou à deux dimensions conforme à la norme prévue par les entités d'attribution apparaît également sur l'étiquette. </t>
  </si>
  <si>
    <t>Cr. AVI.22</t>
  </si>
  <si>
    <t xml:space="preserve">Si des contraintes importantes limitent l'utilisation de l’identification et saisie automatiques des données (AIDC) et du marquage en clair sur l'étiquette, seul l'AIDC doit y apparaître.  </t>
  </si>
  <si>
    <t>Cr. AVI.23</t>
  </si>
  <si>
    <t xml:space="preserve">Le marquage en clair est conforme aux règles de l'entité délivrant le code IUD. </t>
  </si>
  <si>
    <t>Cr. AVI.24</t>
  </si>
  <si>
    <t xml:space="preserve">Le support IUD est lisible pendant l'utilisation normale et tout au long de la durée de vie prévue du dispositif. Il est apposé de façon que l'on puisse accéder à l'AIDC pendant le fonctionnement normal ou le stockage. </t>
  </si>
  <si>
    <t>Cr. AVI.25</t>
  </si>
  <si>
    <t xml:space="preserve">Des méthodes/procédures appropriées sont appliquées pour valider les données fournies. </t>
  </si>
  <si>
    <t>Cr. AVI.26</t>
  </si>
  <si>
    <t xml:space="preserve">Les fabricants vérifient périodiquement l'exactitude de toutes les données pertinentes relatives aux dispositifs qu'ils ont mis sur le marché, sauf en ce qui concerne ceux qui ne sont plus disponibles sur le marché. </t>
  </si>
  <si>
    <t>Cr. AVI.27</t>
  </si>
  <si>
    <t xml:space="preserve">Pour un logiciel, en cas de modification ayant impacté les performances initiales; la sécurité ou l'utilisation prévue du logiciel; et l'interprétation des données ; un nouvel IUD-ID est crée. </t>
  </si>
  <si>
    <t>Cr. AVI.28</t>
  </si>
  <si>
    <t>Les révisions mineures de logiciel identifiées par une forme d'identifiant «fabricant» spécifique et  associées à la suppression de bogues, à une amélioration de la facilité d'utilisation à des fins qui ne sont pas des fins de sûreté, à des correctifs de sécurité ou à l'efficacité ; exigent un nouvel IUD-IP et non un nouvel IUD-ID.</t>
  </si>
  <si>
    <t>Cr. AVI.29</t>
  </si>
  <si>
    <t>L'IUD pour les logiciels est disponible sur un écran aisément accessible pour l'utilisateur sous la forme d'un texte en clair aisément lisible, dans un fichier «en savoir plus» ou sur la page d'accueil par exemple.</t>
  </si>
  <si>
    <t>Cr. AVI.30</t>
  </si>
  <si>
    <t>Les logiciels sans interface utilisateurs tels que les intergiciels de conversion d'images, sont en mesure de transmettre l'IUD au moyen d'une interface de programme d'application (API).</t>
  </si>
  <si>
    <t>Cr. AVI.31</t>
  </si>
  <si>
    <t xml:space="preserve">Seule la partie «marquage en clair» de l'IUD est requise dans les affichages électroniques du logiciel. </t>
  </si>
  <si>
    <t>Cr. AVI.32</t>
  </si>
  <si>
    <t>Le marquage en clair de l'IUD pour le logiciel comprend les identificateurs d'applications (AI) pour la norme utilisée par les entités d'attribution, de manière à aider l'utilisateur à identifier l'IUD et à déterminer quelle est la norme utilisée pour le créer.</t>
  </si>
  <si>
    <t>9.4</t>
  </si>
  <si>
    <t>Enregistrer le dispositif</t>
  </si>
  <si>
    <t>Cr. Chap III. Art 29.1</t>
  </si>
  <si>
    <t xml:space="preserve">Le fabricant attribue un IUD-ID de base à son dispositif, système ou nécessaire, avant sa mise sur le marché (tant qu’il ne s’agit pas de DM sur mesure) et le transmet avec le reste des éléments à fournir à la base de données IUD. </t>
  </si>
  <si>
    <t>Cr. Chap III. Art 29.2</t>
  </si>
  <si>
    <t xml:space="preserve">Dans le cas des dispositifs qui font l'objet d'une évaluation de conformité l'attribution d'un IUD-ID de base visé au paragraphe 1 du présent article s'effectue avant que le fabricant n'introduise une demande auprès d'un organisme notifié en vue de cette évaluation.  </t>
  </si>
  <si>
    <t>Cr. Chap III. Art 29.3</t>
  </si>
  <si>
    <t xml:space="preserve">Le fabricant transmet les éléments visés à l’annexe VI, partie B dont  l'IUD-ID de base à la base de données IUD après la délivrance du certificat pertinent et avant la mise sur le marché du dispositif. </t>
  </si>
  <si>
    <t>Cr. Chap III. Art 29.4</t>
  </si>
  <si>
    <t xml:space="preserve">Le fabricant renseigne, vérifie et tient à jour les informations visées à l’annexe VI, partie A, section 2 (sauf celles de la section 2.2) dans EUDAMED avant la mise sur le marché de son dispositif médical (tant qu’il ne s’agit pas de DM sur mesure). </t>
  </si>
  <si>
    <t>Etape 10</t>
  </si>
  <si>
    <t>Rédiger la déclaration CE de conformité</t>
  </si>
  <si>
    <t>10.1</t>
  </si>
  <si>
    <t>Remplir l'onglet de l'autodéclaration 17050</t>
  </si>
  <si>
    <t>10.2</t>
  </si>
  <si>
    <t xml:space="preserve">Respecter les exigences relatives à la déclaration. </t>
  </si>
  <si>
    <t>Cr. Chap II. Art 19.1</t>
  </si>
  <si>
    <r>
      <rPr>
        <sz val="8"/>
        <color rgb="FFFF0000"/>
        <rFont val="Calibri"/>
        <family val="2"/>
        <scheme val="minor"/>
      </rPr>
      <t xml:space="preserve">La déclaration de conformité </t>
    </r>
    <r>
      <rPr>
        <sz val="8"/>
        <color theme="1"/>
        <rFont val="Calibri"/>
        <family val="2"/>
        <scheme val="minor"/>
      </rPr>
      <t xml:space="preserve">contient les informations énoncées dans l'annexe IV du règlement et est disponible dans les langues officielles dans les états membres dans lesquels de le dispositif circule. </t>
    </r>
  </si>
  <si>
    <t>Cr. Chap II. Art 19.2</t>
  </si>
  <si>
    <t xml:space="preserve">Dans le cas où plusieurs actes législatifs de l'UE sont applicables aux dispositifs, une seule déclaration de conformité UE est établie et rassemble les informations nécessaires pour prouver la conformité aux différents actes législatifs. </t>
  </si>
  <si>
    <t>Cr.AIV.1</t>
  </si>
  <si>
    <t xml:space="preserve">Les informations d'identité du fabricant et du mandataire si existant sont présents. </t>
  </si>
  <si>
    <t>Cr.AIV.2</t>
  </si>
  <si>
    <r>
      <rPr>
        <sz val="8"/>
        <color rgb="FFFF0000"/>
        <rFont val="Calibri"/>
        <family val="2"/>
        <scheme val="minor"/>
      </rPr>
      <t>Une attestion</t>
    </r>
    <r>
      <rPr>
        <sz val="8"/>
        <color theme="1"/>
        <rFont val="Calibri"/>
        <family val="2"/>
        <scheme val="minor"/>
      </rPr>
      <t xml:space="preserve"> est présente permettant de confirmer la responsabilité du fabricant. </t>
    </r>
  </si>
  <si>
    <t>Cr.AIV.3</t>
  </si>
  <si>
    <t xml:space="preserve">L'IUD-ID est présent. </t>
  </si>
  <si>
    <t>Cr.AIV.4</t>
  </si>
  <si>
    <t xml:space="preserve">Les informations liées à l'identité du produit sont présentes. </t>
  </si>
  <si>
    <t>Cr.AIV.5</t>
  </si>
  <si>
    <t xml:space="preserve">La classe de risque du dispositif est présente. </t>
  </si>
  <si>
    <t>Cr.AIV.6</t>
  </si>
  <si>
    <r>
      <rPr>
        <sz val="8"/>
        <rFont val="Calibri"/>
        <family val="2"/>
        <scheme val="minor"/>
      </rPr>
      <t>Une déclaration prouvant que le dispositif est conforme au règlement 2017/745</t>
    </r>
    <r>
      <rPr>
        <sz val="8"/>
        <color theme="1"/>
        <rFont val="Calibri"/>
        <family val="2"/>
        <scheme val="minor"/>
      </rPr>
      <t xml:space="preserve"> est présente. </t>
    </r>
  </si>
  <si>
    <t>Cr.AIV.7</t>
  </si>
  <si>
    <t xml:space="preserve">Les références aux spécifications communes du dispositf sont présentes. </t>
  </si>
  <si>
    <t>Cr.AIV.8</t>
  </si>
  <si>
    <t xml:space="preserve">Les informations d'identité de l'ON, ainsi que la procédure choisie avec les références des certificats délivrés sont présents. </t>
  </si>
  <si>
    <t>Cr.AIV.9</t>
  </si>
  <si>
    <t xml:space="preserve">Toutes informations nécessaires pertinentes sont présentes.  </t>
  </si>
  <si>
    <t>Cr.AIV.10</t>
  </si>
  <si>
    <t xml:space="preserve">"Le lieu et la date d'obtention de la déclaration, le nom et la fonction du signataire ainsi que la mention de la personne pour le compte de laquelle ce dernier a signé, et la signature." </t>
  </si>
  <si>
    <t>10.3</t>
  </si>
  <si>
    <t>Apposer le marquage CE</t>
  </si>
  <si>
    <t>Cr.AV</t>
  </si>
  <si>
    <t xml:space="preserve">Les spécifications lié au design sont respectées. </t>
  </si>
  <si>
    <t>Cr; Chap II. Art 20.1</t>
  </si>
  <si>
    <r>
      <t xml:space="preserve">Le dispositif porte </t>
    </r>
    <r>
      <rPr>
        <sz val="8"/>
        <color rgb="FFFF0000"/>
        <rFont val="Calibri"/>
        <family val="2"/>
        <scheme val="minor"/>
      </rPr>
      <t xml:space="preserve">le marquage CE. </t>
    </r>
  </si>
  <si>
    <t>Cr; Chap II. Art 20.2</t>
  </si>
  <si>
    <t xml:space="preserve">Le marquage CE respecte les spécifications, est présent sur tout document lié à l'utilisation ou au conditionnement commercial du dispositif. Si possible, il figure sur le dispositif ET le conditionnement. </t>
  </si>
  <si>
    <t>Cr; Chap II. Art 20.3</t>
  </si>
  <si>
    <t xml:space="preserve">L'identification de l'ON est faite par un numéro apposé à côté du marquage CE sur le dispositif et tous les documents publicitaires. </t>
  </si>
  <si>
    <t>10.4</t>
  </si>
  <si>
    <t xml:space="preserve">Audit de certification </t>
  </si>
  <si>
    <t xml:space="preserve">© AYADI M.A, BROCHET V, FOSSO MATCHINDE M.S, ROSSIN V, SADIQUI O.  </t>
  </si>
  <si>
    <t>Enregistrement / Impression :  A4 100% Horizontal</t>
  </si>
  <si>
    <t>TABLEAU DE BORD sur l'état d'avancement des étapes du marquage CE</t>
  </si>
  <si>
    <t>COMMENTAIRES sur les RÉSULTATS obtenus</t>
  </si>
  <si>
    <t>Commentaires (collectifs si possible)  :</t>
  </si>
  <si>
    <t>DÉCISIONS : Plans d'action PRIORITAIRES</t>
  </si>
  <si>
    <t>QUOI
Objectifs 
à atteindre</t>
  </si>
  <si>
    <t>QUI
Responsable 
et Equipe</t>
  </si>
  <si>
    <t>QUAND
Date début 
et Date fin</t>
  </si>
  <si>
    <t>RÉSULTATS
Suivi des solutions obtenues</t>
  </si>
  <si>
    <t xml:space="preserve">  Résultats détaillés des étapes d'avancement dans le marquage CE selon le RDM 2017/745</t>
  </si>
  <si>
    <t xml:space="preserve">Etape 1 	Déterminer la classe du DM	</t>
  </si>
  <si>
    <t>Niveau d'évaluation</t>
  </si>
  <si>
    <r>
      <t xml:space="preserve"> Taux de </t>
    </r>
    <r>
      <rPr>
        <b/>
        <sz val="8"/>
        <color rgb="FF900000"/>
        <rFont val="Calibri"/>
        <family val="2"/>
        <scheme val="minor"/>
      </rPr>
      <t>CONFORMITÉ</t>
    </r>
    <r>
      <rPr>
        <sz val="8"/>
        <color rgb="FF900000"/>
        <rFont val="Calibri"/>
        <family val="2"/>
        <scheme val="minor"/>
      </rPr>
      <t xml:space="preserve"> aux critères d'exigence</t>
    </r>
  </si>
  <si>
    <t>DÉCISIONS : Plans d'action PRIORITAIRES</t>
    <phoneticPr fontId="0" type="noConversion"/>
  </si>
  <si>
    <r>
      <rPr>
        <b/>
        <sz val="8"/>
        <color indexed="16"/>
        <rFont val="Calibri"/>
        <family val="2"/>
        <scheme val="minor"/>
      </rPr>
      <t>QUOI</t>
    </r>
    <r>
      <rPr>
        <sz val="8"/>
        <color indexed="16"/>
        <rFont val="Calibri"/>
        <family val="2"/>
        <scheme val="minor"/>
      </rPr>
      <t xml:space="preserve">
Objectifs à atteindre</t>
    </r>
  </si>
  <si>
    <r>
      <rPr>
        <b/>
        <sz val="8"/>
        <color rgb="FF900000"/>
        <rFont val="Calibri"/>
        <family val="2"/>
        <scheme val="minor"/>
      </rPr>
      <t>QUI, QUAND</t>
    </r>
    <r>
      <rPr>
        <sz val="8"/>
        <color rgb="FF900000"/>
        <rFont val="Calibri"/>
        <family val="2"/>
        <scheme val="minor"/>
      </rPr>
      <t xml:space="preserve">
Date et responsable</t>
    </r>
  </si>
  <si>
    <r>
      <t xml:space="preserve">SUIVI
</t>
    </r>
    <r>
      <rPr>
        <sz val="8"/>
        <color rgb="FF900000"/>
        <rFont val="Calibri"/>
        <family val="2"/>
        <scheme val="minor"/>
      </rPr>
      <t>Date et résultats</t>
    </r>
  </si>
  <si>
    <t>Plan n°1 :</t>
  </si>
  <si>
    <t>Plan n°2 :</t>
  </si>
  <si>
    <t>Plan n°3 :</t>
  </si>
  <si>
    <t xml:space="preserve">Etape 2 Identifier les exigences en matière de sécurité et de performance	</t>
  </si>
  <si>
    <t>Etape 3 Identification des moyens de contrôle et d'essais exigés</t>
  </si>
  <si>
    <t xml:space="preserve">Etape 4  Données pré-cliniques	</t>
  </si>
  <si>
    <t xml:space="preserve">Etape 5  Evaluation clinique	</t>
  </si>
  <si>
    <t xml:space="preserve">Etape 6  Mettre en place la surveillance après commercialisation	</t>
  </si>
  <si>
    <t xml:space="preserve">Etape 7  Mettre à disposition sur le marché et traçabilité	</t>
  </si>
  <si>
    <r>
      <t xml:space="preserve"> Taux de </t>
    </r>
    <r>
      <rPr>
        <b/>
        <sz val="9"/>
        <color rgb="FF900000"/>
        <rFont val="Calibri"/>
        <family val="2"/>
        <scheme val="minor"/>
      </rPr>
      <t>CONFORMITÉ</t>
    </r>
    <r>
      <rPr>
        <sz val="9"/>
        <color rgb="FF900000"/>
        <rFont val="Calibri"/>
        <family val="2"/>
        <scheme val="minor"/>
      </rPr>
      <t xml:space="preserve"> aux critères d'exigence</t>
    </r>
  </si>
  <si>
    <t xml:space="preserve">Etape 8  Vérifier la conformité de la documentation technique	</t>
  </si>
  <si>
    <t xml:space="preserve">Etape 9  Enregistrer les opérateurs économiques et le dispositif	</t>
  </si>
  <si>
    <t xml:space="preserve">Etape 10  Rédiger la déclaration CE de conformité	</t>
  </si>
  <si>
    <t xml:space="preserve">© AYADI M.A, BROCHET V, FOSSO MATCHINDE M.S, ROSSIN V, SADIQUI O. </t>
  </si>
  <si>
    <t xml:space="preserve"> Enregistrement / Impression :  A4 100% Horizontal</t>
  </si>
  <si>
    <t>Listes des documents à fournir</t>
  </si>
  <si>
    <t xml:space="preserve">Nom du document </t>
  </si>
  <si>
    <t>Référence Unique du Document en Interne</t>
  </si>
  <si>
    <t>Libéllé</t>
  </si>
  <si>
    <t>Doc 1</t>
  </si>
  <si>
    <t>Justification d'identification comme dispositif (Annexe II)</t>
  </si>
  <si>
    <t>Doc 2</t>
  </si>
  <si>
    <t>Classe du dispositif avec justification (Annexe II)</t>
  </si>
  <si>
    <t>Doc 3</t>
  </si>
  <si>
    <t>Identification commerciale du dispositif (Annexe II)</t>
  </si>
  <si>
    <t>Doc 4</t>
  </si>
  <si>
    <t>Description générale du dispositif  (Annexe II)</t>
  </si>
  <si>
    <t>Doc 5</t>
  </si>
  <si>
    <t>Identification unique du dispositif (Annexe II)</t>
  </si>
  <si>
    <t>Doc 6</t>
  </si>
  <si>
    <t>Les patients et pathologies visés (Annexe II)</t>
  </si>
  <si>
    <t>Doc 7</t>
  </si>
  <si>
    <t>Contre indications et mises en garde (Annexe II)</t>
  </si>
  <si>
    <t>Doc 8</t>
  </si>
  <si>
    <t>Principes de fonctionement et mode d'action (Annexe II)</t>
  </si>
  <si>
    <t>Doc 9</t>
  </si>
  <si>
    <t>Description des accessoires et des dispositifs accompagnants (Annexe II)</t>
  </si>
  <si>
    <t>Doc 10</t>
  </si>
  <si>
    <t>Description des éléments fonctionnels (Annexe II)</t>
  </si>
  <si>
    <t>Doc 11</t>
  </si>
  <si>
    <t>Description des matières premières  (Annexe II)</t>
  </si>
  <si>
    <t>Doc 12</t>
  </si>
  <si>
    <t>Caractérisation du dispositif (Annexe II)</t>
  </si>
  <si>
    <t>Doc 13</t>
  </si>
  <si>
    <t>Description du raccordement et/ou de la configuration avec les dispostifs à raccorder (Annexe II)</t>
  </si>
  <si>
    <t>Doc 14</t>
  </si>
  <si>
    <t>Information relatives à la sécurité</t>
  </si>
  <si>
    <t>Doc 15</t>
  </si>
  <si>
    <t>Plan de gestion des risques</t>
  </si>
  <si>
    <t>Doc 16</t>
  </si>
  <si>
    <t>Système de gestion des risques</t>
  </si>
  <si>
    <t>Doc 17</t>
  </si>
  <si>
    <t>Confirmation  de la satisfaction aux exigences des essais chimique et/ou Physique</t>
  </si>
  <si>
    <t>Doc 18</t>
  </si>
  <si>
    <t>Doc 19</t>
  </si>
  <si>
    <t>Documentation attenante au système de management de la qualité (Annexe IX)</t>
  </si>
  <si>
    <t>Doc 20</t>
  </si>
  <si>
    <t>Demande de vérification du SMQ pour l'ON (Annexe IX)</t>
  </si>
  <si>
    <t>Doc 21</t>
  </si>
  <si>
    <t>Doc 22</t>
  </si>
  <si>
    <t>Demande de vérification du SMQ pour l'examen type (Annexe X)</t>
  </si>
  <si>
    <t>Doc 23</t>
  </si>
  <si>
    <t>Déclaration qu'il n'y a pas eu de demandes antérieures à autre organisme notifié (Annexe X)</t>
  </si>
  <si>
    <t>Doc 24</t>
  </si>
  <si>
    <t>Un Système de management de la qualité processus production (Annexe XI)</t>
  </si>
  <si>
    <t>Doc 25</t>
  </si>
  <si>
    <t>Demande de vérification du SMQ de la production (Annexe XI)</t>
  </si>
  <si>
    <t>Doc 26</t>
  </si>
  <si>
    <t>Ebauche de la déclaration de conformité  (Annexe XI)</t>
  </si>
  <si>
    <t>Doc 27</t>
  </si>
  <si>
    <t>Déclaration de conformité de la docuementation technique (Annexe XI)</t>
  </si>
  <si>
    <t>Doc 28</t>
  </si>
  <si>
    <t>Demande d'audit à l'organiseme notifié</t>
  </si>
  <si>
    <t>Doc 29</t>
  </si>
  <si>
    <t>Demandes introduites antérieurement auprès d'autres organismes notifiés</t>
  </si>
  <si>
    <t>Doc 30</t>
  </si>
  <si>
    <t>Certificat de libre vente pour l'export dans l'états membre</t>
  </si>
  <si>
    <t>Doc 31</t>
  </si>
  <si>
    <t>Données précliniques techniques</t>
  </si>
  <si>
    <t>Doc 32</t>
  </si>
  <si>
    <t>Données précliniques biologiques</t>
  </si>
  <si>
    <t>Doc 33</t>
  </si>
  <si>
    <t>Les résultats d'essais  (Section 1, 3 et 8 de l'annexe I)</t>
  </si>
  <si>
    <t>Doc 34</t>
  </si>
  <si>
    <t>Méthodologie des essais (Annexe II)</t>
  </si>
  <si>
    <t>Doc 35</t>
  </si>
  <si>
    <t>Si équivalence il y a : Démonstration de l'équivalence</t>
  </si>
  <si>
    <t>Doc 36</t>
  </si>
  <si>
    <t xml:space="preserve">Justification de la conformité en matière de sécurité et de performance </t>
  </si>
  <si>
    <t>Doc 37</t>
  </si>
  <si>
    <t>Si pas de justification clinique, document de justification d'une autre solution démontrant la conformité en matière de sécurtié et de performance</t>
  </si>
  <si>
    <t>Doc 38</t>
  </si>
  <si>
    <t>Plan d'évaluation clinique</t>
  </si>
  <si>
    <t>Doc 39</t>
  </si>
  <si>
    <t>Plan de développement clinique</t>
  </si>
  <si>
    <t>Doc 40</t>
  </si>
  <si>
    <t>Doc 41</t>
  </si>
  <si>
    <t>Accord écrit entre le fabricant et le promoteur</t>
  </si>
  <si>
    <t>Doc 42</t>
  </si>
  <si>
    <t>Suivi des participants</t>
  </si>
  <si>
    <t>Doc 43</t>
  </si>
  <si>
    <t>Rapport sur l'investigation clinique</t>
  </si>
  <si>
    <t>Doc 44</t>
  </si>
  <si>
    <t>Demande d'investigation clinique</t>
  </si>
  <si>
    <t>Doc 45</t>
  </si>
  <si>
    <t>Formulaire de demande d'investigation clinique</t>
  </si>
  <si>
    <t>Doc 46</t>
  </si>
  <si>
    <t>Le protocole d'investigation clinique</t>
  </si>
  <si>
    <t>Doc 47</t>
  </si>
  <si>
    <t>Brochure pour l'investigateur</t>
  </si>
  <si>
    <t>Doc 48</t>
  </si>
  <si>
    <t>Une demande unique via EUDAMED pour l'investigation clinique</t>
  </si>
  <si>
    <t>Doc 49</t>
  </si>
  <si>
    <t>Une réponse des états concernant l'investigation clinique</t>
  </si>
  <si>
    <t>Doc 50</t>
  </si>
  <si>
    <t>Accord de l'investigation clinique</t>
  </si>
  <si>
    <t>Doc 51</t>
  </si>
  <si>
    <t>Procédure d'urgence pour le retour ou la reconnaissance du dispositif</t>
  </si>
  <si>
    <t>Doc 52</t>
  </si>
  <si>
    <t>Résumé du rapport d'investigation clinique</t>
  </si>
  <si>
    <t>Doc 53</t>
  </si>
  <si>
    <t xml:space="preserve">Enregistrements des données cliniques et non cliniques </t>
  </si>
  <si>
    <t>Doc 54</t>
  </si>
  <si>
    <t>Suivi pertinent de l'investigation clinique</t>
  </si>
  <si>
    <t>Doc 55</t>
  </si>
  <si>
    <t>Le plan de suivi clinique après commercialisation (SCAC) (Annexe II)</t>
  </si>
  <si>
    <t>Doc 56</t>
  </si>
  <si>
    <t>Processus de suivi clinique après commercialisation</t>
  </si>
  <si>
    <t>Doc 57</t>
  </si>
  <si>
    <t xml:space="preserve">Rapport d'évaluation du suivi clinique après commercialisation ou justification si non applicable </t>
  </si>
  <si>
    <t>Doc 58</t>
  </si>
  <si>
    <t>Rapport d'évaluation clinique</t>
  </si>
  <si>
    <t>Doc 59</t>
  </si>
  <si>
    <t>Doc 60</t>
  </si>
  <si>
    <t>Doc 61</t>
  </si>
  <si>
    <t>Plan de surveillance après commercialisation</t>
  </si>
  <si>
    <t>Doc 62</t>
  </si>
  <si>
    <t>Rapport périodique actualisé de la sécurité</t>
  </si>
  <si>
    <t>Doc 63</t>
  </si>
  <si>
    <t>Évaluation du rapport bénéfice risque et description de la tendance</t>
  </si>
  <si>
    <t>Doc 64</t>
  </si>
  <si>
    <t>Notification des incidents graves et des mesures correctives</t>
  </si>
  <si>
    <t>Doc 65</t>
  </si>
  <si>
    <t>Définition et répartition des résponsabilités du ou des PCVRR</t>
  </si>
  <si>
    <t>Doc 66</t>
  </si>
  <si>
    <t>Justification de la performance des articles mis sur le marché pour la maintenance</t>
  </si>
  <si>
    <t>Doc 67</t>
  </si>
  <si>
    <t>Si le dispositif n'est pas fabriqué dans un pays de l'EU,  mettre une copie du mandat du mandataire</t>
  </si>
  <si>
    <t>Doc 68</t>
  </si>
  <si>
    <t>L’intégralité de l’étiquetage (Annexe II)</t>
  </si>
  <si>
    <t>Doc 69</t>
  </si>
  <si>
    <t>La notice d’utilisation (Annexe II)</t>
  </si>
  <si>
    <t>Doc 70</t>
  </si>
  <si>
    <t>Les résultats de TOUS les essais  (Section 1, 3 et 8 de l'annexe I)</t>
  </si>
  <si>
    <t>Doc 71</t>
  </si>
  <si>
    <t>Méthodologie de TOUS les essais (Annexe II)</t>
  </si>
  <si>
    <t>Doc 72</t>
  </si>
  <si>
    <t>Informations sur la conception et la fabrication (Annexe II)</t>
  </si>
  <si>
    <t>Doc 73</t>
  </si>
  <si>
    <t>Doc 74</t>
  </si>
  <si>
    <t>Doc 75</t>
  </si>
  <si>
    <t>Information relative à l'opérateur économique</t>
  </si>
  <si>
    <t>Doc 76</t>
  </si>
  <si>
    <t xml:space="preserve">Information relative aux fabricants ; leurs mandataires ou les importateurs: le nom, l'adresse et les coordonnées de la ou des personnes chargées de veiller au respect de la réglementation.  </t>
  </si>
  <si>
    <t>Doc 77</t>
  </si>
  <si>
    <t>Déclaration de conformité CE</t>
  </si>
  <si>
    <t>Doc 78</t>
  </si>
  <si>
    <t>Attestaton de conformité CE</t>
  </si>
  <si>
    <t>Niveau de CONFORMITE de la MAITRISE DOCUMENTAIRE selon la règlementation 2017/745</t>
  </si>
  <si>
    <t>Commentaires sur les RESULTATS obtenus</t>
  </si>
  <si>
    <t>Plans d'action PRIORITAIRES</t>
  </si>
  <si>
    <t>Déclaration de conformité selon la norme NF EN ISO 17050 Partie 1 : Exigences générales</t>
  </si>
  <si>
    <t>Évaluation de la conformité - Déclaration de conformité du fournisseur (NF EN ISO/CEI 17050-1)</t>
  </si>
  <si>
    <t>Date limite de validité de la déclaration :</t>
  </si>
  <si>
    <t>Référence unique de la déclaration ISO 17050 :</t>
  </si>
  <si>
    <t>Object de la déclaration : Niveau de conformité au règlement 2017/745 spécifique aux dispositifs médicaux</t>
  </si>
  <si>
    <t>Nous soussignés, déclarons sous notre propre responsabilité que les niveaux de conformité de nos pratiques professionnelles ont été mesurées d'après les exigences du règlement 2017/745.</t>
  </si>
  <si>
    <t>Nous avons appliqué la meilleure rigueur d'élaboration et d'analyse (évaluation par plusieurs personnes compétentes) et nous avons respecté les règles d'éthique professionnelle (absence de conflits d'intérêt, respect des opinions, liberté des choix) pour parvenir aux résultats ci-dessous.</t>
  </si>
  <si>
    <t>Tableau des résultats</t>
  </si>
  <si>
    <t>Niveau de Conformité</t>
  </si>
  <si>
    <t>Insérez le taux de déclaration choisis :</t>
  </si>
  <si>
    <t xml:space="preserve">Niveau moyen sur la règlementation </t>
  </si>
  <si>
    <t>Documents d'appui consultables associés à la déclaration ISO 17050</t>
  </si>
  <si>
    <t>Déclaration de conformité selon l'ISO 17050 Partie 2 : Documentation d'appui  (NF EN ISO/CEI 17050-2)</t>
  </si>
  <si>
    <t>Documents génériques</t>
  </si>
  <si>
    <t>Documents spécifiques</t>
  </si>
  <si>
    <t>Editions Afnor, www.afnor.org, Février 2020</t>
  </si>
  <si>
    <r>
      <t xml:space="preserve">Outil d'autodiagnostic : </t>
    </r>
    <r>
      <rPr>
        <sz val="7"/>
        <rFont val="Calibri"/>
        <family val="2"/>
        <scheme val="minor"/>
      </rPr>
      <t>Fichier Excel® automatisé mis au point à l'Université de Technologie de Compiègne, France (www.utc.fr) - voir sa dénomination au bas de la feuille</t>
    </r>
  </si>
  <si>
    <t>Signataires</t>
  </si>
  <si>
    <r>
      <t xml:space="preserve">Personne </t>
    </r>
    <r>
      <rPr>
        <b/>
        <i/>
        <sz val="7"/>
        <rFont val="Calibri"/>
        <family val="2"/>
        <scheme val="minor"/>
      </rPr>
      <t>indépendante</t>
    </r>
    <r>
      <rPr>
        <i/>
        <sz val="7"/>
        <rFont val="Calibri"/>
        <family val="2"/>
        <scheme val="minor"/>
      </rPr>
      <t xml:space="preserve"> à l'organisme : </t>
    </r>
  </si>
  <si>
    <r>
      <t xml:space="preserve">Personne </t>
    </r>
    <r>
      <rPr>
        <b/>
        <i/>
        <sz val="7"/>
        <rFont val="Calibri"/>
        <family val="2"/>
        <scheme val="minor"/>
      </rPr>
      <t>responsable</t>
    </r>
    <r>
      <rPr>
        <i/>
        <sz val="7"/>
        <rFont val="Calibri"/>
        <family val="2"/>
        <scheme val="minor"/>
      </rPr>
      <t xml:space="preserve"> de l'organisme : </t>
    </r>
  </si>
  <si>
    <t xml:space="preserve">Coordonnées professionnelles : </t>
  </si>
  <si>
    <t>Signature :</t>
  </si>
  <si>
    <r>
      <t>Le promoteur a fait</t>
    </r>
    <r>
      <rPr>
        <sz val="8"/>
        <color rgb="FFFF0000"/>
        <rFont val="Calibri"/>
        <family val="2"/>
        <scheme val="minor"/>
      </rPr>
      <t xml:space="preserve"> une demande unique d'investigation clinique </t>
    </r>
    <r>
      <rPr>
        <sz val="8"/>
        <color theme="1"/>
        <rFont val="Calibri"/>
        <family val="2"/>
        <scheme val="minor"/>
      </rPr>
      <t xml:space="preserve">auprès de l'Etat en fournissant </t>
    </r>
    <r>
      <rPr>
        <sz val="8"/>
        <color rgb="FFFF0000"/>
        <rFont val="Calibri"/>
        <family val="2"/>
        <scheme val="minor"/>
      </rPr>
      <t>les documents définis à l'annexe XV chapitre II</t>
    </r>
    <r>
      <rPr>
        <sz val="8"/>
        <rFont val="Calibri"/>
        <family val="2"/>
        <scheme val="minor"/>
      </rPr>
      <t xml:space="preserve"> via le système EUDAMED. Si l'investigation clinique se réalise dans plusieurs états membres, le promoteur a fait une demande unique via EUDAMED, lors de cette demande le promoteur propose à l'un des Etats d'être coordonnateur.</t>
    </r>
  </si>
  <si>
    <t>Cr. Chap VI. Art 70.1 + Cr. Chap VI. Art 78.1</t>
  </si>
  <si>
    <r>
      <t>Préparer et Réaliser une</t>
    </r>
    <r>
      <rPr>
        <sz val="8"/>
        <color rgb="FFFF0000"/>
        <rFont val="Calibri"/>
        <family val="2"/>
        <scheme val="minor"/>
      </rPr>
      <t xml:space="preserve"> demande d'investigation clinique </t>
    </r>
  </si>
  <si>
    <r>
      <t>Réaliser</t>
    </r>
    <r>
      <rPr>
        <sz val="8"/>
        <color rgb="FF00FFFF"/>
        <rFont val="Calibri"/>
        <family val="2"/>
        <scheme val="minor"/>
      </rPr>
      <t xml:space="preserve"> </t>
    </r>
    <r>
      <rPr>
        <sz val="8"/>
        <color theme="1"/>
        <rFont val="Calibri"/>
        <family val="2"/>
        <scheme val="minor"/>
      </rPr>
      <t xml:space="preserve"> l'investigation clinique</t>
    </r>
  </si>
  <si>
    <t>La brochure pour l'investigateur est éditée et enregistrée, il respecte les conditions définies dans la partie 3  et 4 du chapitre II de l'annexe XV.</t>
  </si>
  <si>
    <r>
      <rPr>
        <sz val="8"/>
        <color rgb="FFFF0000"/>
        <rFont val="Calibri"/>
        <family val="2"/>
        <scheme val="minor"/>
      </rPr>
      <t xml:space="preserve">Un plan d'évaluation clinique </t>
    </r>
    <r>
      <rPr>
        <sz val="8"/>
        <color theme="1"/>
        <rFont val="Calibri"/>
        <family val="2"/>
        <scheme val="minor"/>
      </rPr>
      <t>est édité et enregistré avec les éléments définis au paragraphe 1 de l'annexe XIV, partie A et répond aux conditions des paragraphe 2, 3 et 4 de cette même annexe.</t>
    </r>
  </si>
  <si>
    <t>Cr. AXIV.1 + Cr. ChapVI. Art 61.2</t>
  </si>
  <si>
    <t xml:space="preserve">L'évaluation clinique du fabricant suit la la méthode définie à l'alinéa 3 de l'article 61 du règlement.  </t>
  </si>
  <si>
    <t>Respecter les obligations du promoteur si le fabricant est le promoteur</t>
  </si>
  <si>
    <t>10.5</t>
  </si>
  <si>
    <t>Préparer l'audit de certification</t>
  </si>
  <si>
    <r>
      <rPr>
        <sz val="8"/>
        <color rgb="FFFF0000"/>
        <rFont val="Calibri"/>
        <family val="2"/>
        <scheme val="minor"/>
      </rPr>
      <t>Un certificat officiel de libération des lots</t>
    </r>
    <r>
      <rPr>
        <sz val="8"/>
        <color theme="1"/>
        <rFont val="Calibri"/>
        <family val="2"/>
        <scheme val="minor"/>
      </rPr>
      <t xml:space="preserve"> contenant de la substance dérivé du sang ou plasma humain incorporé dans le dispositif a été envoyé à l'organisme notifié pour l'informer du lot de cette substance.</t>
    </r>
  </si>
  <si>
    <r>
      <t xml:space="preserve">La </t>
    </r>
    <r>
      <rPr>
        <sz val="8"/>
        <color rgb="FFFF0000"/>
        <rFont val="Calibri"/>
        <family val="2"/>
        <scheme val="minor"/>
      </rPr>
      <t>documentation technique</t>
    </r>
    <r>
      <rPr>
        <sz val="8"/>
        <color theme="1"/>
        <rFont val="Calibri"/>
        <family val="2"/>
        <scheme val="minor"/>
      </rPr>
      <t xml:space="preserve"> et un échantillon des dispositifs produits a été remis à l'organisme notifié pour évaluation ( Si Annexe X utilisée)</t>
    </r>
  </si>
  <si>
    <t xml:space="preserve">Etape 2  Identifier les exigences en matière de sécurité et de performance	</t>
  </si>
  <si>
    <t xml:space="preserve">Etape 3  Identification des moyens de contrôle et d'essais exigés							</t>
  </si>
  <si>
    <t xml:space="preserve">Etape 1   Déterminer la classe du DM	</t>
  </si>
  <si>
    <t>Documents</t>
  </si>
  <si>
    <t>Libéllés correspondants</t>
  </si>
  <si>
    <t>Continuez la rédaction : Des informations sont manquantes</t>
  </si>
  <si>
    <t>Finaliser la rédaction : Des améliorations 
peuvent être apportées</t>
  </si>
  <si>
    <t>Attention à bien vérifier ces document
 ne vous sont pas exigés</t>
  </si>
  <si>
    <t>Commencez la rédaction des documents</t>
  </si>
  <si>
    <t>Commencez la rédactions des documents</t>
  </si>
  <si>
    <t>Améliorez la rédaction : Revoyez le contenu des documents</t>
  </si>
  <si>
    <t>Péréniser les documents : Maintenir les documents à jour</t>
  </si>
  <si>
    <t>© UTC 2021- Master IDS -  Etude complète : travaux.master.utc.fr réf n° IDS084</t>
  </si>
  <si>
    <t>Etape 1</t>
  </si>
  <si>
    <t>Etape 4</t>
  </si>
  <si>
    <r>
      <rPr>
        <b/>
        <sz val="8"/>
        <color theme="1"/>
        <rFont val="Calibri"/>
        <family val="2"/>
        <scheme val="minor"/>
      </rPr>
      <t xml:space="preserve">QUOI </t>
    </r>
    <r>
      <rPr>
        <sz val="8"/>
        <color theme="1"/>
        <rFont val="Calibri"/>
        <family val="2"/>
        <scheme val="minor"/>
      </rPr>
      <t xml:space="preserve">                Objectifs à atteindre</t>
    </r>
  </si>
  <si>
    <r>
      <rPr>
        <b/>
        <sz val="8"/>
        <color theme="1"/>
        <rFont val="Calibri"/>
        <family val="2"/>
        <scheme val="minor"/>
      </rPr>
      <t>QUI</t>
    </r>
    <r>
      <rPr>
        <sz val="8"/>
        <color theme="1"/>
        <rFont val="Calibri"/>
        <family val="2"/>
        <scheme val="minor"/>
      </rPr>
      <t xml:space="preserve"> Responsable de l'action</t>
    </r>
  </si>
  <si>
    <r>
      <rPr>
        <b/>
        <sz val="8"/>
        <color theme="1"/>
        <rFont val="Calibri"/>
        <family val="2"/>
        <scheme val="minor"/>
      </rPr>
      <t>QUAND</t>
    </r>
    <r>
      <rPr>
        <sz val="8"/>
        <color theme="1"/>
        <rFont val="Calibri"/>
        <family val="2"/>
        <scheme val="minor"/>
      </rPr>
      <t xml:space="preserve"> Deadlines</t>
    </r>
  </si>
  <si>
    <t>Evaluation des critères du règlement</t>
  </si>
  <si>
    <t xml:space="preserve">Très incomplet </t>
  </si>
  <si>
    <t>Echelles d'évaluation utilisées pour chaque étape, onglet [Evaluation de l'Etat d'avancement]</t>
  </si>
  <si>
    <t>Echelles d'évaluation utilisées pour les critères des sous-étapes</t>
  </si>
  <si>
    <t>Cr. A I.Chap2. 10-1.6</t>
  </si>
  <si>
    <t xml:space="preserve">Si le dispositif est destiné à être stérilisé alors tout le processus de le stérilisation est contrôlé. </t>
  </si>
  <si>
    <t xml:space="preserve">Le système de conditionnement a permis de garantir l’intégrité et la propreté du dispositif. </t>
  </si>
  <si>
    <t>Cr. AI. Chap3 11.-3</t>
  </si>
  <si>
    <t>Cr. AI. Chap3 11.-4</t>
  </si>
  <si>
    <t xml:space="preserve">Tous les dispositifs livrés stériles, possèdent des procédures appropriées garantissant leur stérilité lors de la mise sur le marché jusqu'à l'ouverture du conditionnement par l'utilisateur. </t>
  </si>
  <si>
    <t>Cr. AI. Chap3 11.-5</t>
  </si>
  <si>
    <t>Cr. AI. Chap3 11.-6</t>
  </si>
  <si>
    <t xml:space="preserve">Les conditions et installations pour les dispositifs destinés à être stériles sont contrôlées et appropriées. </t>
  </si>
  <si>
    <t>Cr. A I.Chap2. 12-1</t>
  </si>
  <si>
    <t>Cr. A I.Chap2. 12-2</t>
  </si>
  <si>
    <t>Les dispositifs visés à l'article 1er, paragraphe 8, utilisant une substance qui séparemment peut être considérée comme un médicament (article 1er de la directive 2001/83/CE), sont vérifiés comme le prévoit la directive énoncée.</t>
  </si>
  <si>
    <t xml:space="preserve">Tous les dispositifs composés de dérivés de tissus ou de cellules d'origine humaine (article 1er, paragraphe 6) sont conformes à la directive 2044/23/CE concernant le don, l'obtention, le contrôle des tissus et les cellules. </t>
  </si>
  <si>
    <t>Cr. A I.Chap2. 13-3</t>
  </si>
  <si>
    <t>Cr. A I.Chap2. 13-1.2</t>
  </si>
  <si>
    <t>Cr. A I.Chap2. 13-1.1</t>
  </si>
  <si>
    <t xml:space="preserve">Tous les dispositifs composés de dérivés de tissus ou de cellules d'origine humaine (article 1er, paragraphe 6) possèdent des moyens de garantir la sécurité des patients et utilisateurs au niveau de toute manipulation de produits biologiques. </t>
  </si>
  <si>
    <t>Cr. A I.Chap2. 13-1.3</t>
  </si>
  <si>
    <t>Tous les dispositifs composés de dérivés de tissus ou de cellules d'origine humaine (article 1er, paragraphe 6) ont un système de traçabilité et protections des données décrits dans les directives 2004/23/CE et 2002/98/CE.</t>
  </si>
  <si>
    <t xml:space="preserve">Tous les dispositifs composés de dérivés de tissus ou de cellules d'origine animale proviennent si possible d'animaux soumis aux contrôles vétérinaires. L'origine géographique des animaux utilisés est documentée par le fabricant. </t>
  </si>
  <si>
    <t>Cr. A I.Chap2. 13-2.1</t>
  </si>
  <si>
    <t>Cr. A I.Chap2. 13-2.2</t>
  </si>
  <si>
    <t>Cr. A I.Chap2. 13-2.3</t>
  </si>
  <si>
    <t xml:space="preserve">Tous les dispositifs composés de dérivés de tissus ou de cellules d'origine animale possèdent des moyens de garantir la sécurité des patients et utilisateurs au niveau de toute manipulation de produits biologiques. </t>
  </si>
  <si>
    <t xml:space="preserve">Tous les dispositifs composés de dérivés de tissus ou de cellules d'origine animale sont conformes aux exigences du règlement (UE) n°722/2012. </t>
  </si>
  <si>
    <t xml:space="preserve">Tous les dispositifs fabriqués à partir de substances biologiques non viables (autre que les sections 13.1 et 13.2) possèdent des moyens de garantir la sécurité des patients et utilisateurs au niveau de toute manipulation de produits biologiques. </t>
  </si>
  <si>
    <t xml:space="preserve">La conception, fabrication et conditionnement des dispositifs limites autant que possible l'exposition des utilisateurs / patients au niveau des rayonnements. </t>
  </si>
  <si>
    <t>Cr. A I. Chap2 16-1.1</t>
  </si>
  <si>
    <t>Cr. A I. Chap2 16-1.2</t>
  </si>
  <si>
    <t xml:space="preserve">Si le dispositif émet des doses dangereuses de rayonnements dans un but médical alors l'utilisateur peut contrôler l'émission de rayonnements. La reproductibilité des paramètres variables pertinents est prouvée par la conception et fabrication et avec une large de tolérance acceptable. </t>
  </si>
  <si>
    <t>Cr. A I. Chap2 16-2.1</t>
  </si>
  <si>
    <t>Cr. A I. Chap2 16-2.2</t>
  </si>
  <si>
    <t xml:space="preserve">Des indicateurs visuels sonores signalant l'émission de rayonnements sont présents dans le cas où le dispositf émet des rayonnement dangereux ou potentiellment dangereux. </t>
  </si>
  <si>
    <t>Cr. A I. Chap2 16-3</t>
  </si>
  <si>
    <t xml:space="preserve">La conception et fabrication du dispositif permet de réduire au maximum l'exposition des patients, utilisateurs ou personnes soumis aux rayonnements. </t>
  </si>
  <si>
    <t xml:space="preserve">La directive 2013/59/Euratom est respectée dans le cas où le dispositif émet des rayonnements ionisants. </t>
  </si>
  <si>
    <t>Cr. A I. Chap2 16-4.1</t>
  </si>
  <si>
    <t>Cr. A I. Chap2 16-4.2</t>
  </si>
  <si>
    <t>Cr. A I. Chap2 16-4.3</t>
  </si>
  <si>
    <t>Cr. A I. Chap2 16-4.4</t>
  </si>
  <si>
    <t xml:space="preserve">La conception et fabrication du dispositif garantit la modularité par l'utilisateur de la qualité, géométrie et qualité du rayonnement dans la mesure du possible. </t>
  </si>
  <si>
    <t xml:space="preserve">La conception et fabrication des dispositifs émettant des rayonnements ionisants à destination du radiodiagnostic permet d'atteindre un résultat satisfaisant tout en minimisant l'exposition pour le patient. </t>
  </si>
  <si>
    <t xml:space="preserve">La conception et fabrication des dispositifs émettant des rayonnements ionisants à destination de la radiothérapie permet de contrôler et surveiller la dose administrée, le type, l'énergie de faisceau et la qualité de rayonnement. </t>
  </si>
  <si>
    <t>Cr. A I.Chap2. 17-3</t>
  </si>
  <si>
    <t xml:space="preserve">Les caractéristiques de la plateforme mobile utilisés par un logiciel sont prises en compte dans la fabrication et conception du logiciel. </t>
  </si>
  <si>
    <t>Cr. A I.Chap2. 17-4</t>
  </si>
  <si>
    <t xml:space="preserve">Toutes les exigences minimales en termes de matériel informatiques, réseaux informatiques, mesures de sécurité informatique, protection contre l'accès non autorisé ou autre sont énoncées par le fabricant. </t>
  </si>
  <si>
    <t>Cr. A I.Chap2. 18-4</t>
  </si>
  <si>
    <r>
      <rPr>
        <b/>
        <sz val="8"/>
        <color theme="1"/>
        <rFont val="Calibri"/>
        <family val="2"/>
        <scheme val="minor"/>
      </rPr>
      <t xml:space="preserve">SUIVI </t>
    </r>
    <r>
      <rPr>
        <sz val="8"/>
        <color theme="1"/>
        <rFont val="Calibri"/>
        <family val="2"/>
        <scheme val="minor"/>
      </rPr>
      <t xml:space="preserve"> Date et résultat</t>
    </r>
  </si>
  <si>
    <r>
      <rPr>
        <b/>
        <sz val="8"/>
        <color theme="1"/>
        <rFont val="Calibri"/>
        <family val="2"/>
        <scheme val="minor"/>
      </rPr>
      <t xml:space="preserve">NF EN 60601-1/A1 </t>
    </r>
    <r>
      <rPr>
        <sz val="8"/>
        <color theme="1"/>
        <rFont val="Calibri"/>
        <family val="2"/>
        <scheme val="minor"/>
      </rPr>
      <t>: exigences générales pour la sécurité de base et les performances essentielles</t>
    </r>
  </si>
  <si>
    <r>
      <rPr>
        <b/>
        <sz val="8"/>
        <color theme="1"/>
        <rFont val="Calibri"/>
        <family val="2"/>
        <scheme val="minor"/>
      </rPr>
      <t xml:space="preserve">NF EN ISO 14971 : </t>
    </r>
    <r>
      <rPr>
        <sz val="8"/>
        <color theme="1"/>
        <rFont val="Calibri"/>
        <family val="2"/>
        <scheme val="minor"/>
      </rPr>
      <t>Application de la gestion des risques aux dispositifs médicaux</t>
    </r>
  </si>
  <si>
    <t>Une procédure  permettant aux profanes d'évaluer les performances du dipositif et avertir en cas de problème</t>
  </si>
  <si>
    <r>
      <rPr>
        <b/>
        <sz val="8"/>
        <color theme="1"/>
        <rFont val="Calibri"/>
        <family val="2"/>
        <scheme val="minor"/>
      </rPr>
      <t>NF EN ISO 13485</t>
    </r>
    <r>
      <rPr>
        <sz val="8"/>
        <color theme="1"/>
        <rFont val="Calibri"/>
        <family val="2"/>
        <scheme val="minor"/>
      </rPr>
      <t xml:space="preserve"> : Systèmes de management de la qualité - Exigences à des fins réglementaires </t>
    </r>
  </si>
  <si>
    <r>
      <t xml:space="preserve"> </t>
    </r>
    <r>
      <rPr>
        <b/>
        <sz val="8"/>
        <color theme="1"/>
        <rFont val="Calibri"/>
        <family val="2"/>
        <scheme val="minor"/>
      </rPr>
      <t>NF EN ISO 10993</t>
    </r>
    <r>
      <rPr>
        <sz val="8"/>
        <color theme="1"/>
        <rFont val="Calibri"/>
        <family val="2"/>
        <scheme val="minor"/>
      </rPr>
      <t xml:space="preserve"> : Évaluation biologique des dispositifs médicaux </t>
    </r>
  </si>
  <si>
    <r>
      <rPr>
        <b/>
        <sz val="8"/>
        <color theme="1"/>
        <rFont val="Calibri"/>
        <family val="2"/>
        <scheme val="minor"/>
      </rPr>
      <t xml:space="preserve">  NF EN ISO 14155</t>
    </r>
    <r>
      <rPr>
        <sz val="8"/>
        <color theme="1"/>
        <rFont val="Calibri"/>
        <family val="2"/>
        <scheme val="minor"/>
      </rPr>
      <t xml:space="preserve"> : Investigation clinique des dispositifs médicaux pour sujets humains - Bonne pratique clinique </t>
    </r>
  </si>
  <si>
    <r>
      <rPr>
        <b/>
        <sz val="8"/>
        <color theme="1"/>
        <rFont val="Calibri"/>
        <family val="2"/>
        <scheme val="minor"/>
      </rPr>
      <t>XP S99-223</t>
    </r>
    <r>
      <rPr>
        <sz val="8"/>
        <color theme="1"/>
        <rFont val="Calibri"/>
        <family val="2"/>
        <scheme val="minor"/>
      </rPr>
      <t xml:space="preserve"> : Dispositifs médicaux - Gestion du rapport bénéfice/risque</t>
    </r>
  </si>
  <si>
    <t xml:space="preserve">Taux </t>
  </si>
  <si>
    <t>dd/mm/aaaa</t>
  </si>
  <si>
    <t>Date de la déclaration :</t>
  </si>
  <si>
    <t>Date de l'autodiagnostic :</t>
  </si>
  <si>
    <t>Règlement 2017/745</t>
  </si>
  <si>
    <t>Certifical de libération des lots contenant de la substance dérivée du sang ou plasma humain incorporé dans le dispositif (Annexe IX)</t>
  </si>
  <si>
    <t>Consentement éclairé des participants dans l'investigation clinique</t>
  </si>
  <si>
    <t>Commentaires (si possible collectifs)</t>
  </si>
  <si>
    <t xml:space="preserve">Etape 7  Préparer la mise à disposition sur le marché et traçabilité	</t>
  </si>
  <si>
    <t>Plan 2 :</t>
  </si>
  <si>
    <t>Plan 3 :</t>
  </si>
  <si>
    <t>Plan 1 :</t>
  </si>
  <si>
    <t>Préparer la mise à disposition sur le marché et traçabilité</t>
  </si>
  <si>
    <t>Les risques associés à l’utilisation prévue, à une mauvaise utilisation raisonnablement prévisibles sont estimés, évalués, éliminés ou maitrisés.</t>
  </si>
  <si>
    <t>Le fabricant évalue l’incidence des informations issues de la phase de production, particulièrement sur les dangers et la fréquence à laquelle ils se présente sur le système de surveillance après commercialisation, les estimations des risques associés aux dangers, le risque global, le rapport bénéfice/risque et le caractère acceptable du risque.</t>
  </si>
  <si>
    <t xml:space="preserve"> La compatibilité avec les parties du dispositif constituées d'une partie implantable est assurée.</t>
  </si>
  <si>
    <t>Si les dispositifs présentent un état microbien particulier, leurs états lors de la mise sur le marché ont été préservés en amont (conception, fabrication et conditionnement).</t>
  </si>
  <si>
    <t xml:space="preserve">Les méthodes choisies pour traiter, fabriquer, conditionner et stériliser les dispositifs étiquetés comme étant stériles sont validées et contrôlées. </t>
  </si>
  <si>
    <t>Si le dispositif est composé de substances qui seront introduites dans le corps humain alors il doit être conforme aux exigences applicables de l'annexe I de la directive 2011/83/CE.</t>
  </si>
  <si>
    <t xml:space="preserve">Les informations détaillées sur les rayonnements émis par le dispostif sont explicitées dans la notice d'utilisation. Par ailleurs, il faut communiquer sur les essais d'acceptation, de performances, les critères d'acceptation et la procédure de maintenance. </t>
  </si>
  <si>
    <t>Le fabricant a adopté des moyens adéquats pour réduire autant que possible les risques qui résultent des dispositifs actifs non implantables.</t>
  </si>
  <si>
    <t xml:space="preserve">Des systèmes d'alarmes pour l'utilisateur sont présents pour les dispositifs surveillant un ou plusieurs paramètres cliniques. </t>
  </si>
  <si>
    <t>Les dispositifs sont conçus et fabriqués de manière à garantir le niveau d'immunité intrinsèque contre les interférences électromagnétiques, qui est approprié pour leur permettre de fonctionner comme prévu.</t>
  </si>
  <si>
    <t>Les instructions d'utilisation ou paramètrages de fonctionnement ou réglage sont clairement indiquées sur les dispositifs et facilement conpréhensibles par l'utilisateur.</t>
  </si>
  <si>
    <t>Une procédure est mise en place pour les profanes leur permettant d'évaluer les performances du dipositif et avertir en cas de problème.</t>
  </si>
  <si>
    <t>Le support, le format, le contenu, la lisibilité et l'emplacement de l'étiquette et de la notice d'utilisation sont adaptés au dispositif concerné, à sa destination ainsi qu'aux connaissances techniques, à l'expérience et au niveau d'éducation et de formation du ou des utilisateurs auxquels le dispositif est destiné; rédigé dans des termes faciles de compréhension et si possible complété par des dessins et des graphiques.</t>
  </si>
  <si>
    <r>
      <rPr>
        <sz val="8"/>
        <color rgb="FFFF0000"/>
        <rFont val="Calibri"/>
        <family val="2"/>
        <scheme val="minor"/>
      </rPr>
      <t>Une demande pour la vérification</t>
    </r>
    <r>
      <rPr>
        <sz val="8"/>
        <color theme="1"/>
        <rFont val="Calibri"/>
        <family val="2"/>
        <scheme val="minor"/>
      </rPr>
      <t xml:space="preserve"> sur la base de l'examen de type a été adressée à l'organisme notifié.</t>
    </r>
  </si>
  <si>
    <r>
      <t xml:space="preserve">Le </t>
    </r>
    <r>
      <rPr>
        <sz val="8"/>
        <rFont val="Calibri"/>
        <family val="2"/>
        <scheme val="minor"/>
      </rPr>
      <t>management</t>
    </r>
    <r>
      <rPr>
        <sz val="8"/>
        <color theme="1"/>
        <rFont val="Calibri"/>
        <family val="2"/>
        <scheme val="minor"/>
      </rPr>
      <t xml:space="preserve"> des investigations cliniques du fabriquant est conforme aux  articles 62  à  80 du règlement, ainsi qu'a l'annexe XV et est </t>
    </r>
    <r>
      <rPr>
        <sz val="8"/>
        <color rgb="FFFF0000"/>
        <rFont val="Calibri"/>
        <family val="2"/>
        <scheme val="minor"/>
      </rPr>
      <t>documenté.</t>
    </r>
  </si>
  <si>
    <t>Les participants ou leurs représentants légaux des investigations cliniques peuvent à tout moment, sans explication , se désister de l'investigation clinique sans atteinte à leur droits.</t>
  </si>
  <si>
    <t>Le fabricant est assuré que les investigateurs sont compétents pour l'investigation clinique de son dispositif.</t>
  </si>
  <si>
    <r>
      <t xml:space="preserve">L'investigateur possède un </t>
    </r>
    <r>
      <rPr>
        <sz val="8"/>
        <color rgb="FFFF0000"/>
        <rFont val="Calibri"/>
        <family val="2"/>
        <scheme val="minor"/>
      </rPr>
      <t xml:space="preserve">enregistrement du consentement éclairé des participants ou si ce n'est pas possible de leur représentant légal, ou d'un témoin impartial </t>
    </r>
    <r>
      <rPr>
        <sz val="8"/>
        <color theme="1"/>
        <rFont val="Calibri"/>
        <family val="2"/>
        <scheme val="minor"/>
      </rPr>
      <t>en veillant à ce que les conditions d'information du patient sur l'investigation clinique et d'obtention de sa signature pour cette investigation sont conformes à l'article 63 du règlement.</t>
    </r>
  </si>
  <si>
    <t>Les investigations sur mineurs ne sont menées seulement si les conditions énoncées dans l'article 65 et les conditions du paragraphe 4 de l'article 62.</t>
  </si>
  <si>
    <t>Si le fabriquant n'est pas le promoteur, c'est à la personnes désignée comme promoteur de répondre à l'exigence précédente.</t>
  </si>
  <si>
    <t>Les documents demandés dans l'annexe XV sont archivés pour une durée durée définie dans le paragraphe 3 du chapitre III de l'annexe XV.</t>
  </si>
  <si>
    <r>
      <t>Le promot</t>
    </r>
    <r>
      <rPr>
        <sz val="8"/>
        <rFont val="Calibri"/>
        <family val="2"/>
        <scheme val="minor"/>
      </rPr>
      <t xml:space="preserve">eur a nommé un contrôleur </t>
    </r>
    <r>
      <rPr>
        <sz val="8"/>
        <color theme="1"/>
        <rFont val="Calibri"/>
        <family val="2"/>
        <scheme val="minor"/>
      </rPr>
      <t>indépendant pour surveiller le bon suivi du protocole d'investigation clinique ainsi que aux bonnes pratiques cliniques et au règlement.</t>
    </r>
  </si>
  <si>
    <r>
      <t>Le promoteur dresse</t>
    </r>
    <r>
      <rPr>
        <sz val="8"/>
        <color rgb="FFFF0000"/>
        <rFont val="Calibri"/>
        <family val="2"/>
        <scheme val="minor"/>
      </rPr>
      <t xml:space="preserve"> un rapport sur l'investigation clinique</t>
    </r>
    <r>
      <rPr>
        <sz val="8"/>
        <color theme="1"/>
        <rFont val="Calibri"/>
        <family val="2"/>
        <scheme val="minor"/>
      </rPr>
      <t xml:space="preserve"> comprend des éléments définis par le paragraphe 7 du chapitre III de l'annexe XV.</t>
    </r>
  </si>
  <si>
    <r>
      <t>En cas de rejet de demande d'investigation par l'Etat, le promoteur a édité</t>
    </r>
    <r>
      <rPr>
        <sz val="8"/>
        <color rgb="FFFFC000"/>
        <rFont val="Calibri"/>
        <family val="2"/>
        <scheme val="minor"/>
      </rPr>
      <t xml:space="preserve"> des documents complémentaires sur EUDAMED</t>
    </r>
    <r>
      <rPr>
        <sz val="8"/>
        <color rgb="FFFF0000"/>
        <rFont val="Calibri"/>
        <family val="2"/>
        <scheme val="minor"/>
      </rPr>
      <t xml:space="preserve"> </t>
    </r>
    <r>
      <rPr>
        <sz val="8"/>
        <color theme="1"/>
        <rFont val="Calibri"/>
        <family val="2"/>
        <scheme val="minor"/>
      </rPr>
      <t>pour justifier son investigation clinique.</t>
    </r>
  </si>
  <si>
    <r>
      <rPr>
        <sz val="8"/>
        <rFont val="Calibri"/>
        <family val="2"/>
        <scheme val="minor"/>
      </rPr>
      <t>Le formulaire de demande d'investigation clinique</t>
    </r>
    <r>
      <rPr>
        <sz val="8"/>
        <color theme="1"/>
        <rFont val="Calibri"/>
        <family val="2"/>
        <scheme val="minor"/>
      </rPr>
      <t xml:space="preserve"> contient les éléments définis la partie 1 du chapitre II de l'annexe XV.</t>
    </r>
  </si>
  <si>
    <t>Le promoteur a donné les informations complémentaires si l'Etat membre qui évalue la documentation visée le demande selon alinéa du paragraphe 3 de l'article 78.</t>
  </si>
  <si>
    <r>
      <t xml:space="preserve">Le promoteur communique </t>
    </r>
    <r>
      <rPr>
        <sz val="8"/>
        <color rgb="FFFF0000"/>
        <rFont val="Calibri"/>
        <family val="2"/>
        <scheme val="minor"/>
      </rPr>
      <t>le rapport d'investigation</t>
    </r>
    <r>
      <rPr>
        <sz val="8"/>
        <color theme="1"/>
        <rFont val="Calibri"/>
        <family val="2"/>
        <scheme val="minor"/>
      </rPr>
      <t xml:space="preserve"> conformément à l'annexe XV Chapitre I section 2.8 et Chapitre III section 7, aux Etats où était réalisé l'investigation clinique dans les délais et conditions définies par l'alinéea 5 de l'article 77.</t>
    </r>
  </si>
  <si>
    <r>
      <t xml:space="preserve">Le promoteur met à disposition du publc </t>
    </r>
    <r>
      <rPr>
        <sz val="8"/>
        <color rgb="FFFF0000"/>
        <rFont val="Calibri"/>
        <family val="2"/>
        <scheme val="minor"/>
      </rPr>
      <t>un résumé du rapport d'investigation clinique</t>
    </r>
    <r>
      <rPr>
        <sz val="8"/>
        <color theme="1"/>
        <rFont val="Calibri"/>
        <family val="2"/>
        <scheme val="minor"/>
      </rPr>
      <t xml:space="preserve"> selon les condition de l'alinéa 7 de l'article 77.</t>
    </r>
  </si>
  <si>
    <r>
      <t>Le fabricant enregistre dans</t>
    </r>
    <r>
      <rPr>
        <sz val="8"/>
        <color rgb="FFFF0000"/>
        <rFont val="Calibri"/>
        <family val="2"/>
        <scheme val="minor"/>
      </rPr>
      <t xml:space="preserve"> un rapport d'évaluation du SCAC</t>
    </r>
    <r>
      <rPr>
        <sz val="8"/>
        <color theme="1"/>
        <rFont val="Calibri"/>
        <family val="2"/>
        <scheme val="minor"/>
      </rPr>
      <t xml:space="preserve"> l'analyse des résultats du SCAC et respecte les conditions définies dans le paragraphe 8 de l'annexe XIV partie B.</t>
    </r>
  </si>
  <si>
    <t>Un système de surveillance après commercialisation existe, est mis à jour et intégré au système de gestion de la qualité adapté à la classe de risque conformément au paragraphe 9 de l'article 10.</t>
  </si>
  <si>
    <t>Le fabricant notifie sans retard la mesure corrective de sécurité qui a été prise.</t>
  </si>
  <si>
    <t>Le fabricant en accord avec l'autorité compétente présente des rapports de synthèse périodes pour des incidents graves similaires ayant trait au même dispositif ou type de dispositif.</t>
  </si>
  <si>
    <t>Le fabricant veille à ce que les informations relatives aux mesures correctives prises soient portées sans tarder à l'attention des utilisateurs du dispositif au moyen d'un avis de sécurité rédigé dans une ou des langues officielles de l'Union. L'avis de sécurité permet l'identification des dispositifs concernés grâce à l'IUD, expose les raisons de la mesure corrective de sécurité (dysfonctionnement du dispositif et risques pour les patients) et est  enregistré dans un système électronique accessible à tous.</t>
  </si>
  <si>
    <t xml:space="preserve">Toutes informations fournies par le fabricant sur le dispositif sont véridictes tant sur les risques, les utilisations prévues, le diagnostic et les fonctions sans jamais tromper l'utilisateur sur la destination, sécurité et performances de ce dispositif. </t>
  </si>
  <si>
    <t xml:space="preserve">La documentation technique, déclaration de conformité UE, tout document présentant les modifications, copie de tout certificat applicable conforme à l'article 56 sont disponibles pendant au moins 10 ans. </t>
  </si>
  <si>
    <t xml:space="preserve">S’ils ne sont pas déjà enregistrés de manière conforme, les fabricants, les mandataires et les importateurs, transmettent les informations figurant à l'annexe VI, partie A, section 1 au système électronique avant la mise sur le marché d'un dispositif autre qu'un dispositif sur mesure. </t>
  </si>
  <si>
    <r>
      <t>L</t>
    </r>
    <r>
      <rPr>
        <sz val="8"/>
        <rFont val="Calibri"/>
        <family val="2"/>
        <scheme val="minor"/>
      </rPr>
      <t>e fabricant a établi une documentation technique relative à la surveillance après commercialisation</t>
    </r>
    <r>
      <rPr>
        <sz val="8"/>
        <color theme="1"/>
        <rFont val="Calibri"/>
        <family val="2"/>
        <scheme val="minor"/>
      </rPr>
      <t xml:space="preserve"> claire, organisée et non ambigüe.  </t>
    </r>
  </si>
  <si>
    <t xml:space="preserve">S'il est fait usage de codes à barres linéaires, toutes les parties et tous les éléments du code à barres linéaire sont reconnaissables et identifiables. </t>
  </si>
  <si>
    <r>
      <rPr>
        <b/>
        <sz val="8"/>
        <color theme="1"/>
        <rFont val="Calibri"/>
        <family val="2"/>
        <scheme val="minor"/>
      </rPr>
      <t>Conformité de niveau 1</t>
    </r>
    <r>
      <rPr>
        <sz val="8"/>
        <color theme="1"/>
        <rFont val="Calibri"/>
        <family val="2"/>
        <scheme val="minor"/>
      </rPr>
      <t xml:space="preserve"> : Vous ne pouvez pas déposer votre dossier marquage 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</si>
</sst>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9">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2"/>
      <color theme="0"/>
      <name val="Calibri"/>
      <family val="2"/>
      <scheme val="minor"/>
    </font>
    <font>
      <sz val="11"/>
      <color rgb="FF000000"/>
      <name val="Calibri"/>
      <family val="2"/>
      <scheme val="minor"/>
    </font>
    <font>
      <b/>
      <sz val="12"/>
      <color theme="1"/>
      <name val="Calibri"/>
      <family val="2"/>
      <scheme val="minor"/>
    </font>
    <font>
      <sz val="8"/>
      <name val="Calibri"/>
      <family val="2"/>
      <scheme val="minor"/>
    </font>
    <font>
      <sz val="8"/>
      <name val="Calibri (Corps)"/>
    </font>
    <font>
      <i/>
      <sz val="11"/>
      <color theme="1"/>
      <name val="Calibri"/>
      <family val="2"/>
      <scheme val="minor"/>
    </font>
    <font>
      <i/>
      <sz val="8"/>
      <name val="Arial"/>
      <family val="2"/>
    </font>
    <font>
      <b/>
      <sz val="8"/>
      <name val="Arial Narrow"/>
      <family val="2"/>
    </font>
    <font>
      <sz val="8"/>
      <color rgb="FF000000"/>
      <name val="Calibri"/>
      <family val="2"/>
      <scheme val="minor"/>
    </font>
    <font>
      <sz val="9"/>
      <color theme="0"/>
      <name val="Calibri"/>
      <family val="2"/>
      <scheme val="minor"/>
    </font>
    <font>
      <sz val="8"/>
      <color theme="0"/>
      <name val="Calibri"/>
      <family val="2"/>
      <scheme val="minor"/>
    </font>
    <font>
      <sz val="8"/>
      <color theme="1"/>
      <name val="Calibri"/>
      <family val="2"/>
      <scheme val="minor"/>
    </font>
    <font>
      <b/>
      <sz val="8"/>
      <color theme="1"/>
      <name val="Calibri"/>
      <family val="2"/>
      <scheme val="minor"/>
    </font>
    <font>
      <sz val="8"/>
      <color rgb="FFFF0000"/>
      <name val="Calibri"/>
      <family val="2"/>
      <scheme val="minor"/>
    </font>
    <font>
      <sz val="6"/>
      <name val="Arial"/>
      <family val="2"/>
    </font>
    <font>
      <sz val="6"/>
      <name val="Calibri (Corps)"/>
    </font>
    <font>
      <sz val="6"/>
      <color theme="1"/>
      <name val="Calibri"/>
      <family val="2"/>
      <scheme val="minor"/>
    </font>
    <font>
      <b/>
      <sz val="9"/>
      <color theme="0"/>
      <name val="Calibri"/>
      <family val="2"/>
      <scheme val="minor"/>
    </font>
    <font>
      <sz val="8"/>
      <color theme="1"/>
      <name val="Calibri Light"/>
      <family val="2"/>
      <scheme val="major"/>
    </font>
    <font>
      <sz val="8"/>
      <color theme="4"/>
      <name val="Calibri"/>
      <family val="2"/>
      <scheme val="minor"/>
    </font>
    <font>
      <sz val="9"/>
      <color theme="1"/>
      <name val="Calibri"/>
      <family val="2"/>
      <scheme val="minor"/>
    </font>
    <font>
      <sz val="6"/>
      <name val="Calibri"/>
      <family val="2"/>
      <scheme val="minor"/>
    </font>
    <font>
      <i/>
      <sz val="8"/>
      <name val="Calibri"/>
      <family val="2"/>
      <scheme val="minor"/>
    </font>
    <font>
      <b/>
      <sz val="8"/>
      <name val="Calibri"/>
      <family val="2"/>
      <scheme val="minor"/>
    </font>
    <font>
      <b/>
      <sz val="9"/>
      <color rgb="FF000000"/>
      <name val="Calibri"/>
      <family val="2"/>
      <scheme val="minor"/>
    </font>
    <font>
      <sz val="7"/>
      <name val="Calibri"/>
      <family val="2"/>
      <scheme val="minor"/>
    </font>
    <font>
      <i/>
      <sz val="7"/>
      <name val="Calibri"/>
      <family val="2"/>
      <scheme val="minor"/>
    </font>
    <font>
      <b/>
      <i/>
      <sz val="7"/>
      <name val="Calibri"/>
      <family val="2"/>
      <scheme val="minor"/>
    </font>
    <font>
      <b/>
      <sz val="7"/>
      <name val="Calibri"/>
      <family val="2"/>
      <scheme val="minor"/>
    </font>
    <font>
      <b/>
      <sz val="7"/>
      <color rgb="FF000000"/>
      <name val="Calibri"/>
      <family val="2"/>
      <scheme val="minor"/>
    </font>
    <font>
      <sz val="7"/>
      <color theme="1"/>
      <name val="Calibri"/>
      <family val="2"/>
      <scheme val="minor"/>
    </font>
    <font>
      <sz val="7"/>
      <color rgb="FF0000FF"/>
      <name val="Calibri"/>
      <family val="2"/>
      <scheme val="minor"/>
    </font>
    <font>
      <sz val="6"/>
      <name val="Calibri "/>
    </font>
    <font>
      <b/>
      <sz val="9"/>
      <color theme="1"/>
      <name val="Calibri"/>
      <family val="2"/>
      <scheme val="minor"/>
    </font>
    <font>
      <b/>
      <sz val="8"/>
      <color rgb="FFC00000"/>
      <name val="Calibri"/>
      <family val="2"/>
      <scheme val="minor"/>
    </font>
    <font>
      <sz val="8"/>
      <color rgb="FFC00000"/>
      <name val="Calibri"/>
      <family val="2"/>
      <scheme val="minor"/>
    </font>
    <font>
      <sz val="8"/>
      <color rgb="FF0432FF"/>
      <name val="Calibri"/>
      <family val="2"/>
      <scheme val="minor"/>
    </font>
    <font>
      <b/>
      <sz val="6"/>
      <name val="Arial"/>
      <family val="2"/>
    </font>
    <font>
      <b/>
      <sz val="9"/>
      <color rgb="FFFFFFFF"/>
      <name val="Calibri"/>
      <family val="2"/>
      <scheme val="minor"/>
    </font>
    <font>
      <sz val="6"/>
      <color rgb="FF000000"/>
      <name val="Calibri"/>
      <family val="2"/>
      <scheme val="minor"/>
    </font>
    <font>
      <sz val="8"/>
      <color rgb="FFFFFFFF"/>
      <name val="Calibri"/>
      <family val="2"/>
      <scheme val="minor"/>
    </font>
    <font>
      <sz val="9"/>
      <color rgb="FF900000"/>
      <name val="Calibri"/>
      <family val="2"/>
      <scheme val="minor"/>
    </font>
    <font>
      <b/>
      <sz val="9"/>
      <color rgb="FF900000"/>
      <name val="Calibri"/>
      <family val="2"/>
      <scheme val="minor"/>
    </font>
    <font>
      <b/>
      <sz val="9"/>
      <color indexed="16"/>
      <name val="Calibri"/>
      <family val="2"/>
      <scheme val="minor"/>
    </font>
    <font>
      <sz val="9"/>
      <color indexed="8"/>
      <name val="Calibri"/>
      <family val="2"/>
      <scheme val="minor"/>
    </font>
    <font>
      <sz val="9"/>
      <color rgb="FFFF0000"/>
      <name val="Calibri"/>
      <family val="2"/>
      <scheme val="minor"/>
    </font>
    <font>
      <sz val="9"/>
      <name val="Calibri"/>
      <family val="2"/>
      <scheme val="minor"/>
    </font>
    <font>
      <i/>
      <sz val="9"/>
      <color indexed="12"/>
      <name val="Calibri"/>
      <family val="2"/>
      <scheme val="minor"/>
    </font>
    <font>
      <sz val="8"/>
      <color rgb="FF900000"/>
      <name val="Calibri"/>
      <family val="2"/>
      <scheme val="minor"/>
    </font>
    <font>
      <b/>
      <sz val="8"/>
      <color rgb="FF900000"/>
      <name val="Calibri"/>
      <family val="2"/>
      <scheme val="minor"/>
    </font>
    <font>
      <b/>
      <sz val="8"/>
      <color indexed="16"/>
      <name val="Calibri"/>
      <family val="2"/>
      <scheme val="minor"/>
    </font>
    <font>
      <sz val="8"/>
      <color indexed="12"/>
      <name val="Calibri"/>
      <family val="2"/>
      <scheme val="minor"/>
    </font>
    <font>
      <sz val="8"/>
      <color indexed="8"/>
      <name val="Calibri"/>
      <family val="2"/>
      <scheme val="minor"/>
    </font>
    <font>
      <sz val="8"/>
      <color indexed="16"/>
      <name val="Calibri"/>
      <family val="2"/>
      <scheme val="minor"/>
    </font>
    <font>
      <b/>
      <sz val="8"/>
      <color theme="4"/>
      <name val="Calibri"/>
      <family val="2"/>
      <scheme val="minor"/>
    </font>
    <font>
      <u/>
      <sz val="11"/>
      <color theme="10"/>
      <name val="Calibri"/>
      <family val="2"/>
      <scheme val="minor"/>
    </font>
    <font>
      <u/>
      <sz val="11"/>
      <color rgb="FFFF0000"/>
      <name val="Calibri"/>
      <family val="2"/>
      <scheme val="minor"/>
    </font>
    <font>
      <sz val="8"/>
      <color rgb="FF00FFFF"/>
      <name val="Calibri"/>
      <family val="2"/>
      <scheme val="minor"/>
    </font>
    <font>
      <sz val="8"/>
      <color rgb="FFFFC000"/>
      <name val="Calibri"/>
      <family val="2"/>
      <scheme val="minor"/>
    </font>
    <font>
      <sz val="11"/>
      <color rgb="FF000000"/>
      <name val="Calibri"/>
      <family val="2"/>
    </font>
    <font>
      <b/>
      <sz val="8"/>
      <color theme="0"/>
      <name val="Calibri"/>
      <family val="2"/>
      <scheme val="minor"/>
    </font>
    <font>
      <b/>
      <i/>
      <sz val="8"/>
      <color rgb="FF4472C4"/>
      <name val="Arial"/>
      <family val="2"/>
    </font>
    <font>
      <b/>
      <i/>
      <sz val="7"/>
      <color theme="4"/>
      <name val="Calibri"/>
      <family val="2"/>
      <scheme val="minor"/>
    </font>
    <font>
      <b/>
      <sz val="11"/>
      <color theme="4"/>
      <name val="Calibri"/>
      <family val="2"/>
      <scheme val="minor"/>
    </font>
    <font>
      <b/>
      <sz val="8"/>
      <color theme="4"/>
      <name val="Calibri (Corps)"/>
    </font>
  </fonts>
  <fills count="29">
    <fill>
      <patternFill patternType="none"/>
    </fill>
    <fill>
      <patternFill patternType="gray125"/>
    </fill>
    <fill>
      <patternFill patternType="solid">
        <fgColor rgb="FFD9D9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bgColor indexed="8"/>
      </patternFill>
    </fill>
    <fill>
      <patternFill patternType="solid">
        <fgColor rgb="FFB4C6E7"/>
        <bgColor indexed="64"/>
      </patternFill>
    </fill>
    <fill>
      <patternFill patternType="solid">
        <fgColor theme="2" tint="-0.249977111117893"/>
        <bgColor indexed="64"/>
      </patternFill>
    </fill>
    <fill>
      <patternFill patternType="solid">
        <fgColor rgb="FFD9D9D9"/>
        <bgColor rgb="FF000000"/>
      </patternFill>
    </fill>
    <fill>
      <patternFill patternType="solid">
        <fgColor rgb="FFFFFFFF"/>
        <bgColor rgb="FF000000"/>
      </patternFill>
    </fill>
    <fill>
      <patternFill patternType="solid">
        <fgColor rgb="FFA6A6A6"/>
        <bgColor rgb="FF000000"/>
      </patternFill>
    </fill>
    <fill>
      <patternFill patternType="solid">
        <fgColor rgb="FFF2F2F2"/>
        <bgColor rgb="FF000000"/>
      </patternFill>
    </fill>
    <fill>
      <patternFill patternType="solid">
        <fgColor theme="4" tint="-0.249977111117893"/>
        <bgColor rgb="FF000000"/>
      </patternFill>
    </fill>
    <fill>
      <patternFill patternType="solid">
        <fgColor theme="4" tint="0.39997558519241921"/>
        <bgColor rgb="FF000000"/>
      </patternFill>
    </fill>
    <fill>
      <patternFill patternType="solid">
        <fgColor theme="3" tint="0.79998168889431442"/>
        <bgColor rgb="FF000000"/>
      </patternFill>
    </fill>
    <fill>
      <patternFill patternType="solid">
        <fgColor rgb="FF305496"/>
        <bgColor rgb="FF000000"/>
      </patternFill>
    </fill>
    <fill>
      <patternFill patternType="solid">
        <fgColor theme="8" tint="0.79998168889431442"/>
        <bgColor indexed="64"/>
      </patternFill>
    </fill>
    <fill>
      <patternFill patternType="solid">
        <fgColor rgb="FFD0CECE"/>
        <bgColor indexed="64"/>
      </patternFill>
    </fill>
    <fill>
      <patternFill patternType="solid">
        <fgColor theme="0" tint="-4.9989318521683403E-2"/>
        <bgColor rgb="FF000000"/>
      </patternFill>
    </fill>
    <fill>
      <patternFill patternType="solid">
        <fgColor theme="0" tint="-0.14999847407452621"/>
        <bgColor rgb="FF000000"/>
      </patternFill>
    </fill>
  </fills>
  <borders count="1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rgb="FF808080"/>
      </bottom>
      <diagonal/>
    </border>
    <border>
      <left/>
      <right/>
      <top style="thin">
        <color rgb="FF969696"/>
      </top>
      <bottom/>
      <diagonal/>
    </border>
    <border>
      <left style="thin">
        <color rgb="FFBFBFBF"/>
      </left>
      <right/>
      <top/>
      <bottom/>
      <diagonal/>
    </border>
    <border>
      <left/>
      <right style="thin">
        <color rgb="FFBFBFBF"/>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77111117893"/>
      </left>
      <right/>
      <top/>
      <bottom style="thin">
        <color theme="0" tint="-0.249977111117893"/>
      </bottom>
      <diagonal/>
    </border>
    <border>
      <left/>
      <right/>
      <top style="thin">
        <color theme="0" tint="-0.499984740745262"/>
      </top>
      <bottom/>
      <diagonal/>
    </border>
    <border>
      <left/>
      <right style="thin">
        <color theme="0" tint="-0.24994659260841701"/>
      </right>
      <top style="thin">
        <color theme="0" tint="-0.499984740745262"/>
      </top>
      <bottom/>
      <diagonal/>
    </border>
    <border>
      <left style="thin">
        <color theme="0" tint="-0.24994659260841701"/>
      </left>
      <right style="thin">
        <color theme="0" tint="-0.24994659260841701"/>
      </right>
      <top style="thin">
        <color theme="0" tint="-0.499984740745262"/>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34998626667073579"/>
      </top>
      <bottom style="thin">
        <color theme="0" tint="-0.249977111117893"/>
      </bottom>
      <diagonal/>
    </border>
    <border>
      <left/>
      <right/>
      <top style="thin">
        <color theme="0" tint="-0.34998626667073579"/>
      </top>
      <bottom style="thin">
        <color theme="0" tint="-0.249977111117893"/>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rgb="FF808080"/>
      </bottom>
      <diagonal/>
    </border>
    <border>
      <left/>
      <right/>
      <top/>
      <bottom style="thin">
        <color rgb="FF969696"/>
      </bottom>
      <diagonal/>
    </border>
    <border>
      <left style="thin">
        <color rgb="FFBFBFBF"/>
      </left>
      <right/>
      <top style="thin">
        <color rgb="FFBFBFBF"/>
      </top>
      <bottom/>
      <diagonal/>
    </border>
    <border>
      <left/>
      <right style="thin">
        <color theme="0" tint="-0.249977111117893"/>
      </right>
      <top/>
      <bottom style="thin">
        <color theme="0" tint="-0.34998626667073579"/>
      </bottom>
      <diagonal/>
    </border>
    <border>
      <left style="thin">
        <color theme="0" tint="-0.249977111117893"/>
      </left>
      <right/>
      <top style="thin">
        <color theme="0" tint="-0.249977111117893"/>
      </top>
      <bottom style="thin">
        <color theme="0" tint="-0.34998626667073579"/>
      </bottom>
      <diagonal/>
    </border>
    <border>
      <left style="thin">
        <color theme="0" tint="-0.34998626667073579"/>
      </left>
      <right/>
      <top style="thin">
        <color theme="0" tint="-0.34998626667073579"/>
      </top>
      <bottom style="thin">
        <color rgb="FFBFBFBF"/>
      </bottom>
      <diagonal/>
    </border>
    <border>
      <left/>
      <right/>
      <top/>
      <bottom style="thin">
        <color theme="2" tint="-9.9978637043366805E-2"/>
      </bottom>
      <diagonal/>
    </border>
    <border>
      <left/>
      <right style="thin">
        <color theme="0" tint="-0.249977111117893"/>
      </right>
      <top/>
      <bottom style="thin">
        <color theme="2" tint="-9.9978637043366805E-2"/>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rgb="FFBFBFBF"/>
      </left>
      <right/>
      <top style="thin">
        <color rgb="FFBFBFBF"/>
      </top>
      <bottom style="thin">
        <color theme="0" tint="-0.34998626667073579"/>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34998626667073579"/>
      </bottom>
      <diagonal/>
    </border>
    <border>
      <left/>
      <right style="thin">
        <color theme="0" tint="-0.14999847407452621"/>
      </right>
      <top/>
      <bottom style="thin">
        <color theme="0" tint="-0.34998626667073579"/>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14999847407452621"/>
      </right>
      <top/>
      <bottom/>
      <diagonal/>
    </border>
    <border>
      <left style="thin">
        <color theme="0" tint="-0.14999847407452621"/>
      </left>
      <right/>
      <top style="thin">
        <color theme="0" tint="-0.249977111117893"/>
      </top>
      <bottom style="thin">
        <color theme="0" tint="-0.249977111117893"/>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249977111117893"/>
      </left>
      <right style="thin">
        <color theme="0" tint="-0.14999847407452621"/>
      </right>
      <top style="thin">
        <color theme="0" tint="-0.249977111117893"/>
      </top>
      <bottom/>
      <diagonal/>
    </border>
    <border>
      <left style="thin">
        <color theme="0" tint="-0.249977111117893"/>
      </left>
      <right style="thin">
        <color theme="0" tint="-0.14999847407452621"/>
      </right>
      <top/>
      <bottom style="thin">
        <color theme="0" tint="-0.249977111117893"/>
      </bottom>
      <diagonal/>
    </border>
    <border>
      <left style="thin">
        <color theme="0" tint="-0.14999847407452621"/>
      </left>
      <right style="thin">
        <color theme="0" tint="-0.249977111117893"/>
      </right>
      <top style="thin">
        <color theme="0" tint="-0.249977111117893"/>
      </top>
      <bottom style="thin">
        <color theme="0" tint="-0.14999847407452621"/>
      </bottom>
      <diagonal/>
    </border>
    <border>
      <left style="thin">
        <color theme="0" tint="-0.249977111117893"/>
      </left>
      <right/>
      <top style="thin">
        <color theme="0" tint="-0.249977111117893"/>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right style="thin">
        <color theme="0" tint="-0.249977111117893"/>
      </right>
      <top style="thin">
        <color theme="0" tint="-0.249977111117893"/>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14999847407452621"/>
      </bottom>
      <diagonal/>
    </border>
    <border>
      <left style="thin">
        <color theme="0"/>
      </left>
      <right style="thin">
        <color theme="0"/>
      </right>
      <top/>
      <bottom style="thin">
        <color theme="0"/>
      </bottom>
      <diagonal/>
    </border>
    <border>
      <left style="thin">
        <color theme="0" tint="-0.14999847407452621"/>
      </left>
      <right style="thin">
        <color theme="0" tint="-0.249977111117893"/>
      </right>
      <top style="thin">
        <color theme="0" tint="-0.249977111117893"/>
      </top>
      <bottom/>
      <diagonal/>
    </border>
    <border>
      <left style="thin">
        <color theme="0" tint="-0.14999847407452621"/>
      </left>
      <right/>
      <top style="thin">
        <color theme="0" tint="-0.249977111117893"/>
      </top>
      <bottom/>
      <diagonal/>
    </border>
    <border>
      <left style="thin">
        <color theme="0" tint="-0.24994659260841701"/>
      </left>
      <right style="thin">
        <color theme="0" tint="-0.14999847407452621"/>
      </right>
      <top style="thin">
        <color theme="0" tint="-0.499984740745262"/>
      </top>
      <bottom style="thin">
        <color theme="0" tint="-0.24994659260841701"/>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right style="thin">
        <color theme="0" tint="-0.14999847407452621"/>
      </right>
      <top style="thin">
        <color theme="0" tint="-0.24994659260841701"/>
      </top>
      <bottom/>
      <diagonal/>
    </border>
    <border>
      <left style="thin">
        <color theme="0" tint="-0.14999847407452621"/>
      </left>
      <right/>
      <top/>
      <bottom style="thin">
        <color theme="0" tint="-0.249977111117893"/>
      </bottom>
      <diagonal/>
    </border>
    <border>
      <left/>
      <right style="thin">
        <color theme="0" tint="-0.14999847407452621"/>
      </right>
      <top style="thin">
        <color theme="0" tint="-0.499984740745262"/>
      </top>
      <bottom/>
      <diagonal/>
    </border>
    <border>
      <left/>
      <right style="thin">
        <color theme="0" tint="-0.14999847407452621"/>
      </right>
      <top style="thin">
        <color theme="0" tint="-0.249977111117893"/>
      </top>
      <bottom/>
      <diagonal/>
    </border>
    <border>
      <left style="thin">
        <color theme="0" tint="-0.24994659260841701"/>
      </left>
      <right style="thin">
        <color theme="0" tint="-0.14999847407452621"/>
      </right>
      <top style="thin">
        <color theme="0" tint="-0.499984740745262"/>
      </top>
      <bottom/>
      <diagonal/>
    </border>
    <border>
      <left style="thin">
        <color theme="0" tint="-0.24994659260841701"/>
      </left>
      <right style="thin">
        <color theme="0" tint="-0.14999847407452621"/>
      </right>
      <top style="thin">
        <color theme="0" tint="-0.249977111117893"/>
      </top>
      <bottom style="thin">
        <color theme="0" tint="-0.249977111117893"/>
      </bottom>
      <diagonal/>
    </border>
    <border>
      <left/>
      <right style="thin">
        <color theme="0" tint="-0.14999847407452621"/>
      </right>
      <top style="thin">
        <color theme="0" tint="-0.249977111117893"/>
      </top>
      <bottom style="thin">
        <color theme="0" tint="-0.249977111117893"/>
      </bottom>
      <diagonal/>
    </border>
    <border>
      <left/>
      <right style="thin">
        <color theme="0" tint="-0.14999847407452621"/>
      </right>
      <top/>
      <bottom style="thin">
        <color theme="0" tint="-0.249977111117893"/>
      </bottom>
      <diagonal/>
    </border>
    <border>
      <left style="thin">
        <color theme="0" tint="-0.24994659260841701"/>
      </left>
      <right style="thin">
        <color theme="0" tint="-0.14999847407452621"/>
      </right>
      <top style="thin">
        <color theme="0" tint="-0.249977111117893"/>
      </top>
      <bottom style="thin">
        <color theme="0" tint="-0.24994659260841701"/>
      </bottom>
      <diagonal/>
    </border>
    <border>
      <left style="thin">
        <color theme="0" tint="-0.24994659260841701"/>
      </left>
      <right style="thin">
        <color theme="0" tint="-0.14999847407452621"/>
      </right>
      <top style="thin">
        <color theme="0" tint="-0.24994659260841701"/>
      </top>
      <bottom/>
      <diagonal/>
    </border>
    <border>
      <left style="thin">
        <color theme="0" tint="-0.14999847407452621"/>
      </left>
      <right/>
      <top/>
      <bottom style="thin">
        <color theme="2" tint="-9.9978637043366805E-2"/>
      </bottom>
      <diagonal/>
    </border>
    <border>
      <left style="thin">
        <color theme="0" tint="-0.14999847407452621"/>
      </left>
      <right/>
      <top style="thin">
        <color theme="0" tint="-0.34998626667073579"/>
      </top>
      <bottom style="thin">
        <color theme="0" tint="-0.249977111117893"/>
      </bottom>
      <diagonal/>
    </border>
    <border>
      <left/>
      <right style="thin">
        <color theme="0" tint="-0.14999847407452621"/>
      </right>
      <top style="thin">
        <color theme="0" tint="-0.34998626667073579"/>
      </top>
      <bottom style="thin">
        <color theme="0" tint="-0.249977111117893"/>
      </bottom>
      <diagonal/>
    </border>
    <border>
      <left/>
      <right style="thin">
        <color theme="0" tint="-0.249977111117893"/>
      </right>
      <top/>
      <bottom style="thin">
        <color theme="0" tint="-0.14999847407452621"/>
      </bottom>
      <diagonal/>
    </border>
    <border>
      <left style="thin">
        <color theme="0" tint="-0.14999847407452621"/>
      </left>
      <right/>
      <top style="thin">
        <color rgb="FFBFBFBF"/>
      </top>
      <bottom style="thin">
        <color rgb="FFBFBFBF"/>
      </bottom>
      <diagonal/>
    </border>
    <border>
      <left/>
      <right style="thin">
        <color theme="0" tint="-0.14999847407452621"/>
      </right>
      <top style="thin">
        <color rgb="FFBFBFBF"/>
      </top>
      <bottom style="thin">
        <color rgb="FFBFBFBF"/>
      </bottom>
      <diagonal/>
    </border>
    <border>
      <left style="thin">
        <color theme="0" tint="-0.14999847407452621"/>
      </left>
      <right style="thin">
        <color rgb="FFBFBFBF"/>
      </right>
      <top style="thin">
        <color rgb="FFBFBFBF"/>
      </top>
      <bottom style="thin">
        <color rgb="FFBFBFBF"/>
      </bottom>
      <diagonal/>
    </border>
    <border>
      <left/>
      <right style="thin">
        <color theme="0" tint="-0.14999847407452621"/>
      </right>
      <top style="thin">
        <color rgb="FFBFBFBF"/>
      </top>
      <bottom/>
      <diagonal/>
    </border>
    <border>
      <left/>
      <right style="thin">
        <color theme="0" tint="-0.14999847407452621"/>
      </right>
      <top style="thin">
        <color rgb="FFBFBFBF"/>
      </top>
      <bottom style="thin">
        <color theme="0" tint="-0.34998626667073579"/>
      </bottom>
      <diagonal/>
    </border>
    <border>
      <left/>
      <right style="thin">
        <color theme="0" tint="-0.14999847407452621"/>
      </right>
      <top style="thin">
        <color theme="0" tint="-0.34998626667073579"/>
      </top>
      <bottom style="thin">
        <color rgb="FFBFBFBF"/>
      </bottom>
      <diagonal/>
    </border>
    <border>
      <left style="thin">
        <color theme="0" tint="-0.14999847407452621"/>
      </left>
      <right/>
      <top style="thin">
        <color theme="2" tint="-0.249977111117893"/>
      </top>
      <bottom style="thin">
        <color theme="2" tint="-0.249977111117893"/>
      </bottom>
      <diagonal/>
    </border>
    <border>
      <left/>
      <right style="thin">
        <color theme="0" tint="-0.14999847407452621"/>
      </right>
      <top style="thin">
        <color theme="2" tint="-0.249977111117893"/>
      </top>
      <bottom style="thin">
        <color theme="2" tint="-0.249977111117893"/>
      </bottom>
      <diagonal/>
    </border>
    <border>
      <left style="thin">
        <color theme="0" tint="-0.14999847407452621"/>
      </left>
      <right/>
      <top style="thin">
        <color theme="2" tint="-0.249977111117893"/>
      </top>
      <bottom/>
      <diagonal/>
    </border>
    <border>
      <left/>
      <right style="thin">
        <color theme="0" tint="-0.14999847407452621"/>
      </right>
      <top style="thin">
        <color theme="2" tint="-0.249977111117893"/>
      </top>
      <bottom/>
      <diagonal/>
    </border>
    <border>
      <left/>
      <right style="thin">
        <color theme="0" tint="-0.14999847407452621"/>
      </right>
      <top/>
      <bottom style="thin">
        <color theme="2" tint="-0.249977111117893"/>
      </bottom>
      <diagonal/>
    </border>
    <border>
      <left/>
      <right style="thin">
        <color rgb="FFBFBFBF"/>
      </right>
      <top style="thin">
        <color rgb="FFBFBFBF"/>
      </top>
      <bottom style="thin">
        <color rgb="FFBFBFBF"/>
      </bottom>
      <diagonal/>
    </border>
    <border>
      <left/>
      <right style="thin">
        <color theme="0" tint="-0.14999847407452621"/>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14999847407452621"/>
      </right>
      <top style="thin">
        <color theme="0" tint="-0.34998626667073579"/>
      </top>
      <bottom style="thin">
        <color theme="0" tint="-0.34998626667073579"/>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499984740745262"/>
      </bottom>
      <diagonal/>
    </border>
    <border>
      <left style="thin">
        <color theme="0" tint="-0.14999847407452621"/>
      </left>
      <right style="thin">
        <color theme="0" tint="-0.14999847407452621"/>
      </right>
      <top/>
      <bottom style="thin">
        <color theme="0" tint="-0.14999847407452621"/>
      </bottom>
      <diagonal/>
    </border>
  </borders>
  <cellStyleXfs count="4">
    <xf numFmtId="0" fontId="0" fillId="0" borderId="0"/>
    <xf numFmtId="0" fontId="2" fillId="0" borderId="0"/>
    <xf numFmtId="9" fontId="3" fillId="0" borderId="0" applyFont="0" applyFill="0" applyBorder="0" applyAlignment="0" applyProtection="0"/>
    <xf numFmtId="0" fontId="59" fillId="0" borderId="0" applyNumberFormat="0" applyFill="0" applyBorder="0" applyAlignment="0" applyProtection="0"/>
  </cellStyleXfs>
  <cellXfs count="603">
    <xf numFmtId="0" fontId="0" fillId="0" borderId="0" xfId="0"/>
    <xf numFmtId="0" fontId="0" fillId="0" borderId="0" xfId="0" applyBorder="1"/>
    <xf numFmtId="0" fontId="0" fillId="0" borderId="0" xfId="0" applyBorder="1" applyAlignment="1"/>
    <xf numFmtId="0" fontId="0" fillId="0" borderId="0" xfId="0" applyFill="1" applyBorder="1"/>
    <xf numFmtId="0" fontId="0" fillId="0" borderId="0" xfId="0" applyFill="1" applyBorder="1" applyAlignment="1"/>
    <xf numFmtId="0" fontId="4" fillId="0" borderId="0" xfId="0" applyFont="1" applyFill="1" applyBorder="1" applyAlignment="1">
      <alignment vertical="center"/>
    </xf>
    <xf numFmtId="0" fontId="0" fillId="0" borderId="0" xfId="0" applyFill="1" applyBorder="1" applyAlignment="1">
      <alignment vertical="center" wrapText="1"/>
    </xf>
    <xf numFmtId="0" fontId="0" fillId="8" borderId="0" xfId="0" applyFill="1"/>
    <xf numFmtId="0" fontId="0" fillId="8" borderId="0" xfId="0" applyFill="1" applyBorder="1"/>
    <xf numFmtId="0" fontId="0" fillId="8" borderId="0" xfId="0" applyFill="1" applyBorder="1" applyAlignment="1"/>
    <xf numFmtId="9" fontId="0" fillId="0" borderId="0" xfId="0" applyNumberFormat="1"/>
    <xf numFmtId="0" fontId="0" fillId="0" borderId="0" xfId="0" applyAlignment="1">
      <alignment vertical="center"/>
    </xf>
    <xf numFmtId="0" fontId="0" fillId="0" borderId="0" xfId="0" applyFill="1"/>
    <xf numFmtId="9" fontId="8" fillId="14" borderId="0" xfId="0" applyNumberFormat="1" applyFont="1" applyFill="1" applyBorder="1" applyAlignment="1">
      <alignment vertical="top"/>
    </xf>
    <xf numFmtId="9" fontId="8" fillId="14" borderId="0" xfId="0" applyNumberFormat="1" applyFont="1" applyFill="1" applyAlignment="1">
      <alignment vertical="top" wrapText="1"/>
    </xf>
    <xf numFmtId="0" fontId="15" fillId="8" borderId="0" xfId="0" applyFont="1" applyFill="1" applyBorder="1" applyAlignment="1"/>
    <xf numFmtId="0" fontId="15" fillId="5" borderId="3" xfId="0" applyFont="1" applyFill="1" applyBorder="1" applyAlignment="1">
      <alignment vertical="center" wrapText="1"/>
    </xf>
    <xf numFmtId="0" fontId="14" fillId="3" borderId="4" xfId="0" applyFont="1" applyFill="1" applyBorder="1" applyAlignment="1">
      <alignment horizontal="center" vertical="center"/>
    </xf>
    <xf numFmtId="0" fontId="20" fillId="8" borderId="0" xfId="0" applyFont="1" applyFill="1" applyBorder="1" applyAlignment="1"/>
    <xf numFmtId="0" fontId="15" fillId="7" borderId="4" xfId="0" applyFont="1" applyFill="1" applyBorder="1" applyAlignment="1">
      <alignment vertical="center" wrapText="1"/>
    </xf>
    <xf numFmtId="0" fontId="22" fillId="0" borderId="0" xfId="0" applyFont="1"/>
    <xf numFmtId="0" fontId="15" fillId="7" borderId="3" xfId="0" applyFont="1" applyFill="1" applyBorder="1" applyAlignment="1">
      <alignment horizontal="center" vertical="center" wrapText="1"/>
    </xf>
    <xf numFmtId="9" fontId="16" fillId="6" borderId="3" xfId="0" applyNumberFormat="1" applyFont="1" applyFill="1" applyBorder="1" applyAlignment="1">
      <alignment horizontal="center" vertical="center" wrapText="1"/>
    </xf>
    <xf numFmtId="9" fontId="15" fillId="5" borderId="3" xfId="0" applyNumberFormat="1" applyFont="1" applyFill="1" applyBorder="1" applyAlignment="1">
      <alignment horizontal="center" vertical="center"/>
    </xf>
    <xf numFmtId="0" fontId="15" fillId="0" borderId="0" xfId="0" applyFont="1" applyBorder="1" applyAlignment="1"/>
    <xf numFmtId="0" fontId="15" fillId="5" borderId="4" xfId="0" applyFont="1" applyFill="1" applyBorder="1" applyAlignment="1">
      <alignment vertical="center"/>
    </xf>
    <xf numFmtId="0" fontId="24" fillId="0" borderId="0" xfId="0" applyFont="1"/>
    <xf numFmtId="9" fontId="7" fillId="14" borderId="0" xfId="0" applyNumberFormat="1" applyFont="1" applyFill="1" applyAlignment="1">
      <alignment vertical="top" wrapText="1"/>
    </xf>
    <xf numFmtId="0" fontId="20" fillId="8" borderId="45" xfId="0" applyFont="1" applyFill="1" applyBorder="1" applyAlignment="1"/>
    <xf numFmtId="0" fontId="15" fillId="0" borderId="45" xfId="0" applyFont="1" applyBorder="1"/>
    <xf numFmtId="0" fontId="15" fillId="0" borderId="0" xfId="0" applyFont="1" applyBorder="1"/>
    <xf numFmtId="0" fontId="15" fillId="0" borderId="46" xfId="0" applyFont="1" applyBorder="1"/>
    <xf numFmtId="0" fontId="0" fillId="0" borderId="46" xfId="0" applyBorder="1"/>
    <xf numFmtId="0" fontId="27" fillId="19" borderId="16" xfId="0" applyFont="1" applyFill="1" applyBorder="1" applyAlignment="1">
      <alignment horizontal="center" vertical="center"/>
    </xf>
    <xf numFmtId="0" fontId="12" fillId="23" borderId="45" xfId="0" applyFont="1" applyFill="1" applyBorder="1" applyAlignment="1">
      <alignment horizontal="left" vertical="center" indent="1"/>
    </xf>
    <xf numFmtId="9" fontId="12" fillId="23" borderId="0" xfId="0" applyNumberFormat="1" applyFont="1" applyFill="1" applyBorder="1" applyAlignment="1">
      <alignment horizontal="center" vertical="center"/>
    </xf>
    <xf numFmtId="0" fontId="12" fillId="23" borderId="46" xfId="0" applyFont="1" applyFill="1" applyBorder="1" applyAlignment="1">
      <alignment horizontal="center" vertical="center"/>
    </xf>
    <xf numFmtId="0" fontId="12" fillId="20" borderId="45" xfId="0" applyFont="1" applyFill="1" applyBorder="1" applyAlignment="1">
      <alignment horizontal="left" vertical="center" indent="1"/>
    </xf>
    <xf numFmtId="0" fontId="15" fillId="2" borderId="9" xfId="0" applyFont="1" applyFill="1" applyBorder="1" applyAlignment="1">
      <alignment horizontal="center" vertical="center" wrapText="1"/>
    </xf>
    <xf numFmtId="0" fontId="9" fillId="0" borderId="0" xfId="0" applyFont="1" applyAlignment="1">
      <alignment vertical="top"/>
    </xf>
    <xf numFmtId="0" fontId="15" fillId="0" borderId="0" xfId="0" applyFont="1" applyBorder="1" applyAlignment="1">
      <alignment vertical="top"/>
    </xf>
    <xf numFmtId="0" fontId="15" fillId="0" borderId="0" xfId="0" applyFont="1" applyAlignment="1">
      <alignment vertical="top"/>
    </xf>
    <xf numFmtId="49" fontId="15" fillId="0" borderId="0" xfId="0" applyNumberFormat="1" applyFont="1" applyBorder="1" applyAlignment="1">
      <alignment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9" fontId="15" fillId="0" borderId="9" xfId="0" applyNumberFormat="1" applyFont="1" applyBorder="1" applyAlignment="1">
      <alignment horizontal="center" vertical="center"/>
    </xf>
    <xf numFmtId="0" fontId="12" fillId="20" borderId="0" xfId="0" applyFont="1" applyFill="1" applyBorder="1" applyAlignment="1">
      <alignment horizontal="center" vertical="center"/>
    </xf>
    <xf numFmtId="0" fontId="15" fillId="8" borderId="0" xfId="0" applyFont="1" applyFill="1" applyBorder="1"/>
    <xf numFmtId="0" fontId="15" fillId="8" borderId="0" xfId="0" applyFont="1" applyFill="1" applyBorder="1" applyAlignment="1">
      <alignment horizontal="center" vertical="center"/>
    </xf>
    <xf numFmtId="0" fontId="15" fillId="10" borderId="0" xfId="0" applyFont="1" applyFill="1" applyBorder="1"/>
    <xf numFmtId="0" fontId="48" fillId="10" borderId="7" xfId="0" applyFont="1" applyFill="1" applyBorder="1"/>
    <xf numFmtId="0" fontId="50" fillId="10" borderId="12" xfId="0" applyFont="1" applyFill="1" applyBorder="1" applyAlignment="1">
      <alignment vertical="center"/>
    </xf>
    <xf numFmtId="0" fontId="50" fillId="10" borderId="13" xfId="0" applyFont="1" applyFill="1" applyBorder="1" applyAlignment="1">
      <alignment vertical="center"/>
    </xf>
    <xf numFmtId="0" fontId="48" fillId="8" borderId="27" xfId="0" applyFont="1" applyFill="1" applyBorder="1" applyAlignment="1">
      <alignment horizontal="center" vertical="center"/>
    </xf>
    <xf numFmtId="0" fontId="51" fillId="8" borderId="27" xfId="0" applyFont="1" applyFill="1" applyBorder="1" applyAlignment="1">
      <alignment horizontal="center" vertical="center"/>
    </xf>
    <xf numFmtId="0" fontId="0" fillId="0" borderId="0" xfId="0" applyFont="1"/>
    <xf numFmtId="0" fontId="56" fillId="10" borderId="7" xfId="0" applyFont="1" applyFill="1" applyBorder="1"/>
    <xf numFmtId="0" fontId="7" fillId="10" borderId="12" xfId="0" applyFont="1" applyFill="1" applyBorder="1" applyAlignment="1">
      <alignment vertical="center"/>
    </xf>
    <xf numFmtId="0" fontId="7" fillId="10" borderId="13" xfId="0" applyFont="1" applyFill="1" applyBorder="1" applyAlignment="1">
      <alignment vertical="center"/>
    </xf>
    <xf numFmtId="0" fontId="57" fillId="10" borderId="26" xfId="0" applyFont="1" applyFill="1" applyBorder="1" applyAlignment="1">
      <alignment horizontal="center" vertical="center" wrapText="1"/>
    </xf>
    <xf numFmtId="0" fontId="52" fillId="10" borderId="12" xfId="0" applyFont="1" applyFill="1" applyBorder="1" applyAlignment="1">
      <alignment horizontal="center" vertical="center" wrapText="1"/>
    </xf>
    <xf numFmtId="0" fontId="57" fillId="10" borderId="12" xfId="0" applyFont="1" applyFill="1" applyBorder="1" applyAlignment="1">
      <alignment horizontal="center" vertical="center" wrapText="1"/>
    </xf>
    <xf numFmtId="0" fontId="56" fillId="10" borderId="0" xfId="0" applyFont="1" applyFill="1" applyBorder="1"/>
    <xf numFmtId="0" fontId="24" fillId="0" borderId="0" xfId="0" applyFont="1" applyBorder="1"/>
    <xf numFmtId="0" fontId="7" fillId="10" borderId="48" xfId="0" applyFont="1" applyFill="1" applyBorder="1" applyAlignment="1">
      <alignment vertical="center"/>
    </xf>
    <xf numFmtId="0" fontId="7" fillId="10" borderId="53" xfId="0" applyFont="1" applyFill="1" applyBorder="1" applyAlignment="1">
      <alignment vertical="center"/>
    </xf>
    <xf numFmtId="0" fontId="58" fillId="0" borderId="3" xfId="0" applyFont="1" applyBorder="1" applyAlignment="1">
      <alignment horizontal="center" vertical="center" wrapText="1"/>
    </xf>
    <xf numFmtId="0" fontId="15" fillId="5" borderId="54" xfId="0" applyFont="1" applyFill="1" applyBorder="1" applyAlignment="1">
      <alignment vertical="center" wrapText="1"/>
    </xf>
    <xf numFmtId="0" fontId="15" fillId="5" borderId="26" xfId="0" applyFont="1" applyFill="1" applyBorder="1" applyAlignment="1">
      <alignment vertical="center" wrapText="1"/>
    </xf>
    <xf numFmtId="0" fontId="15" fillId="5" borderId="19" xfId="0" applyFont="1" applyFill="1" applyBorder="1" applyAlignment="1">
      <alignment vertical="center" wrapText="1"/>
    </xf>
    <xf numFmtId="0" fontId="15" fillId="5" borderId="8" xfId="0" applyFont="1" applyFill="1" applyBorder="1" applyAlignment="1">
      <alignment vertical="center" wrapText="1"/>
    </xf>
    <xf numFmtId="0" fontId="15" fillId="5" borderId="4" xfId="0" applyFont="1" applyFill="1" applyBorder="1" applyAlignment="1">
      <alignment vertical="center" wrapText="1"/>
    </xf>
    <xf numFmtId="0" fontId="15" fillId="5" borderId="43" xfId="0" applyFont="1" applyFill="1" applyBorder="1" applyAlignment="1">
      <alignment vertical="center" wrapText="1"/>
    </xf>
    <xf numFmtId="0" fontId="7" fillId="5" borderId="4" xfId="0" applyFont="1" applyFill="1" applyBorder="1" applyAlignment="1">
      <alignment vertical="center" wrapText="1"/>
    </xf>
    <xf numFmtId="0" fontId="17" fillId="10" borderId="56" xfId="0" applyFont="1" applyFill="1" applyBorder="1" applyAlignment="1">
      <alignment horizontal="center"/>
    </xf>
    <xf numFmtId="0" fontId="17" fillId="10" borderId="57" xfId="0" applyFont="1" applyFill="1" applyBorder="1" applyAlignment="1">
      <alignment horizontal="center"/>
    </xf>
    <xf numFmtId="0" fontId="2" fillId="0" borderId="0" xfId="1"/>
    <xf numFmtId="0" fontId="2" fillId="0" borderId="0" xfId="1" applyAlignment="1"/>
    <xf numFmtId="0" fontId="15" fillId="0" borderId="9" xfId="0" applyFont="1" applyFill="1" applyBorder="1" applyAlignment="1">
      <alignment horizontal="center" vertical="center"/>
    </xf>
    <xf numFmtId="0" fontId="0" fillId="0" borderId="0" xfId="0" applyAlignment="1">
      <alignment horizontal="center"/>
    </xf>
    <xf numFmtId="0" fontId="7" fillId="22" borderId="0" xfId="0" applyFont="1" applyFill="1" applyBorder="1" applyAlignment="1">
      <alignment horizontal="center" vertical="center" wrapText="1"/>
    </xf>
    <xf numFmtId="0" fontId="15" fillId="2" borderId="9" xfId="0" applyFont="1" applyFill="1" applyBorder="1" applyAlignment="1">
      <alignment vertical="center"/>
    </xf>
    <xf numFmtId="0" fontId="15" fillId="0" borderId="9" xfId="0" applyFont="1" applyBorder="1" applyAlignment="1">
      <alignment vertical="center" wrapText="1"/>
    </xf>
    <xf numFmtId="0" fontId="15" fillId="0" borderId="9" xfId="0" applyFont="1" applyFill="1" applyBorder="1" applyAlignment="1">
      <alignment vertical="center" wrapText="1"/>
    </xf>
    <xf numFmtId="0" fontId="15" fillId="26" borderId="9" xfId="0" applyFont="1" applyFill="1" applyBorder="1" applyAlignment="1">
      <alignment vertical="center" wrapText="1"/>
    </xf>
    <xf numFmtId="0" fontId="0" fillId="0" borderId="0" xfId="0" applyAlignment="1"/>
    <xf numFmtId="9" fontId="16" fillId="7" borderId="42" xfId="0" applyNumberFormat="1" applyFont="1" applyFill="1" applyBorder="1" applyAlignment="1">
      <alignment horizontal="center" vertical="center" wrapText="1"/>
    </xf>
    <xf numFmtId="0" fontId="15" fillId="7" borderId="4" xfId="0" applyFont="1" applyFill="1" applyBorder="1" applyAlignment="1">
      <alignment horizontal="center" vertical="center"/>
    </xf>
    <xf numFmtId="9" fontId="16" fillId="7" borderId="3" xfId="0" applyNumberFormat="1" applyFont="1" applyFill="1" applyBorder="1" applyAlignment="1">
      <alignment horizontal="center" vertical="center" wrapText="1"/>
    </xf>
    <xf numFmtId="0" fontId="16" fillId="2" borderId="9" xfId="0" applyFont="1" applyFill="1" applyBorder="1" applyAlignment="1">
      <alignment horizontal="center" vertical="center"/>
    </xf>
    <xf numFmtId="0" fontId="15" fillId="0" borderId="9" xfId="0" applyFont="1" applyBorder="1" applyAlignment="1">
      <alignment horizontal="left" vertical="center" wrapText="1"/>
    </xf>
    <xf numFmtId="9" fontId="16" fillId="2" borderId="9" xfId="0" applyNumberFormat="1" applyFont="1" applyFill="1" applyBorder="1" applyAlignment="1">
      <alignment horizontal="center" vertical="center"/>
    </xf>
    <xf numFmtId="9" fontId="16" fillId="26" borderId="9" xfId="0" applyNumberFormat="1" applyFont="1" applyFill="1" applyBorder="1" applyAlignment="1">
      <alignment horizontal="center" vertical="center" wrapText="1"/>
    </xf>
    <xf numFmtId="0" fontId="0" fillId="0" borderId="58" xfId="0" applyBorder="1"/>
    <xf numFmtId="0" fontId="15" fillId="0" borderId="0" xfId="0" applyFont="1" applyFill="1" applyBorder="1" applyAlignment="1">
      <alignment horizontal="center" vertical="center" wrapText="1"/>
    </xf>
    <xf numFmtId="0" fontId="15" fillId="5" borderId="4"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5" fillId="8" borderId="0" xfId="0" applyFont="1" applyFill="1" applyBorder="1" applyAlignment="1">
      <alignment horizontal="left" vertical="center"/>
    </xf>
    <xf numFmtId="0" fontId="15" fillId="0" borderId="55" xfId="0" applyFont="1" applyBorder="1" applyAlignment="1">
      <alignment horizontal="center" vertical="center" wrapText="1"/>
    </xf>
    <xf numFmtId="0" fontId="15" fillId="2" borderId="9" xfId="0" applyFont="1" applyFill="1" applyBorder="1" applyAlignment="1">
      <alignment horizontal="center" vertical="center"/>
    </xf>
    <xf numFmtId="0" fontId="0" fillId="0" borderId="59" xfId="0" applyBorder="1" applyAlignment="1">
      <alignment horizontal="center" vertical="center" wrapText="1"/>
    </xf>
    <xf numFmtId="0" fontId="0" fillId="0" borderId="59" xfId="0" applyBorder="1" applyAlignment="1">
      <alignment horizontal="center" vertical="center"/>
    </xf>
    <xf numFmtId="9" fontId="0" fillId="0" borderId="59" xfId="2" applyFont="1" applyBorder="1" applyAlignment="1">
      <alignment horizontal="center" vertical="center"/>
    </xf>
    <xf numFmtId="0" fontId="15" fillId="5" borderId="59" xfId="0" applyFont="1" applyFill="1" applyBorder="1" applyAlignment="1">
      <alignment horizontal="center" vertical="center"/>
    </xf>
    <xf numFmtId="9" fontId="15" fillId="5" borderId="59" xfId="0" applyNumberFormat="1" applyFont="1" applyFill="1" applyBorder="1" applyAlignment="1">
      <alignment horizontal="center" vertical="center"/>
    </xf>
    <xf numFmtId="0" fontId="15" fillId="0" borderId="59" xfId="0" applyFont="1" applyBorder="1" applyAlignment="1">
      <alignment horizontal="center"/>
    </xf>
    <xf numFmtId="9" fontId="15" fillId="0" borderId="59" xfId="0" applyNumberFormat="1" applyFont="1" applyBorder="1" applyAlignment="1">
      <alignment horizontal="center"/>
    </xf>
    <xf numFmtId="9" fontId="12" fillId="27" borderId="0" xfId="0" applyNumberFormat="1" applyFont="1" applyFill="1" applyBorder="1" applyAlignment="1">
      <alignment horizontal="center" vertical="center"/>
    </xf>
    <xf numFmtId="9" fontId="27" fillId="19" borderId="16" xfId="0" applyNumberFormat="1" applyFont="1" applyFill="1" applyBorder="1" applyAlignment="1">
      <alignment horizontal="center" vertical="center"/>
    </xf>
    <xf numFmtId="0" fontId="0" fillId="8" borderId="77" xfId="0" applyFill="1" applyBorder="1" applyAlignment="1"/>
    <xf numFmtId="0" fontId="0" fillId="0" borderId="77" xfId="0" applyBorder="1"/>
    <xf numFmtId="0" fontId="15" fillId="0" borderId="77" xfId="0" applyFont="1" applyBorder="1"/>
    <xf numFmtId="0" fontId="15" fillId="0" borderId="78" xfId="0" applyFont="1" applyBorder="1"/>
    <xf numFmtId="0" fontId="15" fillId="0" borderId="78" xfId="0" applyFont="1" applyBorder="1" applyAlignment="1">
      <alignment horizontal="center" vertical="center"/>
    </xf>
    <xf numFmtId="0" fontId="15" fillId="0" borderId="78" xfId="0" applyFont="1" applyBorder="1" applyAlignment="1"/>
    <xf numFmtId="0" fontId="15" fillId="0" borderId="77" xfId="0" applyFont="1" applyFill="1" applyBorder="1" applyAlignment="1">
      <alignment horizontal="left" vertical="center" wrapText="1"/>
    </xf>
    <xf numFmtId="0" fontId="15" fillId="0" borderId="78" xfId="0" applyFont="1" applyFill="1" applyBorder="1" applyAlignment="1">
      <alignment horizontal="center" vertical="center"/>
    </xf>
    <xf numFmtId="0" fontId="0" fillId="0" borderId="78" xfId="0" applyBorder="1"/>
    <xf numFmtId="0" fontId="0" fillId="0" borderId="82" xfId="0" applyBorder="1"/>
    <xf numFmtId="0" fontId="0" fillId="0" borderId="83" xfId="0" applyBorder="1"/>
    <xf numFmtId="0" fontId="15" fillId="8" borderId="77" xfId="0" applyFont="1" applyFill="1" applyBorder="1" applyAlignment="1"/>
    <xf numFmtId="0" fontId="14" fillId="3" borderId="78" xfId="0" applyFont="1" applyFill="1" applyBorder="1" applyAlignment="1">
      <alignment vertical="center"/>
    </xf>
    <xf numFmtId="0" fontId="14" fillId="3" borderId="77" xfId="0" applyFont="1" applyFill="1" applyBorder="1" applyAlignment="1">
      <alignment horizontal="right" vertical="center"/>
    </xf>
    <xf numFmtId="0" fontId="14" fillId="3" borderId="77" xfId="0" applyFont="1" applyFill="1" applyBorder="1" applyAlignment="1">
      <alignment horizontal="right" vertical="center" wrapText="1"/>
    </xf>
    <xf numFmtId="0" fontId="23" fillId="0" borderId="77" xfId="0" applyFont="1" applyBorder="1" applyAlignment="1"/>
    <xf numFmtId="0" fontId="15" fillId="7" borderId="84" xfId="0" applyFont="1" applyFill="1" applyBorder="1" applyAlignment="1">
      <alignment horizontal="center" vertical="center" wrapText="1"/>
    </xf>
    <xf numFmtId="0" fontId="15" fillId="7" borderId="8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87" xfId="0" applyFont="1" applyFill="1" applyBorder="1" applyAlignment="1">
      <alignment horizontal="center" vertical="center" wrapText="1"/>
    </xf>
    <xf numFmtId="0" fontId="16" fillId="7" borderId="84"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6" fillId="7" borderId="87" xfId="0" applyFont="1" applyFill="1" applyBorder="1" applyAlignment="1">
      <alignment horizontal="center" vertical="center" wrapText="1"/>
    </xf>
    <xf numFmtId="0" fontId="15" fillId="5" borderId="86" xfId="0" applyFont="1" applyFill="1" applyBorder="1" applyAlignment="1">
      <alignment horizontal="center" vertical="center"/>
    </xf>
    <xf numFmtId="0" fontId="60" fillId="5" borderId="89" xfId="3" applyFont="1" applyFill="1" applyBorder="1" applyAlignment="1">
      <alignment horizontal="center" vertical="center" wrapText="1"/>
    </xf>
    <xf numFmtId="0" fontId="15" fillId="5" borderId="87" xfId="0" applyFont="1" applyFill="1" applyBorder="1" applyAlignment="1">
      <alignment horizontal="center" vertical="center"/>
    </xf>
    <xf numFmtId="0" fontId="15" fillId="5" borderId="84" xfId="0" applyFont="1" applyFill="1" applyBorder="1" applyAlignment="1">
      <alignment horizontal="center" vertical="center" wrapText="1"/>
    </xf>
    <xf numFmtId="0" fontId="16" fillId="7" borderId="87" xfId="0" applyFont="1" applyFill="1" applyBorder="1" applyAlignment="1">
      <alignment horizontal="center" vertical="center"/>
    </xf>
    <xf numFmtId="0" fontId="15" fillId="5" borderId="84" xfId="0" applyFont="1" applyFill="1" applyBorder="1" applyAlignment="1">
      <alignment horizontal="center" vertical="center"/>
    </xf>
    <xf numFmtId="0" fontId="15" fillId="5" borderId="86" xfId="0" applyFont="1" applyFill="1" applyBorder="1" applyAlignment="1">
      <alignment horizontal="center" vertical="center" wrapText="1"/>
    </xf>
    <xf numFmtId="0" fontId="15" fillId="5" borderId="90" xfId="0" applyFont="1" applyFill="1" applyBorder="1" applyAlignment="1">
      <alignment horizontal="center" vertical="center"/>
    </xf>
    <xf numFmtId="0" fontId="15" fillId="5" borderId="91" xfId="0" applyFont="1" applyFill="1" applyBorder="1" applyAlignment="1">
      <alignment vertical="center"/>
    </xf>
    <xf numFmtId="9" fontId="15" fillId="5" borderId="92" xfId="0" applyNumberFormat="1" applyFont="1" applyFill="1" applyBorder="1" applyAlignment="1">
      <alignment horizontal="center" vertical="center"/>
    </xf>
    <xf numFmtId="0" fontId="0" fillId="0" borderId="95" xfId="0" applyBorder="1"/>
    <xf numFmtId="9" fontId="15" fillId="8" borderId="0" xfId="0" applyNumberFormat="1" applyFont="1" applyFill="1" applyBorder="1" applyAlignment="1">
      <alignment horizontal="center" vertical="center"/>
    </xf>
    <xf numFmtId="9" fontId="15" fillId="8" borderId="0" xfId="0" applyNumberFormat="1" applyFont="1" applyFill="1" applyBorder="1" applyAlignment="1">
      <alignment horizontal="center" vertical="center" wrapText="1"/>
    </xf>
    <xf numFmtId="9" fontId="41" fillId="14" borderId="75" xfId="0" applyNumberFormat="1" applyFont="1" applyFill="1" applyBorder="1" applyAlignment="1">
      <alignment vertical="center"/>
    </xf>
    <xf numFmtId="0" fontId="20" fillId="8" borderId="77" xfId="0" applyFont="1" applyFill="1" applyBorder="1" applyAlignment="1"/>
    <xf numFmtId="0" fontId="15" fillId="8" borderId="77" xfId="0" applyFont="1" applyFill="1" applyBorder="1"/>
    <xf numFmtId="9" fontId="15" fillId="8" borderId="78" xfId="2" applyFont="1" applyFill="1" applyBorder="1" applyAlignment="1">
      <alignment horizontal="center" wrapText="1"/>
    </xf>
    <xf numFmtId="0" fontId="0" fillId="8" borderId="77" xfId="0" applyFill="1" applyBorder="1"/>
    <xf numFmtId="0" fontId="0" fillId="8" borderId="78" xfId="0" applyFill="1" applyBorder="1"/>
    <xf numFmtId="0" fontId="15" fillId="10" borderId="78" xfId="0" applyFont="1" applyFill="1" applyBorder="1"/>
    <xf numFmtId="0" fontId="15" fillId="7" borderId="96" xfId="0" applyFont="1" applyFill="1" applyBorder="1" applyAlignment="1">
      <alignment horizontal="center" vertical="center" wrapText="1"/>
    </xf>
    <xf numFmtId="0" fontId="15" fillId="7" borderId="42" xfId="0" applyFont="1" applyFill="1" applyBorder="1" applyAlignment="1">
      <alignment horizontal="center" vertical="center" wrapText="1"/>
    </xf>
    <xf numFmtId="0" fontId="15" fillId="7" borderId="88" xfId="0" applyFont="1" applyFill="1" applyBorder="1" applyAlignment="1">
      <alignment horizontal="center" vertical="center" wrapText="1"/>
    </xf>
    <xf numFmtId="0" fontId="15" fillId="25" borderId="72" xfId="0" applyFont="1" applyFill="1" applyBorder="1" applyAlignment="1">
      <alignment vertical="center"/>
    </xf>
    <xf numFmtId="9" fontId="15" fillId="25" borderId="72" xfId="0" applyNumberFormat="1" applyFont="1" applyFill="1" applyBorder="1" applyAlignment="1">
      <alignment horizontal="center" vertical="center"/>
    </xf>
    <xf numFmtId="9" fontId="15" fillId="25" borderId="72" xfId="0" applyNumberFormat="1" applyFont="1" applyFill="1" applyBorder="1" applyAlignment="1">
      <alignment horizontal="center" vertical="center" wrapText="1"/>
    </xf>
    <xf numFmtId="9" fontId="41" fillId="18" borderId="75" xfId="0" applyNumberFormat="1" applyFont="1" applyFill="1" applyBorder="1" applyAlignment="1">
      <alignment vertical="center"/>
    </xf>
    <xf numFmtId="0" fontId="43" fillId="18" borderId="77" xfId="0" applyFont="1" applyFill="1" applyBorder="1"/>
    <xf numFmtId="0" fontId="43" fillId="18" borderId="0" xfId="0" applyFont="1" applyFill="1" applyBorder="1"/>
    <xf numFmtId="0" fontId="5" fillId="18" borderId="77" xfId="0" applyFont="1" applyFill="1" applyBorder="1"/>
    <xf numFmtId="0" fontId="5" fillId="18" borderId="0" xfId="0" applyFont="1" applyFill="1" applyBorder="1"/>
    <xf numFmtId="0" fontId="5" fillId="18" borderId="0" xfId="0" applyFont="1" applyFill="1" applyBorder="1" applyAlignment="1">
      <alignment horizontal="center" vertical="center"/>
    </xf>
    <xf numFmtId="9" fontId="5" fillId="18" borderId="78" xfId="0" applyNumberFormat="1" applyFont="1" applyFill="1" applyBorder="1" applyAlignment="1">
      <alignment horizontal="center" wrapText="1"/>
    </xf>
    <xf numFmtId="0" fontId="12" fillId="18" borderId="77" xfId="0" applyFont="1" applyFill="1" applyBorder="1"/>
    <xf numFmtId="0" fontId="12" fillId="18" borderId="0" xfId="0" applyFont="1" applyFill="1" applyBorder="1"/>
    <xf numFmtId="0" fontId="12" fillId="18" borderId="0" xfId="0" applyFont="1" applyFill="1" applyBorder="1" applyAlignment="1">
      <alignment horizontal="center" vertical="center"/>
    </xf>
    <xf numFmtId="9" fontId="12" fillId="18" borderId="78" xfId="0" applyNumberFormat="1" applyFont="1" applyFill="1" applyBorder="1" applyAlignment="1">
      <alignment horizontal="center" wrapText="1"/>
    </xf>
    <xf numFmtId="0" fontId="12" fillId="18" borderId="78" xfId="0" applyFont="1" applyFill="1" applyBorder="1"/>
    <xf numFmtId="0" fontId="56" fillId="10" borderId="77" xfId="0" applyFont="1" applyFill="1" applyBorder="1"/>
    <xf numFmtId="0" fontId="56" fillId="10" borderId="101" xfId="0" applyFont="1" applyFill="1" applyBorder="1"/>
    <xf numFmtId="0" fontId="48" fillId="8" borderId="77" xfId="0" applyFont="1" applyFill="1" applyBorder="1" applyAlignment="1">
      <alignment horizontal="center" vertical="center"/>
    </xf>
    <xf numFmtId="0" fontId="51" fillId="8" borderId="0" xfId="0" applyFont="1" applyFill="1" applyBorder="1" applyAlignment="1">
      <alignment horizontal="center" vertical="center"/>
    </xf>
    <xf numFmtId="0" fontId="48" fillId="8" borderId="0" xfId="0" applyFont="1" applyFill="1" applyBorder="1" applyAlignment="1">
      <alignment horizontal="center" vertical="center"/>
    </xf>
    <xf numFmtId="0" fontId="48" fillId="8" borderId="102" xfId="0" applyFont="1" applyFill="1" applyBorder="1"/>
    <xf numFmtId="0" fontId="57" fillId="10" borderId="0" xfId="0" applyFont="1" applyFill="1" applyBorder="1" applyAlignment="1">
      <alignment horizontal="center" vertical="center" wrapText="1"/>
    </xf>
    <xf numFmtId="0" fontId="52" fillId="10" borderId="0" xfId="0" applyFont="1" applyFill="1" applyBorder="1" applyAlignment="1">
      <alignment horizontal="center" vertical="center" wrapText="1"/>
    </xf>
    <xf numFmtId="0" fontId="53" fillId="10" borderId="78" xfId="0" applyFont="1" applyFill="1" applyBorder="1" applyAlignment="1">
      <alignment horizontal="center" vertical="center" wrapText="1"/>
    </xf>
    <xf numFmtId="0" fontId="48" fillId="8" borderId="78" xfId="0" applyFont="1" applyFill="1" applyBorder="1"/>
    <xf numFmtId="0" fontId="53" fillId="10" borderId="107" xfId="0" applyFont="1" applyFill="1" applyBorder="1" applyAlignment="1">
      <alignment horizontal="center" vertical="center" wrapText="1"/>
    </xf>
    <xf numFmtId="0" fontId="24" fillId="0" borderId="77" xfId="0" applyFont="1" applyBorder="1"/>
    <xf numFmtId="0" fontId="24" fillId="0" borderId="78" xfId="0" applyFont="1" applyBorder="1"/>
    <xf numFmtId="0" fontId="17" fillId="10" borderId="110" xfId="0" applyFont="1" applyFill="1" applyBorder="1" applyAlignment="1">
      <alignment horizontal="center"/>
    </xf>
    <xf numFmtId="0" fontId="56" fillId="10" borderId="79" xfId="0" applyFont="1" applyFill="1" applyBorder="1"/>
    <xf numFmtId="0" fontId="48" fillId="10" borderId="77" xfId="0" applyFont="1" applyFill="1" applyBorder="1"/>
    <xf numFmtId="0" fontId="48" fillId="10" borderId="0" xfId="0" applyFont="1" applyFill="1" applyBorder="1"/>
    <xf numFmtId="0" fontId="48" fillId="10" borderId="101" xfId="0" applyFont="1" applyFill="1" applyBorder="1"/>
    <xf numFmtId="0" fontId="56" fillId="10" borderId="81" xfId="0" applyFont="1" applyFill="1" applyBorder="1"/>
    <xf numFmtId="0" fontId="7" fillId="10" borderId="82" xfId="0" applyFont="1" applyFill="1" applyBorder="1" applyAlignment="1">
      <alignment vertical="center"/>
    </xf>
    <xf numFmtId="0" fontId="7" fillId="10" borderId="113" xfId="0" applyFont="1" applyFill="1" applyBorder="1" applyAlignment="1">
      <alignment vertical="center"/>
    </xf>
    <xf numFmtId="0" fontId="0" fillId="8" borderId="78" xfId="0" applyFill="1" applyBorder="1" applyAlignment="1">
      <alignment horizontal="center" vertical="center"/>
    </xf>
    <xf numFmtId="0" fontId="15" fillId="8" borderId="78" xfId="0" applyFont="1" applyFill="1" applyBorder="1" applyAlignment="1">
      <alignment horizontal="center" vertical="center"/>
    </xf>
    <xf numFmtId="0" fontId="15" fillId="2" borderId="116" xfId="0" applyFont="1" applyFill="1" applyBorder="1" applyAlignment="1">
      <alignment horizontal="center" vertical="center"/>
    </xf>
    <xf numFmtId="0" fontId="15" fillId="0" borderId="116" xfId="0" applyFont="1" applyFill="1" applyBorder="1" applyAlignment="1">
      <alignment horizontal="center" vertical="center"/>
    </xf>
    <xf numFmtId="0" fontId="15" fillId="0" borderId="119" xfId="0" applyFont="1" applyBorder="1" applyAlignment="1">
      <alignment horizontal="center" vertical="center" wrapText="1"/>
    </xf>
    <xf numFmtId="0" fontId="15" fillId="0" borderId="0" xfId="0" applyFont="1" applyBorder="1" applyAlignment="1">
      <alignment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9" fontId="0" fillId="0" borderId="1" xfId="2"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Fill="1" applyBorder="1" applyAlignment="1">
      <alignment horizontal="center"/>
    </xf>
    <xf numFmtId="9" fontId="5" fillId="0" borderId="1" xfId="0" applyNumberFormat="1" applyFont="1" applyFill="1" applyBorder="1" applyAlignment="1">
      <alignment horizontal="center"/>
    </xf>
    <xf numFmtId="49" fontId="0" fillId="0" borderId="1" xfId="0" applyNumberFormat="1" applyBorder="1" applyAlignment="1">
      <alignment horizontal="center" vertical="center"/>
    </xf>
    <xf numFmtId="9" fontId="0" fillId="0" borderId="1" xfId="2" applyFont="1" applyBorder="1" applyAlignment="1">
      <alignment horizontal="center" vertical="center"/>
    </xf>
    <xf numFmtId="0" fontId="5" fillId="0" borderId="1" xfId="0" applyFont="1" applyFill="1" applyBorder="1" applyAlignment="1">
      <alignment horizontal="center" vertical="center" wrapText="1"/>
    </xf>
    <xf numFmtId="9" fontId="0" fillId="0" borderId="1" xfId="2" applyFont="1" applyBorder="1" applyAlignment="1">
      <alignment horizontal="center"/>
    </xf>
    <xf numFmtId="0" fontId="0" fillId="4" borderId="59" xfId="0"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alignment horizontal="center" vertical="center"/>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0" xfId="0" applyFill="1" applyAlignment="1">
      <alignment horizontal="center" vertical="center" wrapText="1"/>
    </xf>
    <xf numFmtId="0" fontId="15" fillId="8" borderId="9" xfId="0" applyFont="1" applyFill="1" applyBorder="1" applyAlignment="1" applyProtection="1">
      <alignment horizontal="center" vertical="center" wrapText="1"/>
      <protection locked="0"/>
    </xf>
    <xf numFmtId="0" fontId="15" fillId="8" borderId="9" xfId="0" applyFont="1" applyFill="1" applyBorder="1" applyAlignment="1" applyProtection="1">
      <alignment horizontal="center" vertical="center"/>
      <protection locked="0"/>
    </xf>
    <xf numFmtId="9" fontId="15" fillId="8" borderId="9" xfId="0" applyNumberFormat="1" applyFont="1" applyFill="1" applyBorder="1" applyAlignment="1" applyProtection="1">
      <alignment horizontal="center" vertical="center"/>
      <protection locked="0"/>
    </xf>
    <xf numFmtId="0" fontId="35" fillId="18" borderId="0" xfId="0" applyFont="1" applyFill="1" applyBorder="1" applyAlignment="1" applyProtection="1">
      <alignment vertical="center" wrapText="1"/>
      <protection locked="0"/>
    </xf>
    <xf numFmtId="0" fontId="34" fillId="0" borderId="46" xfId="0" applyFont="1" applyBorder="1" applyProtection="1">
      <protection locked="0"/>
    </xf>
    <xf numFmtId="0" fontId="30" fillId="18" borderId="0" xfId="0" applyFont="1" applyFill="1" applyBorder="1" applyAlignment="1" applyProtection="1">
      <alignment horizontal="left" vertical="center"/>
      <protection locked="0"/>
    </xf>
    <xf numFmtId="0" fontId="30" fillId="18" borderId="46" xfId="0" applyFont="1" applyFill="1" applyBorder="1" applyAlignment="1" applyProtection="1">
      <alignment vertical="center"/>
      <protection locked="0"/>
    </xf>
    <xf numFmtId="0" fontId="29" fillId="18" borderId="0" xfId="0" applyFont="1" applyFill="1" applyBorder="1" applyAlignment="1" applyProtection="1">
      <alignment vertical="center"/>
      <protection locked="0"/>
    </xf>
    <xf numFmtId="0" fontId="29" fillId="18" borderId="46" xfId="0" applyFont="1" applyFill="1" applyBorder="1" applyAlignment="1" applyProtection="1">
      <alignment horizontal="left" vertical="center"/>
      <protection locked="0"/>
    </xf>
    <xf numFmtId="0" fontId="58" fillId="0" borderId="0" xfId="0" applyFont="1" applyBorder="1" applyAlignment="1" applyProtection="1">
      <alignment vertical="center"/>
      <protection locked="0"/>
    </xf>
    <xf numFmtId="49" fontId="58" fillId="0" borderId="0" xfId="0" applyNumberFormat="1" applyFont="1" applyBorder="1" applyAlignment="1" applyProtection="1">
      <alignment vertical="center"/>
      <protection locked="0"/>
    </xf>
    <xf numFmtId="0" fontId="58" fillId="8" borderId="3" xfId="0" applyFont="1" applyFill="1" applyBorder="1" applyAlignment="1" applyProtection="1">
      <alignment horizontal="center" vertical="center" wrapText="1"/>
      <protection locked="0"/>
    </xf>
    <xf numFmtId="0" fontId="58" fillId="0" borderId="3" xfId="0" applyFont="1" applyBorder="1" applyAlignment="1" applyProtection="1">
      <alignment horizontal="center" vertical="center" wrapText="1"/>
      <protection locked="0"/>
    </xf>
    <xf numFmtId="0" fontId="15" fillId="0" borderId="12" xfId="0" applyFont="1" applyBorder="1" applyAlignment="1">
      <alignment vertical="top"/>
    </xf>
    <xf numFmtId="0" fontId="0" fillId="0" borderId="8" xfId="0" applyBorder="1"/>
    <xf numFmtId="0" fontId="0" fillId="0" borderId="7" xfId="0" applyBorder="1" applyAlignment="1">
      <alignment horizontal="center" vertical="center"/>
    </xf>
    <xf numFmtId="0" fontId="15" fillId="0" borderId="8" xfId="0" applyFont="1" applyBorder="1"/>
    <xf numFmtId="0" fontId="15" fillId="0" borderId="7" xfId="0" applyFont="1" applyBorder="1"/>
    <xf numFmtId="0" fontId="15" fillId="0" borderId="7" xfId="0" applyFont="1" applyBorder="1" applyAlignment="1">
      <alignment horizontal="center" vertical="center"/>
    </xf>
    <xf numFmtId="0" fontId="15" fillId="0" borderId="8" xfId="0" applyFont="1" applyBorder="1" applyAlignment="1"/>
    <xf numFmtId="0" fontId="15" fillId="0" borderId="7" xfId="0" applyFont="1" applyBorder="1" applyAlignment="1"/>
    <xf numFmtId="0" fontId="15" fillId="0" borderId="8" xfId="0" applyFont="1" applyBorder="1" applyAlignment="1">
      <alignment vertical="top" wrapText="1"/>
    </xf>
    <xf numFmtId="0" fontId="15" fillId="0" borderId="7" xfId="0" applyFont="1" applyBorder="1" applyAlignment="1">
      <alignment vertical="top"/>
    </xf>
    <xf numFmtId="0" fontId="15" fillId="0" borderId="8" xfId="0" applyFont="1" applyBorder="1" applyAlignment="1">
      <alignment vertical="top"/>
    </xf>
    <xf numFmtId="0" fontId="15" fillId="0" borderId="26" xfId="0" applyFont="1" applyBorder="1" applyAlignment="1">
      <alignment vertical="top"/>
    </xf>
    <xf numFmtId="0" fontId="15" fillId="0" borderId="13" xfId="0" applyFont="1" applyBorder="1" applyAlignment="1">
      <alignment vertical="top"/>
    </xf>
    <xf numFmtId="0" fontId="15" fillId="0" borderId="82" xfId="0" applyFont="1" applyBorder="1" applyAlignment="1">
      <alignment vertical="top"/>
    </xf>
    <xf numFmtId="9" fontId="65" fillId="18" borderId="51" xfId="0" applyNumberFormat="1" applyFont="1" applyFill="1" applyBorder="1" applyAlignment="1" applyProtection="1">
      <alignment horizontal="center" vertical="center" wrapText="1"/>
      <protection locked="0"/>
    </xf>
    <xf numFmtId="14" fontId="66" fillId="18" borderId="0" xfId="0" applyNumberFormat="1" applyFont="1" applyFill="1" applyBorder="1" applyAlignment="1" applyProtection="1">
      <alignment vertical="center"/>
      <protection locked="0"/>
    </xf>
    <xf numFmtId="0" fontId="30" fillId="28" borderId="39" xfId="0" applyFont="1" applyFill="1" applyBorder="1" applyAlignment="1">
      <alignment vertical="center"/>
    </xf>
    <xf numFmtId="0" fontId="30" fillId="28" borderId="40" xfId="0" applyFont="1" applyFill="1" applyBorder="1" applyAlignment="1">
      <alignment vertical="center"/>
    </xf>
    <xf numFmtId="0" fontId="30" fillId="28" borderId="40" xfId="0" applyFont="1" applyFill="1" applyBorder="1" applyAlignment="1" applyProtection="1">
      <alignment vertical="center"/>
      <protection locked="0"/>
    </xf>
    <xf numFmtId="0" fontId="34" fillId="6" borderId="41" xfId="0" applyFont="1" applyFill="1" applyBorder="1" applyProtection="1">
      <protection locked="0"/>
    </xf>
    <xf numFmtId="0" fontId="30" fillId="28" borderId="41" xfId="0" applyFont="1" applyFill="1" applyBorder="1" applyAlignment="1" applyProtection="1">
      <alignment vertical="center"/>
      <protection locked="0"/>
    </xf>
    <xf numFmtId="0" fontId="30" fillId="28" borderId="45" xfId="0" applyFont="1" applyFill="1" applyBorder="1" applyAlignment="1">
      <alignment vertical="center"/>
    </xf>
    <xf numFmtId="0" fontId="30" fillId="28" borderId="0" xfId="0" applyFont="1" applyFill="1" applyBorder="1" applyAlignment="1">
      <alignment vertical="center"/>
    </xf>
    <xf numFmtId="0" fontId="30" fillId="28" borderId="45" xfId="0" applyFont="1" applyFill="1" applyBorder="1" applyAlignment="1">
      <alignment horizontal="left" vertical="center"/>
    </xf>
    <xf numFmtId="0" fontId="30" fillId="28" borderId="0" xfId="0" applyFont="1" applyFill="1" applyBorder="1" applyAlignment="1">
      <alignment horizontal="left" vertical="center"/>
    </xf>
    <xf numFmtId="14" fontId="66" fillId="18" borderId="0" xfId="0" applyNumberFormat="1" applyFont="1" applyFill="1" applyBorder="1" applyAlignment="1" applyProtection="1">
      <alignment horizontal="left" vertical="center"/>
      <protection locked="0"/>
    </xf>
    <xf numFmtId="0" fontId="31" fillId="28" borderId="45" xfId="0" applyFont="1" applyFill="1" applyBorder="1" applyAlignment="1">
      <alignment vertical="center"/>
    </xf>
    <xf numFmtId="0" fontId="31" fillId="28" borderId="0" xfId="0" applyFont="1" applyFill="1" applyBorder="1" applyAlignment="1" applyProtection="1">
      <alignment vertical="center"/>
      <protection locked="0"/>
    </xf>
    <xf numFmtId="0" fontId="34" fillId="6" borderId="46" xfId="0" applyFont="1" applyFill="1" applyBorder="1" applyProtection="1">
      <protection locked="0"/>
    </xf>
    <xf numFmtId="0" fontId="30" fillId="28" borderId="46" xfId="0" applyFont="1" applyFill="1" applyBorder="1" applyAlignment="1" applyProtection="1">
      <alignment vertical="center"/>
      <protection locked="0"/>
    </xf>
    <xf numFmtId="0" fontId="58" fillId="18" borderId="45" xfId="0" applyFont="1" applyFill="1" applyBorder="1" applyAlignment="1" applyProtection="1">
      <alignment horizontal="center" vertical="center" wrapText="1"/>
      <protection locked="0"/>
    </xf>
    <xf numFmtId="0" fontId="30" fillId="28" borderId="0" xfId="0" applyFont="1" applyFill="1" applyBorder="1" applyAlignment="1" applyProtection="1">
      <alignment horizontal="left" vertical="center"/>
      <protection locked="0"/>
    </xf>
    <xf numFmtId="0" fontId="31" fillId="28" borderId="46" xfId="0" applyFont="1" applyFill="1" applyBorder="1" applyAlignment="1" applyProtection="1">
      <alignment vertical="center"/>
      <protection locked="0"/>
    </xf>
    <xf numFmtId="0" fontId="0" fillId="6" borderId="0" xfId="0" applyFill="1"/>
    <xf numFmtId="0" fontId="15" fillId="0" borderId="9" xfId="0" applyFont="1" applyFill="1" applyBorder="1" applyAlignment="1" applyProtection="1">
      <alignment horizontal="center" vertical="center"/>
      <protection locked="0"/>
    </xf>
    <xf numFmtId="0" fontId="0" fillId="0" borderId="0" xfId="0" applyProtection="1">
      <protection locked="0"/>
    </xf>
    <xf numFmtId="0" fontId="15" fillId="0" borderId="9"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protection locked="0"/>
    </xf>
    <xf numFmtId="0" fontId="55" fillId="8" borderId="3" xfId="0" applyFont="1" applyFill="1" applyBorder="1" applyAlignment="1" applyProtection="1">
      <alignment vertical="top" wrapText="1"/>
      <protection locked="0"/>
    </xf>
    <xf numFmtId="0" fontId="58" fillId="8" borderId="3" xfId="0" applyFont="1" applyFill="1" applyBorder="1" applyAlignment="1" applyProtection="1">
      <alignment vertical="top" wrapText="1"/>
      <protection locked="0"/>
    </xf>
    <xf numFmtId="0" fontId="15" fillId="10" borderId="73" xfId="0" applyFont="1" applyFill="1" applyBorder="1" applyAlignment="1">
      <alignment horizontal="center" vertical="center" wrapText="1"/>
    </xf>
    <xf numFmtId="0" fontId="40" fillId="8" borderId="3" xfId="0" applyFont="1" applyFill="1" applyBorder="1" applyAlignment="1" applyProtection="1">
      <alignment vertical="top"/>
      <protection locked="0"/>
    </xf>
    <xf numFmtId="0" fontId="58" fillId="8" borderId="3" xfId="0" applyFont="1" applyFill="1" applyBorder="1" applyAlignment="1" applyProtection="1">
      <alignment vertical="top"/>
      <protection locked="0"/>
    </xf>
    <xf numFmtId="0" fontId="60" fillId="5" borderId="3" xfId="3" applyFont="1" applyFill="1" applyBorder="1" applyAlignment="1" applyProtection="1">
      <alignment vertical="center" wrapText="1"/>
      <protection locked="0"/>
    </xf>
    <xf numFmtId="0" fontId="60" fillId="5" borderId="89" xfId="3" applyFont="1" applyFill="1" applyBorder="1" applyAlignment="1" applyProtection="1">
      <alignment vertical="center" wrapText="1"/>
      <protection locked="0"/>
    </xf>
    <xf numFmtId="0" fontId="15" fillId="5" borderId="87" xfId="0" applyFont="1" applyFill="1" applyBorder="1" applyAlignment="1" applyProtection="1">
      <alignment horizontal="center" vertical="center"/>
      <protection locked="0"/>
    </xf>
    <xf numFmtId="0" fontId="15" fillId="5" borderId="87" xfId="0" applyFont="1" applyFill="1" applyBorder="1" applyAlignment="1" applyProtection="1">
      <alignment horizontal="center" vertical="center" wrapText="1"/>
      <protection locked="0"/>
    </xf>
    <xf numFmtId="0" fontId="15" fillId="5" borderId="94" xfId="0" applyFont="1" applyFill="1" applyBorder="1" applyAlignment="1" applyProtection="1">
      <alignment horizontal="center" vertical="center"/>
      <protection locked="0"/>
    </xf>
    <xf numFmtId="9" fontId="0" fillId="0" borderId="1" xfId="0" applyNumberFormat="1" applyBorder="1" applyAlignment="1">
      <alignment horizontal="center" vertical="center"/>
    </xf>
    <xf numFmtId="9" fontId="19" fillId="14" borderId="75" xfId="0" applyNumberFormat="1" applyFont="1" applyFill="1" applyBorder="1" applyAlignment="1">
      <alignment horizontal="right" vertical="top" wrapText="1"/>
    </xf>
    <xf numFmtId="9" fontId="19" fillId="14" borderId="76" xfId="0" applyNumberFormat="1" applyFont="1" applyFill="1" applyBorder="1" applyAlignment="1">
      <alignment horizontal="right" vertical="top" wrapText="1"/>
    </xf>
    <xf numFmtId="0" fontId="15" fillId="12" borderId="77" xfId="0" applyFont="1" applyFill="1" applyBorder="1" applyAlignment="1">
      <alignment horizontal="center" vertical="center" wrapText="1"/>
    </xf>
    <xf numFmtId="0" fontId="15" fillId="12" borderId="81" xfId="0" applyFont="1" applyFill="1" applyBorder="1" applyAlignment="1">
      <alignment horizontal="center" vertical="center" wrapText="1"/>
    </xf>
    <xf numFmtId="0" fontId="15" fillId="12" borderId="0" xfId="0" applyFont="1" applyFill="1" applyBorder="1" applyAlignment="1">
      <alignment horizontal="center" vertical="center" wrapText="1"/>
    </xf>
    <xf numFmtId="0" fontId="15" fillId="12" borderId="82" xfId="0" applyFont="1" applyFill="1" applyBorder="1" applyAlignment="1">
      <alignment horizontal="center" vertical="center" wrapText="1"/>
    </xf>
    <xf numFmtId="9" fontId="19" fillId="14" borderId="0" xfId="0" applyNumberFormat="1" applyFont="1" applyFill="1" applyBorder="1" applyAlignment="1">
      <alignment horizontal="right" vertical="top" wrapText="1"/>
    </xf>
    <xf numFmtId="9" fontId="19" fillId="14" borderId="78" xfId="0" applyNumberFormat="1" applyFont="1" applyFill="1" applyBorder="1" applyAlignment="1">
      <alignment horizontal="right" vertical="top" wrapText="1"/>
    </xf>
    <xf numFmtId="0" fontId="58" fillId="0" borderId="0" xfId="0" applyFont="1" applyBorder="1" applyAlignment="1" applyProtection="1">
      <alignment horizontal="left" vertical="center"/>
      <protection locked="0"/>
    </xf>
    <xf numFmtId="0" fontId="58" fillId="0" borderId="7" xfId="0" applyFont="1" applyBorder="1" applyAlignment="1" applyProtection="1">
      <alignment horizontal="left" vertical="center"/>
      <protection locked="0"/>
    </xf>
    <xf numFmtId="0" fontId="16" fillId="13" borderId="72" xfId="0" applyFont="1" applyFill="1" applyBorder="1" applyAlignment="1">
      <alignment horizontal="center" vertical="center"/>
    </xf>
    <xf numFmtId="0" fontId="16" fillId="13" borderId="73" xfId="0" applyFont="1" applyFill="1" applyBorder="1" applyAlignment="1">
      <alignment horizontal="center" vertical="center"/>
    </xf>
    <xf numFmtId="0" fontId="15" fillId="13" borderId="78" xfId="0" applyFont="1" applyFill="1" applyBorder="1" applyAlignment="1">
      <alignment horizontal="center" vertical="center" wrapText="1"/>
    </xf>
    <xf numFmtId="0" fontId="14" fillId="3" borderId="0" xfId="0" applyFont="1" applyFill="1" applyBorder="1" applyAlignment="1">
      <alignment horizontal="right" vertical="center" wrapText="1"/>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7" xfId="0" applyFont="1" applyFill="1" applyBorder="1" applyAlignment="1">
      <alignment horizontal="center" vertical="center"/>
    </xf>
    <xf numFmtId="0" fontId="15" fillId="12" borderId="0" xfId="0" applyFont="1" applyFill="1" applyBorder="1" applyAlignment="1">
      <alignment horizontal="center" vertical="center"/>
    </xf>
    <xf numFmtId="0" fontId="15" fillId="12" borderId="82" xfId="0" applyFont="1" applyFill="1" applyBorder="1" applyAlignment="1">
      <alignment horizontal="center" vertical="center"/>
    </xf>
    <xf numFmtId="9" fontId="15" fillId="12" borderId="0" xfId="0" applyNumberFormat="1" applyFont="1" applyFill="1" applyBorder="1" applyAlignment="1">
      <alignment horizontal="center" vertical="center"/>
    </xf>
    <xf numFmtId="0" fontId="15" fillId="13" borderId="0" xfId="0" applyFont="1" applyFill="1" applyBorder="1" applyAlignment="1">
      <alignment horizontal="center" vertical="center" wrapText="1"/>
    </xf>
    <xf numFmtId="0" fontId="15" fillId="12" borderId="77" xfId="0" applyFont="1" applyFill="1" applyBorder="1" applyAlignment="1">
      <alignment horizontal="center" vertical="center"/>
    </xf>
    <xf numFmtId="9" fontId="15" fillId="13" borderId="0" xfId="0" applyNumberFormat="1" applyFont="1" applyFill="1" applyBorder="1" applyAlignment="1">
      <alignment horizontal="center" vertical="center"/>
    </xf>
    <xf numFmtId="0" fontId="64" fillId="3" borderId="77" xfId="0" applyFont="1" applyFill="1" applyBorder="1" applyAlignment="1">
      <alignment horizontal="center" vertical="center" wrapText="1"/>
    </xf>
    <xf numFmtId="0" fontId="64" fillId="3" borderId="0" xfId="0" applyFont="1" applyFill="1" applyBorder="1" applyAlignment="1">
      <alignment horizontal="center" vertical="center" wrapText="1"/>
    </xf>
    <xf numFmtId="0" fontId="13" fillId="3" borderId="19"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7" xfId="0" applyFont="1" applyFill="1" applyBorder="1" applyAlignment="1">
      <alignment horizontal="center" vertical="center"/>
    </xf>
    <xf numFmtId="0" fontId="14" fillId="3" borderId="0" xfId="0" applyFont="1" applyFill="1" applyBorder="1" applyAlignment="1">
      <alignment horizontal="right" vertical="center"/>
    </xf>
    <xf numFmtId="0" fontId="14" fillId="3" borderId="8" xfId="0" applyFont="1" applyFill="1" applyBorder="1" applyAlignment="1">
      <alignment horizontal="right" vertical="center" wrapText="1"/>
    </xf>
    <xf numFmtId="0" fontId="14" fillId="3" borderId="8" xfId="0" applyFont="1" applyFill="1" applyBorder="1" applyAlignment="1">
      <alignment horizontal="right" vertical="center"/>
    </xf>
    <xf numFmtId="9" fontId="58" fillId="0" borderId="0" xfId="0" applyNumberFormat="1" applyFont="1" applyFill="1" applyBorder="1" applyAlignment="1" applyProtection="1">
      <alignment horizontal="center" vertical="center"/>
      <protection locked="0"/>
    </xf>
    <xf numFmtId="9" fontId="15" fillId="13" borderId="0" xfId="0" applyNumberFormat="1" applyFont="1" applyFill="1" applyBorder="1" applyAlignment="1">
      <alignment horizontal="center" vertical="center" wrapText="1"/>
    </xf>
    <xf numFmtId="9" fontId="25" fillId="14" borderId="74" xfId="0" applyNumberFormat="1" applyFont="1" applyFill="1" applyBorder="1" applyAlignment="1">
      <alignment horizontal="left" vertical="top"/>
    </xf>
    <xf numFmtId="9" fontId="25" fillId="14" borderId="75" xfId="0" applyNumberFormat="1" applyFont="1" applyFill="1" applyBorder="1" applyAlignment="1">
      <alignment horizontal="left" vertical="top"/>
    </xf>
    <xf numFmtId="0" fontId="15" fillId="13" borderId="78" xfId="0" applyFont="1" applyFill="1" applyBorder="1" applyAlignment="1">
      <alignment horizontal="left" vertical="center" wrapText="1"/>
    </xf>
    <xf numFmtId="0" fontId="64" fillId="3" borderId="72" xfId="0" applyFont="1" applyFill="1" applyBorder="1" applyAlignment="1">
      <alignment horizontal="center" vertical="center"/>
    </xf>
    <xf numFmtId="0" fontId="16" fillId="12" borderId="72" xfId="0" applyFont="1" applyFill="1" applyBorder="1" applyAlignment="1">
      <alignment horizontal="center" vertical="center"/>
    </xf>
    <xf numFmtId="0" fontId="16" fillId="12" borderId="73" xfId="0" applyFont="1" applyFill="1" applyBorder="1" applyAlignment="1">
      <alignment horizontal="center" vertical="center"/>
    </xf>
    <xf numFmtId="0" fontId="15" fillId="12" borderId="77" xfId="0" applyFont="1" applyFill="1" applyBorder="1" applyAlignment="1">
      <alignment horizontal="left" vertical="center" wrapText="1"/>
    </xf>
    <xf numFmtId="0" fontId="15" fillId="0" borderId="61" xfId="0" applyFont="1" applyBorder="1" applyAlignment="1">
      <alignment horizontal="center" vertical="center" wrapText="1"/>
    </xf>
    <xf numFmtId="0" fontId="15" fillId="0" borderId="63" xfId="0" applyFont="1" applyBorder="1" applyAlignment="1">
      <alignment horizontal="center" vertical="center" wrapText="1"/>
    </xf>
    <xf numFmtId="0" fontId="15" fillId="5" borderId="61" xfId="0" applyFont="1" applyFill="1" applyBorder="1" applyAlignment="1">
      <alignment horizontal="center" vertical="center" wrapText="1"/>
    </xf>
    <xf numFmtId="0" fontId="15" fillId="5" borderId="63" xfId="0" applyFont="1" applyFill="1" applyBorder="1" applyAlignment="1">
      <alignment horizontal="center" vertical="center" wrapText="1"/>
    </xf>
    <xf numFmtId="0" fontId="6" fillId="4" borderId="2" xfId="0" applyFont="1" applyFill="1" applyBorder="1" applyAlignment="1">
      <alignment horizontal="center" vertical="center"/>
    </xf>
    <xf numFmtId="0" fontId="0" fillId="0" borderId="59" xfId="0" applyBorder="1" applyAlignment="1">
      <alignment horizontal="center" vertical="center" wrapText="1"/>
    </xf>
    <xf numFmtId="0" fontId="63" fillId="22" borderId="61" xfId="0" applyFont="1" applyFill="1" applyBorder="1" applyAlignment="1">
      <alignment horizontal="center" vertical="center"/>
    </xf>
    <xf numFmtId="0" fontId="63" fillId="22" borderId="62" xfId="0" applyFont="1" applyFill="1" applyBorder="1" applyAlignment="1">
      <alignment horizontal="center" vertical="center"/>
    </xf>
    <xf numFmtId="0" fontId="63" fillId="22" borderId="63" xfId="0" applyFont="1" applyFill="1" applyBorder="1" applyAlignment="1">
      <alignment horizontal="center" vertical="center"/>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6" fillId="7" borderId="5" xfId="0" applyFont="1" applyFill="1" applyBorder="1" applyAlignment="1">
      <alignment horizontal="left" vertical="center" wrapText="1"/>
    </xf>
    <xf numFmtId="9" fontId="7" fillId="14" borderId="74" xfId="0" applyNumberFormat="1" applyFont="1" applyFill="1" applyBorder="1" applyAlignment="1">
      <alignment horizontal="left" vertical="top"/>
    </xf>
    <xf numFmtId="9" fontId="7" fillId="14" borderId="75" xfId="0" applyNumberFormat="1" applyFont="1" applyFill="1" applyBorder="1" applyAlignment="1">
      <alignment horizontal="left" vertical="top"/>
    </xf>
    <xf numFmtId="0" fontId="15" fillId="5" borderId="91" xfId="0" applyFont="1" applyFill="1" applyBorder="1" applyAlignment="1">
      <alignment horizontal="left" vertical="center" wrapText="1"/>
    </xf>
    <xf numFmtId="0" fontId="15" fillId="5" borderId="93" xfId="0" applyFont="1" applyFill="1" applyBorder="1" applyAlignment="1">
      <alignment horizontal="left" vertical="center" wrapText="1"/>
    </xf>
    <xf numFmtId="0" fontId="14" fillId="3" borderId="8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6" fillId="7" borderId="19" xfId="0" applyFont="1" applyFill="1" applyBorder="1" applyAlignment="1">
      <alignment horizontal="left" vertical="center" wrapText="1"/>
    </xf>
    <xf numFmtId="0" fontId="16" fillId="7" borderId="20" xfId="0" applyFont="1" applyFill="1" applyBorder="1" applyAlignment="1">
      <alignment horizontal="left" vertical="center" wrapText="1"/>
    </xf>
    <xf numFmtId="0" fontId="13" fillId="3" borderId="77" xfId="0" applyFont="1" applyFill="1" applyBorder="1" applyAlignment="1">
      <alignment horizontal="center" vertical="center"/>
    </xf>
    <xf numFmtId="0" fontId="13" fillId="3" borderId="78" xfId="0" applyFont="1" applyFill="1" applyBorder="1" applyAlignment="1">
      <alignment horizontal="center" vertical="center"/>
    </xf>
    <xf numFmtId="0" fontId="14" fillId="3" borderId="77" xfId="0" applyFont="1" applyFill="1" applyBorder="1" applyAlignment="1">
      <alignment horizontal="center"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78" xfId="0" applyBorder="1" applyAlignment="1">
      <alignment horizontal="left" vertical="center"/>
    </xf>
    <xf numFmtId="0" fontId="16" fillId="7" borderId="6" xfId="0" applyFont="1" applyFill="1" applyBorder="1" applyAlignment="1">
      <alignment horizontal="left" vertical="center" wrapText="1"/>
    </xf>
    <xf numFmtId="9" fontId="18" fillId="14" borderId="74" xfId="0" applyNumberFormat="1" applyFont="1" applyFill="1" applyBorder="1" applyAlignment="1">
      <alignment horizontal="left" vertical="top"/>
    </xf>
    <xf numFmtId="9" fontId="18" fillId="14" borderId="75" xfId="0" applyNumberFormat="1" applyFont="1" applyFill="1" applyBorder="1" applyAlignment="1">
      <alignment horizontal="left" vertical="top"/>
    </xf>
    <xf numFmtId="0" fontId="14" fillId="3" borderId="77" xfId="0" applyFont="1" applyFill="1" applyBorder="1" applyAlignment="1">
      <alignment horizontal="right" vertical="center"/>
    </xf>
    <xf numFmtId="0" fontId="15" fillId="8" borderId="0" xfId="0" applyFont="1" applyFill="1" applyBorder="1" applyAlignment="1">
      <alignment horizontal="left" vertical="center"/>
    </xf>
    <xf numFmtId="0" fontId="15" fillId="8" borderId="78" xfId="0" applyFont="1" applyFill="1" applyBorder="1" applyAlignment="1">
      <alignment horizontal="left" vertical="center"/>
    </xf>
    <xf numFmtId="0" fontId="14" fillId="3" borderId="77" xfId="0" applyFont="1" applyFill="1" applyBorder="1" applyAlignment="1">
      <alignment horizontal="right" vertical="center" wrapText="1"/>
    </xf>
    <xf numFmtId="0" fontId="68" fillId="8" borderId="3" xfId="0" applyFont="1" applyFill="1" applyBorder="1" applyAlignment="1" applyProtection="1">
      <alignment horizontal="center" vertical="top"/>
      <protection locked="0"/>
    </xf>
    <xf numFmtId="0" fontId="58" fillId="8" borderId="3" xfId="0" applyFont="1" applyFill="1" applyBorder="1" applyAlignment="1" applyProtection="1">
      <alignment horizontal="center" vertical="top"/>
      <protection locked="0"/>
    </xf>
    <xf numFmtId="0" fontId="14" fillId="3" borderId="78" xfId="0" applyFont="1" applyFill="1" applyBorder="1" applyAlignment="1">
      <alignment horizontal="center" vertical="center"/>
    </xf>
    <xf numFmtId="0" fontId="15" fillId="7" borderId="19"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6" fillId="10" borderId="131" xfId="0" applyFont="1" applyFill="1" applyBorder="1" applyAlignment="1">
      <alignment horizontal="center"/>
    </xf>
    <xf numFmtId="0" fontId="37" fillId="9" borderId="77" xfId="0" applyFont="1" applyFill="1" applyBorder="1" applyAlignment="1">
      <alignment horizontal="center"/>
    </xf>
    <xf numFmtId="0" fontId="37" fillId="9" borderId="0" xfId="0" applyFont="1" applyFill="1" applyBorder="1" applyAlignment="1">
      <alignment horizontal="center"/>
    </xf>
    <xf numFmtId="0" fontId="37" fillId="9" borderId="78" xfId="0" applyFont="1" applyFill="1" applyBorder="1" applyAlignment="1">
      <alignment horizontal="center"/>
    </xf>
    <xf numFmtId="0" fontId="16" fillId="10" borderId="73" xfId="0" applyFont="1" applyFill="1" applyBorder="1" applyAlignment="1">
      <alignment horizontal="center"/>
    </xf>
    <xf numFmtId="0" fontId="15" fillId="10" borderId="0" xfId="0" applyFont="1" applyFill="1" applyBorder="1" applyAlignment="1">
      <alignment horizontal="center"/>
    </xf>
    <xf numFmtId="0" fontId="15" fillId="10" borderId="78" xfId="0" applyFont="1" applyFill="1" applyBorder="1" applyAlignment="1">
      <alignment horizontal="center"/>
    </xf>
    <xf numFmtId="9" fontId="38" fillId="10" borderId="77" xfId="0" quotePrefix="1" applyNumberFormat="1" applyFont="1" applyFill="1" applyBorder="1" applyAlignment="1">
      <alignment horizontal="center"/>
    </xf>
    <xf numFmtId="9" fontId="38" fillId="10" borderId="0" xfId="0" quotePrefix="1" applyNumberFormat="1" applyFont="1" applyFill="1" applyBorder="1" applyAlignment="1">
      <alignment horizontal="center"/>
    </xf>
    <xf numFmtId="0" fontId="39" fillId="10" borderId="77" xfId="0" quotePrefix="1" applyFont="1" applyFill="1" applyBorder="1" applyAlignment="1">
      <alignment horizontal="center"/>
    </xf>
    <xf numFmtId="0" fontId="39" fillId="10" borderId="0" xfId="0" quotePrefix="1" applyFont="1" applyFill="1" applyBorder="1" applyAlignment="1">
      <alignment horizontal="center"/>
    </xf>
    <xf numFmtId="0" fontId="39" fillId="10" borderId="0" xfId="0" applyFont="1" applyFill="1" applyBorder="1" applyAlignment="1">
      <alignment horizontal="center" wrapText="1"/>
    </xf>
    <xf numFmtId="0" fontId="39" fillId="10" borderId="78" xfId="0" applyFont="1" applyFill="1" applyBorder="1" applyAlignment="1">
      <alignment horizontal="center" wrapText="1"/>
    </xf>
    <xf numFmtId="0" fontId="15" fillId="8" borderId="0" xfId="0" applyFont="1" applyFill="1" applyBorder="1" applyAlignment="1">
      <alignment horizontal="center" vertical="center" wrapText="1"/>
    </xf>
    <xf numFmtId="0" fontId="15" fillId="25" borderId="72" xfId="0" applyFont="1" applyFill="1" applyBorder="1" applyAlignment="1">
      <alignment horizontal="center" vertical="center"/>
    </xf>
    <xf numFmtId="0" fontId="58" fillId="8" borderId="42" xfId="0" applyFont="1" applyFill="1" applyBorder="1" applyAlignment="1" applyProtection="1">
      <alignment horizontal="left" vertical="top" wrapText="1"/>
      <protection locked="0"/>
    </xf>
    <xf numFmtId="0" fontId="58" fillId="8" borderId="129" xfId="0" applyFont="1" applyFill="1" applyBorder="1" applyAlignment="1" applyProtection="1">
      <alignment horizontal="left" vertical="top" wrapText="1"/>
      <protection locked="0"/>
    </xf>
    <xf numFmtId="0" fontId="55" fillId="8" borderId="42" xfId="0" applyFont="1" applyFill="1" applyBorder="1" applyAlignment="1" applyProtection="1">
      <alignment horizontal="center" vertical="top" wrapText="1"/>
      <protection locked="0"/>
    </xf>
    <xf numFmtId="0" fontId="55" fillId="8" borderId="129" xfId="0" applyFont="1" applyFill="1" applyBorder="1" applyAlignment="1" applyProtection="1">
      <alignment horizontal="center" vertical="top" wrapText="1"/>
      <protection locked="0"/>
    </xf>
    <xf numFmtId="0" fontId="58" fillId="8" borderId="130" xfId="0" applyFont="1" applyFill="1" applyBorder="1" applyAlignment="1" applyProtection="1">
      <alignment horizontal="left" vertical="top" wrapText="1"/>
      <protection locked="0"/>
    </xf>
    <xf numFmtId="0" fontId="55" fillId="8" borderId="130" xfId="0" applyFont="1" applyFill="1" applyBorder="1" applyAlignment="1" applyProtection="1">
      <alignment horizontal="center" vertical="top" wrapText="1"/>
      <protection locked="0"/>
    </xf>
    <xf numFmtId="0" fontId="12" fillId="18" borderId="0" xfId="0" applyFont="1" applyFill="1" applyBorder="1" applyAlignment="1">
      <alignment horizontal="left" vertical="center"/>
    </xf>
    <xf numFmtId="0" fontId="12" fillId="18" borderId="78" xfId="0" applyFont="1" applyFill="1" applyBorder="1" applyAlignment="1">
      <alignment horizontal="left" vertical="center"/>
    </xf>
    <xf numFmtId="0" fontId="54" fillId="10" borderId="14" xfId="0" applyFont="1" applyFill="1" applyBorder="1" applyAlignment="1">
      <alignment horizontal="center" vertical="center"/>
    </xf>
    <xf numFmtId="0" fontId="54" fillId="10" borderId="103" xfId="0" applyFont="1" applyFill="1" applyBorder="1" applyAlignment="1">
      <alignment horizontal="center" vertical="center"/>
    </xf>
    <xf numFmtId="0" fontId="17" fillId="10" borderId="77" xfId="0" applyFont="1" applyFill="1" applyBorder="1" applyAlignment="1">
      <alignment horizontal="center"/>
    </xf>
    <xf numFmtId="0" fontId="17" fillId="10" borderId="0" xfId="0" applyFont="1" applyFill="1" applyBorder="1" applyAlignment="1">
      <alignment horizontal="center"/>
    </xf>
    <xf numFmtId="0" fontId="17" fillId="10" borderId="7" xfId="0" applyFont="1" applyFill="1" applyBorder="1" applyAlignment="1">
      <alignment horizontal="center"/>
    </xf>
    <xf numFmtId="9" fontId="64" fillId="11" borderId="86" xfId="0" applyNumberFormat="1" applyFont="1" applyFill="1" applyBorder="1" applyAlignment="1">
      <alignment horizontal="center" vertical="center" wrapText="1"/>
    </xf>
    <xf numFmtId="9" fontId="64" fillId="11" borderId="5" xfId="0" applyNumberFormat="1" applyFont="1" applyFill="1" applyBorder="1" applyAlignment="1">
      <alignment horizontal="center" vertical="center" wrapText="1"/>
    </xf>
    <xf numFmtId="9" fontId="64" fillId="11" borderId="106" xfId="0" applyNumberFormat="1" applyFont="1" applyFill="1" applyBorder="1" applyAlignment="1">
      <alignment horizontal="center" vertical="center" wrapText="1"/>
    </xf>
    <xf numFmtId="0" fontId="52" fillId="10" borderId="97" xfId="0" applyFont="1" applyFill="1" applyBorder="1" applyAlignment="1">
      <alignment horizontal="center" vertical="center"/>
    </xf>
    <xf numFmtId="0" fontId="52" fillId="10" borderId="14" xfId="0" applyFont="1" applyFill="1" applyBorder="1" applyAlignment="1">
      <alignment horizontal="center" vertical="center"/>
    </xf>
    <xf numFmtId="0" fontId="52" fillId="10" borderId="20" xfId="0" applyFont="1" applyFill="1" applyBorder="1" applyAlignment="1">
      <alignment horizontal="center" vertical="center"/>
    </xf>
    <xf numFmtId="0" fontId="54" fillId="10" borderId="30" xfId="0" applyFont="1" applyFill="1" applyBorder="1" applyAlignment="1">
      <alignment horizontal="center" vertical="center"/>
    </xf>
    <xf numFmtId="0" fontId="54" fillId="10" borderId="31" xfId="0" applyFont="1" applyFill="1" applyBorder="1" applyAlignment="1">
      <alignment horizontal="center" vertical="center"/>
    </xf>
    <xf numFmtId="0" fontId="54" fillId="10" borderId="105" xfId="0" applyFont="1" applyFill="1" applyBorder="1" applyAlignment="1">
      <alignment horizontal="center" vertical="center"/>
    </xf>
    <xf numFmtId="9" fontId="53" fillId="10" borderId="77" xfId="0" applyNumberFormat="1" applyFont="1" applyFill="1" applyBorder="1" applyAlignment="1">
      <alignment horizontal="center" vertical="top" wrapText="1"/>
    </xf>
    <xf numFmtId="0" fontId="53" fillId="10" borderId="0" xfId="0" applyFont="1" applyFill="1" applyBorder="1" applyAlignment="1">
      <alignment horizontal="center" vertical="top" wrapText="1"/>
    </xf>
    <xf numFmtId="9" fontId="53" fillId="10" borderId="0" xfId="0" applyNumberFormat="1" applyFont="1" applyFill="1" applyBorder="1" applyAlignment="1">
      <alignment horizontal="center" vertical="top" wrapText="1"/>
    </xf>
    <xf numFmtId="9" fontId="53" fillId="10" borderId="7" xfId="0" applyNumberFormat="1" applyFont="1" applyFill="1" applyBorder="1" applyAlignment="1">
      <alignment horizontal="center" vertical="top" wrapText="1"/>
    </xf>
    <xf numFmtId="0" fontId="58" fillId="0" borderId="30" xfId="0" applyFont="1" applyBorder="1" applyAlignment="1" applyProtection="1">
      <alignment horizontal="center" vertical="top" wrapText="1"/>
      <protection locked="0"/>
    </xf>
    <xf numFmtId="0" fontId="58" fillId="0" borderId="31" xfId="0" applyFont="1" applyBorder="1" applyAlignment="1" applyProtection="1">
      <alignment horizontal="center" vertical="top" wrapText="1"/>
      <protection locked="0"/>
    </xf>
    <xf numFmtId="0" fontId="58" fillId="0" borderId="105" xfId="0" applyFont="1" applyBorder="1" applyAlignment="1" applyProtection="1">
      <alignment horizontal="center" vertical="top" wrapText="1"/>
      <protection locked="0"/>
    </xf>
    <xf numFmtId="0" fontId="49" fillId="10" borderId="77" xfId="0" applyFont="1" applyFill="1" applyBorder="1" applyAlignment="1">
      <alignment horizontal="center"/>
    </xf>
    <xf numFmtId="0" fontId="49" fillId="10" borderId="0" xfId="0" applyFont="1" applyFill="1" applyBorder="1" applyAlignment="1">
      <alignment horizontal="center"/>
    </xf>
    <xf numFmtId="0" fontId="49" fillId="10" borderId="7" xfId="0" applyFont="1" applyFill="1" applyBorder="1" applyAlignment="1">
      <alignment horizontal="center"/>
    </xf>
    <xf numFmtId="9" fontId="64" fillId="11" borderId="101" xfId="0" applyNumberFormat="1" applyFont="1" applyFill="1" applyBorder="1" applyAlignment="1">
      <alignment horizontal="center" vertical="center" wrapText="1"/>
    </xf>
    <xf numFmtId="9" fontId="64" fillId="11" borderId="12" xfId="0" applyNumberFormat="1" applyFont="1" applyFill="1" applyBorder="1" applyAlignment="1">
      <alignment horizontal="center" vertical="center" wrapText="1"/>
    </xf>
    <xf numFmtId="9" fontId="64" fillId="11" borderId="107" xfId="0" applyNumberFormat="1" applyFont="1" applyFill="1" applyBorder="1" applyAlignment="1">
      <alignment horizontal="center" vertical="center" wrapText="1"/>
    </xf>
    <xf numFmtId="0" fontId="45" fillId="10" borderId="97" xfId="0" applyFont="1" applyFill="1" applyBorder="1" applyAlignment="1">
      <alignment horizontal="center" vertical="center"/>
    </xf>
    <xf numFmtId="0" fontId="45" fillId="10" borderId="14" xfId="0" applyFont="1" applyFill="1" applyBorder="1" applyAlignment="1">
      <alignment horizontal="center" vertical="center"/>
    </xf>
    <xf numFmtId="0" fontId="45" fillId="10" borderId="20" xfId="0" applyFont="1" applyFill="1" applyBorder="1" applyAlignment="1">
      <alignment horizontal="center" vertical="center"/>
    </xf>
    <xf numFmtId="0" fontId="47" fillId="10" borderId="30" xfId="0" applyFont="1" applyFill="1" applyBorder="1" applyAlignment="1">
      <alignment horizontal="center" vertical="center"/>
    </xf>
    <xf numFmtId="0" fontId="47" fillId="10" borderId="31" xfId="0" applyFont="1" applyFill="1" applyBorder="1" applyAlignment="1">
      <alignment horizontal="center" vertical="center"/>
    </xf>
    <xf numFmtId="0" fontId="47" fillId="10" borderId="105" xfId="0" applyFont="1" applyFill="1" applyBorder="1" applyAlignment="1">
      <alignment horizontal="center" vertical="center"/>
    </xf>
    <xf numFmtId="9" fontId="46" fillId="10" borderId="77" xfId="0" applyNumberFormat="1" applyFont="1" applyFill="1" applyBorder="1" applyAlignment="1">
      <alignment horizontal="center" vertical="top" wrapText="1"/>
    </xf>
    <xf numFmtId="0" fontId="46" fillId="10" borderId="0" xfId="0" applyFont="1" applyFill="1" applyBorder="1" applyAlignment="1">
      <alignment horizontal="center" vertical="top" wrapText="1"/>
    </xf>
    <xf numFmtId="9" fontId="46" fillId="10" borderId="0" xfId="0" applyNumberFormat="1" applyFont="1" applyFill="1" applyBorder="1" applyAlignment="1">
      <alignment horizontal="center" vertical="top" wrapText="1"/>
    </xf>
    <xf numFmtId="9" fontId="46" fillId="10" borderId="7" xfId="0" applyNumberFormat="1" applyFont="1" applyFill="1" applyBorder="1" applyAlignment="1">
      <alignment horizontal="center" vertical="top" wrapText="1"/>
    </xf>
    <xf numFmtId="9" fontId="64" fillId="11" borderId="111" xfId="0" applyNumberFormat="1" applyFont="1" applyFill="1" applyBorder="1" applyAlignment="1">
      <alignment horizontal="center" vertical="center" wrapText="1"/>
    </xf>
    <xf numFmtId="9" fontId="64" fillId="11" borderId="44" xfId="0" applyNumberFormat="1" applyFont="1" applyFill="1" applyBorder="1" applyAlignment="1">
      <alignment horizontal="center" vertical="center" wrapText="1"/>
    </xf>
    <xf numFmtId="9" fontId="64" fillId="11" borderId="112" xfId="0" applyNumberFormat="1" applyFont="1" applyFill="1" applyBorder="1" applyAlignment="1">
      <alignment horizontal="center" vertical="center" wrapText="1"/>
    </xf>
    <xf numFmtId="0" fontId="44" fillId="24" borderId="77" xfId="0" applyFont="1" applyFill="1" applyBorder="1" applyAlignment="1">
      <alignment horizontal="right" vertical="center"/>
    </xf>
    <xf numFmtId="0" fontId="44" fillId="24" borderId="0" xfId="0" applyFont="1" applyFill="1" applyBorder="1" applyAlignment="1">
      <alignment horizontal="right" vertical="center"/>
    </xf>
    <xf numFmtId="9" fontId="18" fillId="18" borderId="74" xfId="0" applyNumberFormat="1" applyFont="1" applyFill="1" applyBorder="1" applyAlignment="1">
      <alignment horizontal="left" vertical="top"/>
    </xf>
    <xf numFmtId="9" fontId="18" fillId="18" borderId="75" xfId="0" applyNumberFormat="1" applyFont="1" applyFill="1" applyBorder="1" applyAlignment="1">
      <alignment horizontal="left" vertical="top"/>
    </xf>
    <xf numFmtId="0" fontId="42" fillId="24" borderId="77" xfId="0" applyFont="1" applyFill="1" applyBorder="1" applyAlignment="1">
      <alignment horizontal="center" vertical="center"/>
    </xf>
    <xf numFmtId="0" fontId="42" fillId="24" borderId="0" xfId="0" applyFont="1" applyFill="1" applyBorder="1" applyAlignment="1">
      <alignment horizontal="center" vertical="center"/>
    </xf>
    <xf numFmtId="0" fontId="42" fillId="24" borderId="78" xfId="0" applyFont="1" applyFill="1" applyBorder="1" applyAlignment="1">
      <alignment horizontal="center" vertical="center"/>
    </xf>
    <xf numFmtId="0" fontId="44" fillId="24" borderId="77" xfId="0" applyFont="1" applyFill="1" applyBorder="1" applyAlignment="1">
      <alignment horizontal="center" vertical="center"/>
    </xf>
    <xf numFmtId="0" fontId="44" fillId="24" borderId="0" xfId="0" applyFont="1" applyFill="1" applyBorder="1" applyAlignment="1">
      <alignment horizontal="center" vertical="center"/>
    </xf>
    <xf numFmtId="0" fontId="44" fillId="24" borderId="18" xfId="0" applyFont="1" applyFill="1" applyBorder="1" applyAlignment="1">
      <alignment horizontal="center" vertical="center"/>
    </xf>
    <xf numFmtId="0" fontId="44" fillId="24" borderId="17" xfId="0" applyFont="1" applyFill="1" applyBorder="1" applyAlignment="1">
      <alignment horizontal="center" vertical="center"/>
    </xf>
    <xf numFmtId="0" fontId="44" fillId="24" borderId="78" xfId="0" applyFont="1" applyFill="1" applyBorder="1" applyAlignment="1">
      <alignment horizontal="center" vertical="center"/>
    </xf>
    <xf numFmtId="0" fontId="44" fillId="24" borderId="77" xfId="0" applyFont="1" applyFill="1" applyBorder="1" applyAlignment="1">
      <alignment horizontal="right" vertical="center" wrapText="1"/>
    </xf>
    <xf numFmtId="0" fontId="44" fillId="24" borderId="0" xfId="0" applyFont="1" applyFill="1" applyBorder="1" applyAlignment="1">
      <alignment horizontal="right" vertical="center" wrapText="1"/>
    </xf>
    <xf numFmtId="0" fontId="58" fillId="0" borderId="23" xfId="0" applyFont="1" applyBorder="1" applyAlignment="1" applyProtection="1">
      <alignment horizontal="center" vertical="top" wrapText="1"/>
      <protection locked="0"/>
    </xf>
    <xf numFmtId="0" fontId="58" fillId="0" borderId="24" xfId="0" applyFont="1" applyBorder="1" applyAlignment="1" applyProtection="1">
      <alignment horizontal="center" vertical="top" wrapText="1"/>
      <protection locked="0"/>
    </xf>
    <xf numFmtId="0" fontId="58" fillId="0" borderId="99" xfId="0" applyFont="1" applyBorder="1" applyAlignment="1" applyProtection="1">
      <alignment horizontal="center" vertical="top" wrapText="1"/>
      <protection locked="0"/>
    </xf>
    <xf numFmtId="0" fontId="54" fillId="10" borderId="25" xfId="0" applyFont="1" applyFill="1" applyBorder="1" applyAlignment="1">
      <alignment horizontal="center" vertical="center"/>
    </xf>
    <xf numFmtId="0" fontId="54" fillId="10" borderId="100" xfId="0" applyFont="1" applyFill="1" applyBorder="1" applyAlignment="1">
      <alignment horizontal="center" vertical="center"/>
    </xf>
    <xf numFmtId="9" fontId="25" fillId="18" borderId="0" xfId="0" applyNumberFormat="1" applyFont="1" applyFill="1" applyBorder="1" applyAlignment="1">
      <alignment horizontal="right" vertical="top" wrapText="1"/>
    </xf>
    <xf numFmtId="9" fontId="25" fillId="18" borderId="78" xfId="0" applyNumberFormat="1" applyFont="1" applyFill="1" applyBorder="1" applyAlignment="1">
      <alignment horizontal="right" vertical="top" wrapText="1"/>
    </xf>
    <xf numFmtId="9" fontId="25" fillId="18" borderId="75" xfId="0" applyNumberFormat="1" applyFont="1" applyFill="1" applyBorder="1" applyAlignment="1">
      <alignment horizontal="right" vertical="top" wrapText="1"/>
    </xf>
    <xf numFmtId="9" fontId="25" fillId="18" borderId="76" xfId="0" applyNumberFormat="1" applyFont="1" applyFill="1" applyBorder="1" applyAlignment="1">
      <alignment horizontal="right" vertical="top" wrapText="1"/>
    </xf>
    <xf numFmtId="9" fontId="64" fillId="11" borderId="77" xfId="0" applyNumberFormat="1" applyFont="1" applyFill="1" applyBorder="1" applyAlignment="1">
      <alignment horizontal="center" vertical="center" wrapText="1"/>
    </xf>
    <xf numFmtId="9" fontId="64" fillId="11" borderId="0" xfId="0" applyNumberFormat="1" applyFont="1" applyFill="1" applyBorder="1" applyAlignment="1">
      <alignment horizontal="center" vertical="center" wrapText="1"/>
    </xf>
    <xf numFmtId="9" fontId="64" fillId="11" borderId="78" xfId="0" applyNumberFormat="1" applyFont="1" applyFill="1" applyBorder="1" applyAlignment="1">
      <alignment horizontal="center" vertical="center" wrapText="1"/>
    </xf>
    <xf numFmtId="9" fontId="64" fillId="11" borderId="97" xfId="0" applyNumberFormat="1" applyFont="1" applyFill="1" applyBorder="1" applyAlignment="1">
      <alignment horizontal="center" vertical="center" wrapText="1"/>
    </xf>
    <xf numFmtId="9" fontId="64" fillId="11" borderId="14" xfId="0" applyNumberFormat="1" applyFont="1" applyFill="1" applyBorder="1" applyAlignment="1">
      <alignment horizontal="center" vertical="center" wrapText="1"/>
    </xf>
    <xf numFmtId="9" fontId="64" fillId="11" borderId="103" xfId="0" applyNumberFormat="1" applyFont="1" applyFill="1" applyBorder="1" applyAlignment="1">
      <alignment horizontal="center" vertical="center" wrapText="1"/>
    </xf>
    <xf numFmtId="0" fontId="54" fillId="10" borderId="28" xfId="0" applyFont="1" applyFill="1" applyBorder="1" applyAlignment="1">
      <alignment horizontal="center" vertical="center"/>
    </xf>
    <xf numFmtId="0" fontId="54" fillId="10" borderId="29" xfId="0" applyFont="1" applyFill="1" applyBorder="1" applyAlignment="1">
      <alignment horizontal="center" vertical="center"/>
    </xf>
    <xf numFmtId="0" fontId="54" fillId="10" borderId="104" xfId="0" applyFont="1" applyFill="1" applyBorder="1" applyAlignment="1">
      <alignment horizontal="center" vertical="center"/>
    </xf>
    <xf numFmtId="0" fontId="55" fillId="0" borderId="30" xfId="0" applyFont="1" applyBorder="1" applyAlignment="1" applyProtection="1">
      <alignment horizontal="center" vertical="top" wrapText="1"/>
      <protection locked="0"/>
    </xf>
    <xf numFmtId="0" fontId="55" fillId="0" borderId="31" xfId="0" applyFont="1" applyBorder="1" applyAlignment="1" applyProtection="1">
      <alignment horizontal="center" vertical="top" wrapText="1"/>
      <protection locked="0"/>
    </xf>
    <xf numFmtId="0" fontId="55" fillId="0" borderId="105" xfId="0" applyFont="1" applyBorder="1" applyAlignment="1" applyProtection="1">
      <alignment horizontal="center" vertical="top" wrapText="1"/>
      <protection locked="0"/>
    </xf>
    <xf numFmtId="0" fontId="54" fillId="10" borderId="0" xfId="0" applyFont="1" applyFill="1" applyBorder="1" applyAlignment="1">
      <alignment horizontal="center" vertical="center"/>
    </xf>
    <xf numFmtId="0" fontId="54" fillId="10" borderId="78" xfId="0" applyFont="1" applyFill="1" applyBorder="1" applyAlignment="1">
      <alignment horizontal="center" vertical="center"/>
    </xf>
    <xf numFmtId="0" fontId="54" fillId="10" borderId="21" xfId="0" applyFont="1" applyFill="1" applyBorder="1" applyAlignment="1">
      <alignment horizontal="center" vertical="center"/>
    </xf>
    <xf numFmtId="0" fontId="54" fillId="10" borderId="22" xfId="0" applyFont="1" applyFill="1" applyBorder="1" applyAlignment="1">
      <alignment horizontal="center" vertical="center"/>
    </xf>
    <xf numFmtId="0" fontId="54" fillId="10" borderId="98" xfId="0" applyFont="1" applyFill="1" applyBorder="1" applyAlignment="1">
      <alignment horizontal="center" vertical="center"/>
    </xf>
    <xf numFmtId="0" fontId="54" fillId="10" borderId="32" xfId="0" applyFont="1" applyFill="1" applyBorder="1" applyAlignment="1">
      <alignment horizontal="center" vertical="center"/>
    </xf>
    <xf numFmtId="0" fontId="54" fillId="10" borderId="33" xfId="0" applyFont="1" applyFill="1" applyBorder="1" applyAlignment="1">
      <alignment horizontal="center" vertical="center"/>
    </xf>
    <xf numFmtId="0" fontId="54" fillId="10" borderId="108" xfId="0" applyFont="1" applyFill="1" applyBorder="1" applyAlignment="1">
      <alignment horizontal="center" vertical="center"/>
    </xf>
    <xf numFmtId="0" fontId="58" fillId="0" borderId="34" xfId="0" applyFont="1" applyBorder="1" applyAlignment="1" applyProtection="1">
      <alignment horizontal="center" vertical="top" wrapText="1"/>
      <protection locked="0"/>
    </xf>
    <xf numFmtId="0" fontId="58" fillId="0" borderId="35" xfId="0" applyFont="1" applyBorder="1" applyAlignment="1" applyProtection="1">
      <alignment horizontal="center" vertical="top" wrapText="1"/>
      <protection locked="0"/>
    </xf>
    <xf numFmtId="0" fontId="58" fillId="0" borderId="109" xfId="0" applyFont="1" applyBorder="1" applyAlignment="1" applyProtection="1">
      <alignment horizontal="center" vertical="top" wrapText="1"/>
      <protection locked="0"/>
    </xf>
    <xf numFmtId="0" fontId="54" fillId="10" borderId="19" xfId="0" applyFont="1" applyFill="1" applyBorder="1" applyAlignment="1">
      <alignment horizontal="center" vertical="center"/>
    </xf>
    <xf numFmtId="0" fontId="67" fillId="0" borderId="3"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9" fillId="0" borderId="3" xfId="0" applyFont="1" applyBorder="1" applyAlignment="1" applyProtection="1">
      <alignment horizontal="center" vertical="top"/>
      <protection locked="0"/>
    </xf>
    <xf numFmtId="0" fontId="15" fillId="0" borderId="55" xfId="0" applyFont="1" applyBorder="1" applyAlignment="1">
      <alignment horizontal="center" vertical="center" wrapText="1"/>
    </xf>
    <xf numFmtId="0" fontId="15" fillId="0" borderId="119" xfId="0" applyFont="1" applyBorder="1" applyAlignment="1">
      <alignment horizontal="center" vertical="center" wrapText="1"/>
    </xf>
    <xf numFmtId="0" fontId="15" fillId="2" borderId="60" xfId="0" applyFont="1" applyFill="1" applyBorder="1" applyAlignment="1">
      <alignment horizontal="center" vertical="center" wrapText="1"/>
    </xf>
    <xf numFmtId="0" fontId="15" fillId="2" borderId="118" xfId="0" applyFont="1" applyFill="1" applyBorder="1" applyAlignment="1">
      <alignment horizontal="center" vertical="center" wrapText="1"/>
    </xf>
    <xf numFmtId="0" fontId="24" fillId="15" borderId="120" xfId="0" applyFont="1" applyFill="1" applyBorder="1" applyAlignment="1">
      <alignment horizontal="center" vertical="center"/>
    </xf>
    <xf numFmtId="0" fontId="24" fillId="15" borderId="71" xfId="0" applyFont="1" applyFill="1" applyBorder="1" applyAlignment="1">
      <alignment horizontal="center" vertical="center"/>
    </xf>
    <xf numFmtId="0" fontId="24" fillId="15" borderId="121" xfId="0" applyFont="1" applyFill="1" applyBorder="1" applyAlignment="1">
      <alignment horizontal="center" vertical="center"/>
    </xf>
    <xf numFmtId="0" fontId="15" fillId="6" borderId="3" xfId="0" applyFont="1" applyFill="1" applyBorder="1" applyAlignment="1">
      <alignment horizontal="center" vertical="center" wrapText="1"/>
    </xf>
    <xf numFmtId="0" fontId="16" fillId="16" borderId="67" xfId="0" applyFont="1" applyFill="1" applyBorder="1" applyAlignment="1">
      <alignment horizontal="center" vertical="center"/>
    </xf>
    <xf numFmtId="0" fontId="16" fillId="16" borderId="0" xfId="0" applyFont="1" applyFill="1" applyBorder="1" applyAlignment="1">
      <alignment horizontal="center" vertical="center"/>
    </xf>
    <xf numFmtId="0" fontId="16" fillId="16" borderId="78" xfId="0" applyFont="1" applyFill="1" applyBorder="1" applyAlignment="1">
      <alignment horizontal="center" vertical="center"/>
    </xf>
    <xf numFmtId="0" fontId="1" fillId="16" borderId="64" xfId="0" applyFont="1" applyFill="1" applyBorder="1" applyAlignment="1">
      <alignment horizontal="center" vertical="center"/>
    </xf>
    <xf numFmtId="0" fontId="1" fillId="16" borderId="65" xfId="0" applyFont="1" applyFill="1" applyBorder="1" applyAlignment="1">
      <alignment horizontal="center" vertical="center"/>
    </xf>
    <xf numFmtId="0" fontId="1" fillId="16" borderId="123" xfId="0" applyFont="1" applyFill="1" applyBorder="1" applyAlignment="1">
      <alignment horizontal="center" vertical="center"/>
    </xf>
    <xf numFmtId="0" fontId="67" fillId="0" borderId="64" xfId="0" applyFont="1" applyBorder="1" applyAlignment="1" applyProtection="1">
      <alignment horizontal="center" vertical="center"/>
      <protection locked="0"/>
    </xf>
    <xf numFmtId="0" fontId="67" fillId="0" borderId="65" xfId="0" applyFont="1" applyBorder="1" applyAlignment="1" applyProtection="1">
      <alignment horizontal="center" vertical="center"/>
      <protection locked="0"/>
    </xf>
    <xf numFmtId="0" fontId="67" fillId="0" borderId="123" xfId="0" applyFont="1" applyBorder="1" applyAlignment="1" applyProtection="1">
      <alignment horizontal="center" vertical="center"/>
      <protection locked="0"/>
    </xf>
    <xf numFmtId="0" fontId="67" fillId="0" borderId="67"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78" xfId="0" applyFont="1" applyBorder="1" applyAlignment="1" applyProtection="1">
      <alignment horizontal="center" vertical="center"/>
      <protection locked="0"/>
    </xf>
    <xf numFmtId="0" fontId="67" fillId="0" borderId="69" xfId="0" applyFont="1" applyBorder="1" applyAlignment="1" applyProtection="1">
      <alignment horizontal="center" vertical="center"/>
      <protection locked="0"/>
    </xf>
    <xf numFmtId="0" fontId="67" fillId="0" borderId="70" xfId="0" applyFont="1" applyBorder="1" applyAlignment="1" applyProtection="1">
      <alignment horizontal="center" vertical="center"/>
      <protection locked="0"/>
    </xf>
    <xf numFmtId="0" fontId="67" fillId="0" borderId="124" xfId="0" applyFont="1" applyBorder="1" applyAlignment="1" applyProtection="1">
      <alignment horizontal="center" vertical="center"/>
      <protection locked="0"/>
    </xf>
    <xf numFmtId="0" fontId="0" fillId="0" borderId="122"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77" xfId="0" applyBorder="1" applyAlignment="1">
      <alignment horizontal="center" vertical="center"/>
    </xf>
    <xf numFmtId="0" fontId="0" fillId="0" borderId="0" xfId="0" applyBorder="1" applyAlignment="1">
      <alignment horizontal="center" vertical="center"/>
    </xf>
    <xf numFmtId="0" fontId="0" fillId="0" borderId="68"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9" fontId="36" fillId="14" borderId="75" xfId="0" applyNumberFormat="1" applyFont="1" applyFill="1" applyBorder="1" applyAlignment="1">
      <alignment horizontal="right" vertical="top" wrapText="1"/>
    </xf>
    <xf numFmtId="9" fontId="36" fillId="14" borderId="76" xfId="0" applyNumberFormat="1" applyFont="1" applyFill="1" applyBorder="1" applyAlignment="1">
      <alignment horizontal="right" vertical="top" wrapText="1"/>
    </xf>
    <xf numFmtId="0" fontId="15" fillId="2" borderId="116" xfId="0" applyFont="1" applyFill="1" applyBorder="1" applyAlignment="1">
      <alignment horizontal="center" vertical="center"/>
    </xf>
    <xf numFmtId="0" fontId="15" fillId="2" borderId="9" xfId="0" applyFont="1" applyFill="1" applyBorder="1" applyAlignment="1">
      <alignment horizontal="center" vertical="center"/>
    </xf>
    <xf numFmtId="0" fontId="15" fillId="15" borderId="114" xfId="0" applyFont="1" applyFill="1" applyBorder="1" applyAlignment="1">
      <alignment horizontal="center" vertical="center"/>
    </xf>
    <xf numFmtId="0" fontId="15" fillId="15" borderId="11" xfId="0" applyFont="1" applyFill="1" applyBorder="1" applyAlignment="1">
      <alignment horizontal="center" vertical="center"/>
    </xf>
    <xf numFmtId="0" fontId="15" fillId="15" borderId="115"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117" xfId="0" applyFont="1" applyFill="1" applyBorder="1" applyAlignment="1">
      <alignment horizontal="center" vertical="center"/>
    </xf>
    <xf numFmtId="9" fontId="8" fillId="14" borderId="0" xfId="0" applyNumberFormat="1" applyFont="1" applyFill="1" applyBorder="1" applyAlignment="1">
      <alignment horizontal="right" vertical="top" wrapText="1"/>
    </xf>
    <xf numFmtId="9" fontId="8" fillId="14" borderId="78" xfId="0" applyNumberFormat="1" applyFont="1" applyFill="1" applyBorder="1" applyAlignment="1">
      <alignment horizontal="right" vertical="top" wrapText="1"/>
    </xf>
    <xf numFmtId="0" fontId="15" fillId="0" borderId="0" xfId="0" applyFont="1" applyBorder="1" applyAlignment="1">
      <alignment horizontal="left" vertical="center"/>
    </xf>
    <xf numFmtId="0" fontId="15" fillId="0" borderId="78" xfId="0" applyFont="1" applyBorder="1" applyAlignment="1">
      <alignment horizontal="left" vertical="center"/>
    </xf>
    <xf numFmtId="0" fontId="16" fillId="2" borderId="114" xfId="0" applyFont="1" applyFill="1" applyBorder="1" applyAlignment="1">
      <alignment horizontal="center" vertical="center" wrapText="1"/>
    </xf>
    <xf numFmtId="0" fontId="16" fillId="2" borderId="125" xfId="0" applyFont="1" applyFill="1" applyBorder="1" applyAlignment="1">
      <alignment horizontal="center" vertical="center" wrapText="1"/>
    </xf>
    <xf numFmtId="0" fontId="16" fillId="2" borderId="114" xfId="0" applyFont="1" applyFill="1" applyBorder="1" applyAlignment="1">
      <alignment horizontal="center" vertical="center"/>
    </xf>
    <xf numFmtId="0" fontId="16" fillId="2" borderId="125" xfId="0" applyFont="1" applyFill="1" applyBorder="1" applyAlignment="1">
      <alignment horizontal="center" vertical="center"/>
    </xf>
    <xf numFmtId="0" fontId="15" fillId="0" borderId="39" xfId="0" applyFont="1" applyBorder="1" applyAlignment="1">
      <alignment horizontal="center" vertical="center" wrapText="1"/>
    </xf>
    <xf numFmtId="0" fontId="15" fillId="0" borderId="12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127" xfId="0" applyFont="1" applyBorder="1" applyAlignment="1">
      <alignment horizontal="center" vertical="center" wrapText="1"/>
    </xf>
    <xf numFmtId="0" fontId="15" fillId="0" borderId="128"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78" xfId="0" applyFont="1" applyBorder="1" applyAlignment="1">
      <alignment horizontal="center" vertical="center" wrapText="1"/>
    </xf>
    <xf numFmtId="0" fontId="16" fillId="26" borderId="114" xfId="0" applyFont="1" applyFill="1" applyBorder="1" applyAlignment="1">
      <alignment horizontal="center" vertical="center" wrapText="1"/>
    </xf>
    <xf numFmtId="0" fontId="16" fillId="26" borderId="125" xfId="0" applyFont="1" applyFill="1" applyBorder="1" applyAlignment="1">
      <alignment horizontal="center" vertical="center" wrapText="1"/>
    </xf>
    <xf numFmtId="0" fontId="30" fillId="28" borderId="45" xfId="0" applyFont="1" applyFill="1" applyBorder="1" applyAlignment="1">
      <alignment horizontal="left" vertical="center"/>
    </xf>
    <xf numFmtId="0" fontId="30" fillId="28" borderId="0" xfId="0" applyFont="1" applyFill="1" applyBorder="1" applyAlignment="1">
      <alignment horizontal="left" vertical="center"/>
    </xf>
    <xf numFmtId="0" fontId="31" fillId="18" borderId="47" xfId="0" applyFont="1" applyFill="1" applyBorder="1" applyAlignment="1">
      <alignment horizontal="center" vertical="center"/>
    </xf>
    <xf numFmtId="0" fontId="31" fillId="18" borderId="48" xfId="0" applyFont="1" applyFill="1" applyBorder="1" applyAlignment="1">
      <alignment horizontal="center" vertical="center"/>
    </xf>
    <xf numFmtId="0" fontId="31" fillId="18" borderId="49" xfId="0" applyFont="1" applyFill="1" applyBorder="1" applyAlignment="1">
      <alignment horizontal="center" vertical="center"/>
    </xf>
    <xf numFmtId="0" fontId="29" fillId="18" borderId="47" xfId="0" applyFont="1" applyFill="1" applyBorder="1" applyAlignment="1">
      <alignment horizontal="center"/>
    </xf>
    <xf numFmtId="0" fontId="29" fillId="18" borderId="48" xfId="0" applyFont="1" applyFill="1" applyBorder="1" applyAlignment="1">
      <alignment horizontal="center"/>
    </xf>
    <xf numFmtId="0" fontId="29" fillId="18" borderId="49" xfId="0" applyFont="1" applyFill="1" applyBorder="1" applyAlignment="1">
      <alignment horizontal="center"/>
    </xf>
    <xf numFmtId="0" fontId="12" fillId="27" borderId="0" xfId="0" applyFont="1" applyFill="1" applyBorder="1" applyAlignment="1">
      <alignment horizontal="left" vertical="center" wrapText="1"/>
    </xf>
    <xf numFmtId="0" fontId="33" fillId="18" borderId="37" xfId="0" applyFont="1" applyFill="1" applyBorder="1" applyAlignment="1" applyProtection="1">
      <alignment horizontal="center" vertical="center" wrapText="1"/>
      <protection locked="0"/>
    </xf>
    <xf numFmtId="0" fontId="33" fillId="18" borderId="36" xfId="0" applyFont="1" applyFill="1" applyBorder="1" applyAlignment="1" applyProtection="1">
      <alignment horizontal="center" vertical="center" wrapText="1"/>
      <protection locked="0"/>
    </xf>
    <xf numFmtId="0" fontId="21" fillId="21" borderId="45" xfId="0" applyFont="1" applyFill="1" applyBorder="1" applyAlignment="1">
      <alignment horizontal="center" vertical="center" wrapText="1"/>
    </xf>
    <xf numFmtId="0" fontId="21" fillId="21" borderId="0" xfId="0" applyFont="1" applyFill="1" applyBorder="1" applyAlignment="1">
      <alignment horizontal="center" vertical="center" wrapText="1"/>
    </xf>
    <xf numFmtId="0" fontId="21" fillId="21" borderId="46" xfId="0" applyFont="1" applyFill="1" applyBorder="1" applyAlignment="1">
      <alignment horizontal="center" vertical="center" wrapText="1"/>
    </xf>
    <xf numFmtId="0" fontId="32" fillId="17" borderId="36" xfId="0" applyFont="1" applyFill="1" applyBorder="1" applyAlignment="1">
      <alignment horizontal="center" vertical="center"/>
    </xf>
    <xf numFmtId="0" fontId="30" fillId="17" borderId="38" xfId="0" applyFont="1" applyFill="1" applyBorder="1" applyAlignment="1">
      <alignment horizontal="center" vertical="center"/>
    </xf>
    <xf numFmtId="0" fontId="30" fillId="17" borderId="36" xfId="0" applyFont="1" applyFill="1" applyBorder="1" applyAlignment="1">
      <alignment horizontal="center" vertical="center"/>
    </xf>
    <xf numFmtId="0" fontId="11" fillId="18" borderId="45" xfId="0" applyFont="1" applyFill="1" applyBorder="1" applyAlignment="1">
      <alignment horizontal="center" vertical="center" wrapText="1"/>
    </xf>
    <xf numFmtId="0" fontId="11" fillId="18" borderId="0" xfId="0" applyFont="1" applyFill="1" applyBorder="1" applyAlignment="1">
      <alignment horizontal="center" vertical="center" wrapText="1"/>
    </xf>
    <xf numFmtId="0" fontId="11" fillId="18" borderId="50" xfId="0" applyFont="1" applyFill="1" applyBorder="1" applyAlignment="1">
      <alignment horizontal="center" vertical="center" wrapText="1"/>
    </xf>
    <xf numFmtId="0" fontId="11" fillId="18" borderId="15" xfId="0" applyFont="1" applyFill="1" applyBorder="1" applyAlignment="1">
      <alignment horizontal="center" vertical="center" wrapText="1"/>
    </xf>
    <xf numFmtId="0" fontId="32" fillId="17" borderId="39" xfId="0" applyFont="1" applyFill="1" applyBorder="1" applyAlignment="1">
      <alignment horizontal="center" vertical="center"/>
    </xf>
    <xf numFmtId="0" fontId="32" fillId="17" borderId="40" xfId="0" applyFont="1" applyFill="1" applyBorder="1" applyAlignment="1">
      <alignment horizontal="center" vertical="center"/>
    </xf>
    <xf numFmtId="0" fontId="32" fillId="17" borderId="41" xfId="0" applyFont="1" applyFill="1" applyBorder="1" applyAlignment="1">
      <alignment horizontal="center" vertical="center"/>
    </xf>
    <xf numFmtId="0" fontId="32" fillId="17" borderId="37" xfId="0" applyFont="1" applyFill="1" applyBorder="1" applyAlignment="1">
      <alignment horizontal="center" vertical="center"/>
    </xf>
    <xf numFmtId="0" fontId="29" fillId="17" borderId="45" xfId="0" applyFont="1" applyFill="1" applyBorder="1" applyAlignment="1">
      <alignment horizontal="center" vertical="center" wrapText="1"/>
    </xf>
    <xf numFmtId="0" fontId="29" fillId="17" borderId="0" xfId="0" applyFont="1" applyFill="1" applyBorder="1" applyAlignment="1">
      <alignment horizontal="center" vertical="center" wrapText="1"/>
    </xf>
    <xf numFmtId="0" fontId="29" fillId="17" borderId="46" xfId="0" applyFont="1" applyFill="1" applyBorder="1" applyAlignment="1">
      <alignment horizontal="center" vertical="center" wrapText="1"/>
    </xf>
    <xf numFmtId="0" fontId="32" fillId="17" borderId="45" xfId="0" applyFont="1" applyFill="1" applyBorder="1" applyAlignment="1">
      <alignment horizontal="center" vertical="center" wrapText="1"/>
    </xf>
    <xf numFmtId="0" fontId="32" fillId="17" borderId="0" xfId="0" applyFont="1" applyFill="1" applyBorder="1" applyAlignment="1">
      <alignment horizontal="center" vertical="center" wrapText="1"/>
    </xf>
    <xf numFmtId="0" fontId="32" fillId="17" borderId="46" xfId="0" applyFont="1" applyFill="1" applyBorder="1" applyAlignment="1">
      <alignment horizontal="center" vertical="center" wrapText="1"/>
    </xf>
    <xf numFmtId="0" fontId="32" fillId="17" borderId="47" xfId="0" applyFont="1" applyFill="1" applyBorder="1" applyAlignment="1">
      <alignment horizontal="center" vertical="center" wrapText="1"/>
    </xf>
    <xf numFmtId="0" fontId="32" fillId="17" borderId="48" xfId="0" applyFont="1" applyFill="1" applyBorder="1" applyAlignment="1">
      <alignment horizontal="center" vertical="center" wrapText="1"/>
    </xf>
    <xf numFmtId="0" fontId="32" fillId="17" borderId="49" xfId="0" applyFont="1" applyFill="1" applyBorder="1" applyAlignment="1">
      <alignment horizontal="center" vertical="center" wrapText="1"/>
    </xf>
    <xf numFmtId="0" fontId="12" fillId="23" borderId="0" xfId="0" applyFont="1" applyFill="1" applyBorder="1" applyAlignment="1">
      <alignment horizontal="left" vertical="center" wrapText="1"/>
    </xf>
    <xf numFmtId="0" fontId="27" fillId="19" borderId="45" xfId="0" applyFont="1" applyFill="1" applyBorder="1" applyAlignment="1">
      <alignment horizontal="center" vertical="center" wrapText="1"/>
    </xf>
    <xf numFmtId="0" fontId="27" fillId="19"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46" xfId="0" applyFont="1" applyBorder="1" applyAlignment="1">
      <alignment horizontal="center" vertical="center" wrapText="1"/>
    </xf>
    <xf numFmtId="0" fontId="7" fillId="22" borderId="45" xfId="0" applyFont="1" applyFill="1" applyBorder="1" applyAlignment="1">
      <alignment horizontal="center" vertical="center" wrapText="1"/>
    </xf>
    <xf numFmtId="0" fontId="7" fillId="22" borderId="0" xfId="0" applyFont="1" applyFill="1" applyBorder="1" applyAlignment="1">
      <alignment horizontal="center" vertical="center" wrapText="1"/>
    </xf>
    <xf numFmtId="164" fontId="27" fillId="17" borderId="45" xfId="0" applyNumberFormat="1" applyFont="1" applyFill="1" applyBorder="1" applyAlignment="1">
      <alignment horizontal="center"/>
    </xf>
    <xf numFmtId="164" fontId="27" fillId="17" borderId="0" xfId="0" applyNumberFormat="1" applyFont="1" applyFill="1" applyBorder="1" applyAlignment="1">
      <alignment horizontal="center"/>
    </xf>
    <xf numFmtId="0" fontId="28" fillId="17" borderId="45" xfId="0" applyFont="1" applyFill="1" applyBorder="1" applyAlignment="1">
      <alignment horizontal="center" vertical="center" wrapText="1"/>
    </xf>
    <xf numFmtId="0" fontId="28" fillId="17" borderId="0" xfId="0" applyFont="1" applyFill="1" applyBorder="1" applyAlignment="1">
      <alignment horizontal="center" vertical="center" wrapText="1"/>
    </xf>
    <xf numFmtId="0" fontId="28" fillId="17" borderId="46" xfId="0" applyFont="1" applyFill="1" applyBorder="1" applyAlignment="1">
      <alignment horizontal="center" vertical="center" wrapText="1"/>
    </xf>
    <xf numFmtId="0" fontId="26" fillId="17" borderId="45" xfId="0" applyFont="1" applyFill="1" applyBorder="1" applyAlignment="1">
      <alignment horizontal="center" vertical="center"/>
    </xf>
    <xf numFmtId="0" fontId="26" fillId="17" borderId="0" xfId="0" applyFont="1" applyFill="1" applyBorder="1" applyAlignment="1">
      <alignment horizontal="center" vertical="center"/>
    </xf>
    <xf numFmtId="0" fontId="26" fillId="17" borderId="46" xfId="0" applyFont="1" applyFill="1" applyBorder="1" applyAlignment="1">
      <alignment horizontal="center" vertical="center"/>
    </xf>
    <xf numFmtId="0" fontId="7" fillId="17" borderId="0" xfId="0" applyFont="1" applyFill="1" applyBorder="1" applyAlignment="1">
      <alignment horizontal="center" vertical="center" wrapText="1"/>
    </xf>
    <xf numFmtId="0" fontId="7" fillId="17" borderId="46" xfId="0" applyFont="1" applyFill="1" applyBorder="1" applyAlignment="1">
      <alignment horizontal="center" vertical="center" wrapText="1"/>
    </xf>
    <xf numFmtId="164" fontId="27" fillId="17" borderId="0" xfId="0" applyNumberFormat="1" applyFont="1" applyFill="1" applyBorder="1" applyAlignment="1">
      <alignment horizontal="center" vertical="center"/>
    </xf>
    <xf numFmtId="164" fontId="27" fillId="17" borderId="46" xfId="0" applyNumberFormat="1" applyFont="1" applyFill="1" applyBorder="1" applyAlignment="1">
      <alignment horizontal="center" vertical="center"/>
    </xf>
    <xf numFmtId="0" fontId="7" fillId="17" borderId="45" xfId="0" applyFont="1" applyFill="1" applyBorder="1" applyAlignment="1">
      <alignment horizontal="center" vertical="center"/>
    </xf>
    <xf numFmtId="0" fontId="7" fillId="17" borderId="0" xfId="0" applyFont="1" applyFill="1" applyBorder="1" applyAlignment="1">
      <alignment horizontal="center" vertical="center"/>
    </xf>
    <xf numFmtId="0" fontId="10" fillId="18" borderId="45" xfId="0" applyFont="1" applyFill="1" applyBorder="1" applyAlignment="1">
      <alignment horizontal="center" vertical="center" wrapText="1"/>
    </xf>
    <xf numFmtId="0" fontId="10" fillId="18" borderId="0" xfId="0" applyFont="1" applyFill="1" applyBorder="1" applyAlignment="1">
      <alignment horizontal="center" vertical="center" wrapText="1"/>
    </xf>
    <xf numFmtId="9" fontId="25" fillId="14" borderId="39" xfId="0" applyNumberFormat="1" applyFont="1" applyFill="1" applyBorder="1" applyAlignment="1">
      <alignment horizontal="left" vertical="top"/>
    </xf>
    <xf numFmtId="9" fontId="25" fillId="14" borderId="40" xfId="0" applyNumberFormat="1" applyFont="1" applyFill="1" applyBorder="1" applyAlignment="1">
      <alignment horizontal="left" vertical="top"/>
    </xf>
    <xf numFmtId="9" fontId="25" fillId="14" borderId="40" xfId="0" applyNumberFormat="1" applyFont="1" applyFill="1" applyBorder="1" applyAlignment="1">
      <alignment horizontal="right" vertical="top" wrapText="1"/>
    </xf>
    <xf numFmtId="9" fontId="25" fillId="14" borderId="41" xfId="0" applyNumberFormat="1" applyFont="1" applyFill="1" applyBorder="1" applyAlignment="1">
      <alignment horizontal="right" vertical="top" wrapText="1"/>
    </xf>
    <xf numFmtId="9" fontId="25" fillId="14" borderId="0" xfId="0" applyNumberFormat="1" applyFont="1" applyFill="1" applyBorder="1" applyAlignment="1">
      <alignment horizontal="right" vertical="top" wrapText="1"/>
    </xf>
    <xf numFmtId="9" fontId="25" fillId="14" borderId="46" xfId="0" applyNumberFormat="1" applyFont="1" applyFill="1" applyBorder="1" applyAlignment="1">
      <alignment horizontal="right" vertical="top" wrapText="1"/>
    </xf>
    <xf numFmtId="0" fontId="21" fillId="3" borderId="45"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46" xfId="0" applyFont="1" applyFill="1" applyBorder="1" applyAlignment="1">
      <alignment horizontal="center" vertical="center" wrapText="1"/>
    </xf>
  </cellXfs>
  <cellStyles count="4">
    <cellStyle name="Lien hypertexte" xfId="3" builtinId="8"/>
    <cellStyle name="Normal" xfId="0" builtinId="0"/>
    <cellStyle name="Normal 2" xfId="1" xr:uid="{A0EED702-DF6A-4338-A06D-32C96CD24788}"/>
    <cellStyle name="Pourcentage" xfId="2" builtinId="5"/>
  </cellStyles>
  <dxfs count="358">
    <dxf>
      <fill>
        <patternFill>
          <bgColor theme="5" tint="-0.499984740745262"/>
        </patternFill>
      </fill>
    </dxf>
    <dxf>
      <fill>
        <patternFill>
          <bgColor theme="5" tint="0.39994506668294322"/>
        </patternFill>
      </fill>
    </dxf>
    <dxf>
      <fill>
        <patternFill>
          <bgColor theme="9" tint="0.39994506668294322"/>
        </patternFill>
      </fill>
    </dxf>
    <dxf>
      <fill>
        <patternFill>
          <bgColor theme="9" tint="-0.24994659260841701"/>
        </patternFill>
      </fill>
    </dxf>
    <dxf>
      <fill>
        <patternFill>
          <bgColor theme="9"/>
        </patternFill>
      </fill>
    </dxf>
    <dxf>
      <fill>
        <patternFill>
          <bgColor theme="9" tint="0.39994506668294322"/>
        </patternFill>
      </fill>
    </dxf>
    <dxf>
      <fill>
        <patternFill>
          <bgColor theme="5" tint="0.39994506668294322"/>
        </patternFill>
      </fill>
    </dxf>
    <dxf>
      <fill>
        <patternFill>
          <bgColor theme="5" tint="-0.24994659260841701"/>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7" tint="0.39994506668294322"/>
        </patternFill>
      </fill>
    </dxf>
    <dxf>
      <fill>
        <patternFill>
          <bgColor rgb="FFFF9966"/>
        </patternFill>
      </fill>
    </dxf>
    <dxf>
      <fill>
        <patternFill>
          <bgColor rgb="FF92D050"/>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7" tint="0.39994506668294322"/>
        </patternFill>
      </fill>
    </dxf>
    <dxf>
      <fill>
        <patternFill>
          <bgColor rgb="FFFF9966"/>
        </patternFill>
      </fill>
    </dxf>
    <dxf>
      <fill>
        <patternFill>
          <bgColor rgb="FF92D050"/>
        </patternFill>
      </fill>
    </dxf>
    <dxf>
      <fill>
        <patternFill>
          <bgColor theme="7" tint="0.39994506668294322"/>
        </patternFill>
      </fill>
    </dxf>
    <dxf>
      <fill>
        <patternFill>
          <bgColor rgb="FFFF9966"/>
        </patternFill>
      </fill>
    </dxf>
    <dxf>
      <fill>
        <patternFill>
          <bgColor rgb="FF92D050"/>
        </patternFill>
      </fill>
    </dxf>
    <dxf>
      <fill>
        <patternFill>
          <bgColor theme="7" tint="0.39994506668294322"/>
        </patternFill>
      </fill>
    </dxf>
    <dxf>
      <fill>
        <patternFill>
          <bgColor rgb="FFFF9966"/>
        </patternFill>
      </fill>
    </dxf>
    <dxf>
      <fill>
        <patternFill>
          <bgColor rgb="FF92D050"/>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7" tint="0.39994506668294322"/>
        </patternFill>
      </fill>
    </dxf>
    <dxf>
      <fill>
        <patternFill>
          <bgColor rgb="FFFF9966"/>
        </patternFill>
      </fill>
    </dxf>
    <dxf>
      <fill>
        <patternFill>
          <bgColor rgb="FF92D050"/>
        </patternFill>
      </fill>
    </dxf>
    <dxf>
      <font>
        <color theme="1"/>
      </font>
      <fill>
        <patternFill>
          <bgColor theme="9" tint="0.39994506668294322"/>
        </patternFill>
      </fill>
    </dxf>
    <dxf>
      <font>
        <color theme="1"/>
      </font>
      <fill>
        <patternFill>
          <bgColor theme="5" tint="0.39994506668294322"/>
        </patternFill>
      </fill>
    </dxf>
    <dxf>
      <font>
        <color theme="1"/>
      </font>
      <fill>
        <patternFill>
          <bgColor theme="5" tint="-0.24994659260841701"/>
        </patternFill>
      </fill>
    </dxf>
    <dxf>
      <font>
        <color theme="1"/>
      </font>
      <fill>
        <patternFill>
          <bgColor theme="8" tint="0.39994506668294322"/>
        </patternFill>
      </fill>
    </dxf>
    <dxf>
      <fill>
        <patternFill>
          <bgColor theme="7" tint="0.39994506668294322"/>
        </patternFill>
      </fill>
    </dxf>
    <dxf>
      <fill>
        <patternFill>
          <bgColor rgb="FFFF9966"/>
        </patternFill>
      </fill>
    </dxf>
    <dxf>
      <fill>
        <patternFill>
          <bgColor rgb="FF92D050"/>
        </patternFill>
      </fill>
    </dxf>
  </dxfs>
  <tableStyles count="0" defaultTableStyle="TableStyleMedium2" defaultPivotStyle="PivotStyleLight16"/>
  <colors>
    <mruColors>
      <color rgb="FFFF9966"/>
      <color rgb="FFC3F0FF"/>
      <color rgb="FF00FFFF"/>
      <color rgb="FFDAE0F3"/>
      <color rgb="FFFFFFFF"/>
      <color rgb="FF06E81C"/>
      <color rgb="FF0432FF"/>
      <color rgb="FFBDD7EE"/>
      <color rgb="FF9AC3E7"/>
      <color rgb="FFC1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12842923974355"/>
          <c:y val="0.11100980084873897"/>
          <c:w val="0.37326030456461889"/>
          <c:h val="0.67331270158010303"/>
        </c:manualLayout>
      </c:layout>
      <c:radarChart>
        <c:radarStyle val="filled"/>
        <c:varyColors val="0"/>
        <c:ser>
          <c:idx val="0"/>
          <c:order val="0"/>
          <c:spPr>
            <a:solidFill>
              <a:srgbClr val="C00000">
                <a:alpha val="50000"/>
              </a:srgbClr>
            </a:solidFill>
            <a:ln w="15875">
              <a:solidFill>
                <a:srgbClr val="C00000"/>
              </a:solidFill>
            </a:ln>
          </c:spPr>
          <c:dLbls>
            <c:dLbl>
              <c:idx val="0"/>
              <c:layout>
                <c:manualLayout>
                  <c:x val="1.7331369448748406E-2"/>
                  <c:y val="0.110543842814884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7C0F-6D49-9F24-58211B6DE4B6}"/>
                </c:ext>
              </c:extLst>
            </c:dLbl>
            <c:dLbl>
              <c:idx val="1"/>
              <c:layout>
                <c:manualLayout>
                  <c:x val="-4.3273651303141245E-2"/>
                  <c:y val="8.29876102475980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7C0F-6D49-9F24-58211B6DE4B6}"/>
                </c:ext>
              </c:extLst>
            </c:dLbl>
            <c:dLbl>
              <c:idx val="2"/>
              <c:layout>
                <c:manualLayout>
                  <c:x val="-6.6991825066452682E-2"/>
                  <c:y val="3.891045717363996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7C0F-6D49-9F24-58211B6DE4B6}"/>
                </c:ext>
              </c:extLst>
            </c:dLbl>
            <c:dLbl>
              <c:idx val="3"/>
              <c:layout>
                <c:manualLayout>
                  <c:x val="-7.9766093603033217E-2"/>
                  <c:y val="-3.541805213844931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C0F-6D49-9F24-58211B6DE4B6}"/>
                </c:ext>
              </c:extLst>
            </c:dLbl>
            <c:dLbl>
              <c:idx val="4"/>
              <c:layout>
                <c:manualLayout>
                  <c:x val="-3.8255934987677431E-2"/>
                  <c:y val="-6.702478669596910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7C0F-6D49-9F24-58211B6DE4B6}"/>
                </c:ext>
              </c:extLst>
            </c:dLbl>
            <c:dLbl>
              <c:idx val="5"/>
              <c:layout>
                <c:manualLayout>
                  <c:x val="-1.0243111826767678E-16"/>
                  <c:y val="-0.10721089405256248"/>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41A-47B0-9677-17CF5B3788DB}"/>
                </c:ext>
              </c:extLst>
            </c:dLbl>
            <c:dLbl>
              <c:idx val="6"/>
              <c:layout>
                <c:manualLayout>
                  <c:x val="4.1564710964934228E-2"/>
                  <c:y val="-6.638696160449278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C0F-6D49-9F24-58211B6DE4B6}"/>
                </c:ext>
              </c:extLst>
            </c:dLbl>
            <c:dLbl>
              <c:idx val="7"/>
              <c:layout>
                <c:manualLayout>
                  <c:x val="7.7311897779455407E-2"/>
                  <c:y val="-2.414355566852980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7C0F-6D49-9F24-58211B6DE4B6}"/>
                </c:ext>
              </c:extLst>
            </c:dLbl>
            <c:dLbl>
              <c:idx val="8"/>
              <c:layout>
                <c:manualLayout>
                  <c:x val="7.0530688776205969E-2"/>
                  <c:y val="4.4316337483260998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7C0F-6D49-9F24-58211B6DE4B6}"/>
                </c:ext>
              </c:extLst>
            </c:dLbl>
            <c:dLbl>
              <c:idx val="9"/>
              <c:layout>
                <c:manualLayout>
                  <c:x val="2.7081502090146828E-2"/>
                  <c:y val="8.266869770185991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7C0F-6D49-9F24-58211B6DE4B6}"/>
                </c:ext>
              </c:extLst>
            </c:dLbl>
            <c:spPr>
              <a:noFill/>
              <a:ln>
                <a:noFill/>
              </a:ln>
              <a:effectLst/>
            </c:spPr>
            <c:txPr>
              <a:bodyPr wrap="square" lIns="38100" tIns="19050" rIns="38100" bIns="19050" anchor="ctr">
                <a:spAutoFit/>
              </a:bodyPr>
              <a:lstStyle/>
              <a:p>
                <a:pPr>
                  <a:defRPr>
                    <a:solidFill>
                      <a:schemeClr val="tx1"/>
                    </a:solidFill>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multiLvlStrRef>
              <c:f>Résultat_Marquage_CE!$A$25:$B$34</c:f>
              <c:multiLvlStrCache>
                <c:ptCount val="10"/>
                <c:lvl>
                  <c:pt idx="0">
                    <c:v>Déterminer la classe du DM</c:v>
                  </c:pt>
                  <c:pt idx="1">
                    <c:v>Identifier les exigences en matière de sécurité et de performance</c:v>
                  </c:pt>
                  <c:pt idx="2">
                    <c:v>Identification des moyens de contrôle et d'essais exigés</c:v>
                  </c:pt>
                  <c:pt idx="3">
                    <c:v>Données pré-cliniques</c:v>
                  </c:pt>
                  <c:pt idx="4">
                    <c:v>Evaluation clinique</c:v>
                  </c:pt>
                  <c:pt idx="5">
                    <c:v>Mettre en place la surveillance après commercialisation</c:v>
                  </c:pt>
                  <c:pt idx="6">
                    <c:v>Préparer la mise à disposition sur le marché et traçabilité</c:v>
                  </c:pt>
                  <c:pt idx="7">
                    <c:v>Vérifier la conformité de la documentation technique</c:v>
                  </c:pt>
                  <c:pt idx="8">
                    <c:v>Enregistrer les opérateurs économiques et le dispositif</c:v>
                  </c:pt>
                  <c:pt idx="9">
                    <c:v>Rédiger la déclaration CE de conformité</c:v>
                  </c:pt>
                </c:lvl>
                <c:lvl>
                  <c:pt idx="0">
                    <c:v>Etape 1 </c:v>
                  </c:pt>
                  <c:pt idx="1">
                    <c:v>Etape 2</c:v>
                  </c:pt>
                  <c:pt idx="2">
                    <c:v>Etape 3</c:v>
                  </c:pt>
                  <c:pt idx="3">
                    <c:v>Etape 4 </c:v>
                  </c:pt>
                  <c:pt idx="4">
                    <c:v>Etape 5</c:v>
                  </c:pt>
                  <c:pt idx="5">
                    <c:v>Etape 6</c:v>
                  </c:pt>
                  <c:pt idx="6">
                    <c:v>Etape 7</c:v>
                  </c:pt>
                  <c:pt idx="7">
                    <c:v>Etape 8</c:v>
                  </c:pt>
                  <c:pt idx="8">
                    <c:v>Etape 9</c:v>
                  </c:pt>
                  <c:pt idx="9">
                    <c:v>Etape 10</c:v>
                  </c:pt>
                </c:lvl>
              </c:multiLvlStrCache>
            </c:multiLvlStrRef>
          </c:cat>
          <c:val>
            <c:numRef>
              <c:f>Résultat_Marquage_CE!$E$25:$E$34</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89C-7044-8A09-600E2AAD4FBF}"/>
            </c:ext>
          </c:extLst>
        </c:ser>
        <c:dLbls>
          <c:showLegendKey val="0"/>
          <c:showVal val="1"/>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498868231151697"/>
          <c:y val="0.23939192393848857"/>
          <c:w val="0.28824571863242943"/>
          <c:h val="0.65804592776569559"/>
        </c:manualLayout>
      </c:layout>
      <c:radarChart>
        <c:radarStyle val="filled"/>
        <c:varyColors val="0"/>
        <c:ser>
          <c:idx val="0"/>
          <c:order val="0"/>
          <c:spPr>
            <a:solidFill>
              <a:srgbClr val="C00000">
                <a:alpha val="50000"/>
              </a:srgbClr>
            </a:solidFill>
            <a:ln w="15875">
              <a:solidFill>
                <a:srgbClr val="C00000"/>
              </a:solidFill>
            </a:ln>
          </c:spPr>
          <c:dLbls>
            <c:dLbl>
              <c:idx val="0"/>
              <c:layout>
                <c:manualLayout>
                  <c:x val="3.0092592592592591E-2"/>
                  <c:y val="0.104281157954869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D8-8C4A-A6DF-E2DE3494E537}"/>
                </c:ext>
              </c:extLst>
            </c:dLbl>
            <c:dLbl>
              <c:idx val="1"/>
              <c:layout>
                <c:manualLayout>
                  <c:x val="-7.407407407407407E-2"/>
                  <c:y val="-9.9315388528447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D8-8C4A-A6DF-E2DE3494E537}"/>
                </c:ext>
              </c:extLst>
            </c:dLbl>
            <c:dLbl>
              <c:idx val="2"/>
              <c:layout>
                <c:manualLayout>
                  <c:x val="1.3888888888888888E-2"/>
                  <c:y val="-8.9383849675602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D8-8C4A-A6DF-E2DE3494E537}"/>
                </c:ext>
              </c:extLst>
            </c:dLbl>
            <c:dLbl>
              <c:idx val="3"/>
              <c:layout>
                <c:manualLayout>
                  <c:x val="6.7129629629629636E-2"/>
                  <c:y val="-9.103805447170258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D8-8C4A-A6DF-E2DE3494E5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(Evaluation_Etat_Avancement!$A$354:$B$354,Evaluation_Etat_Avancement!$A$359:$B$359,Evaluation_Etat_Avancement!$A$372:$B$372,Evaluation_Etat_Avancement!$A$397:$B$397)</c:f>
              <c:multiLvlStrCache>
                <c:ptCount val="4"/>
                <c:lvl>
                  <c:pt idx="0">
                    <c:v>Les informations à fournir lors de l'enregistrement des dispositfis et des opérateurs économiques sont fournies.</c:v>
                  </c:pt>
                  <c:pt idx="1">
                    <c:v>Tous les élements de donnnées à fournir à la base de donnée IUD avec l'IUD-UD sont présents</c:v>
                  </c:pt>
                  <c:pt idx="2">
                    <c:v>Le système IUD est réalisé conformément à la règlementation.</c:v>
                  </c:pt>
                  <c:pt idx="3">
                    <c:v>Enregistrer le dispositif</c:v>
                  </c:pt>
                </c:lvl>
                <c:lvl>
                  <c:pt idx="0">
                    <c:v>9.1</c:v>
                  </c:pt>
                  <c:pt idx="1">
                    <c:v>9.2</c:v>
                  </c:pt>
                  <c:pt idx="2">
                    <c:v>9.3</c:v>
                  </c:pt>
                  <c:pt idx="3">
                    <c:v>9.4</c:v>
                  </c:pt>
                </c:lvl>
              </c:multiLvlStrCache>
            </c:multiLvlStrRef>
          </c:cat>
          <c:val>
            <c:numRef>
              <c:f>Evaluation_Etat_Avancement!$D$354:$D$397</c:f>
              <c:numCache>
                <c:formatCode>0%</c:formatCode>
                <c:ptCount val="4"/>
                <c:pt idx="0">
                  <c:v>0</c:v>
                </c:pt>
                <c:pt idx="1">
                  <c:v>0</c:v>
                </c:pt>
                <c:pt idx="2">
                  <c:v>0</c:v>
                </c:pt>
                <c:pt idx="3">
                  <c:v>0</c:v>
                </c:pt>
              </c:numCache>
            </c:numRef>
          </c:val>
          <c:extLst>
            <c:ext xmlns:c16="http://schemas.microsoft.com/office/drawing/2014/chart" uri="{C3380CC4-5D6E-409C-BE32-E72D297353CC}">
              <c16:uniqueId val="{00000000-6A74-E44A-A35B-329296DA62EC}"/>
            </c:ext>
          </c:extLst>
        </c:ser>
        <c:dLbls>
          <c:showLegendKey val="0"/>
          <c:showVal val="0"/>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024118174252607"/>
          <c:y val="0.22369136550238908"/>
          <c:w val="0.27367726137891302"/>
          <c:h val="0.59693485429705906"/>
        </c:manualLayout>
      </c:layout>
      <c:radarChart>
        <c:radarStyle val="filled"/>
        <c:varyColors val="0"/>
        <c:ser>
          <c:idx val="0"/>
          <c:order val="0"/>
          <c:spPr>
            <a:solidFill>
              <a:srgbClr val="C00000">
                <a:alpha val="50000"/>
              </a:srgbClr>
            </a:solidFill>
            <a:ln w="15875">
              <a:solidFill>
                <a:srgbClr val="C00000"/>
              </a:solidFill>
            </a:ln>
          </c:spPr>
          <c:dLbls>
            <c:dLbl>
              <c:idx val="0"/>
              <c:layout>
                <c:manualLayout>
                  <c:x val="0"/>
                  <c:y val="5.33246609189018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EA-E24E-87AC-33013D453989}"/>
                </c:ext>
              </c:extLst>
            </c:dLbl>
            <c:dLbl>
              <c:idx val="1"/>
              <c:layout>
                <c:manualLayout>
                  <c:x val="-2.8639618138424909E-2"/>
                  <c:y val="8.2410839601939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EA-E24E-87AC-33013D453989}"/>
                </c:ext>
              </c:extLst>
            </c:dLbl>
            <c:dLbl>
              <c:idx val="2"/>
              <c:layout>
                <c:manualLayout>
                  <c:x val="-6.20525059665872E-2"/>
                  <c:y val="9.69539289434579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EA-E24E-87AC-33013D453989}"/>
                </c:ext>
              </c:extLst>
            </c:dLbl>
            <c:dLbl>
              <c:idx val="3"/>
              <c:layout>
                <c:manualLayout>
                  <c:x val="-1.9093078758949968E-2"/>
                  <c:y val="-2.9086178683037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EA-E24E-87AC-33013D453989}"/>
                </c:ext>
              </c:extLst>
            </c:dLbl>
            <c:dLbl>
              <c:idx val="4"/>
              <c:layout>
                <c:manualLayout>
                  <c:x val="-2.386634844868735E-2"/>
                  <c:y val="-0.12119241117932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EA-E24E-87AC-33013D453989}"/>
                </c:ext>
              </c:extLst>
            </c:dLbl>
            <c:dLbl>
              <c:idx val="5"/>
              <c:layout>
                <c:manualLayout>
                  <c:x val="1.6706443914081059E-2"/>
                  <c:y val="-0.116344714732149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EA-E24E-87AC-33013D453989}"/>
                </c:ext>
              </c:extLst>
            </c:dLbl>
            <c:dLbl>
              <c:idx val="6"/>
              <c:layout>
                <c:manualLayout>
                  <c:x val="5.7279236276849686E-2"/>
                  <c:y val="-6.3020053813247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EA-E24E-87AC-33013D453989}"/>
                </c:ext>
              </c:extLst>
            </c:dLbl>
            <c:dLbl>
              <c:idx val="7"/>
              <c:layout>
                <c:manualLayout>
                  <c:x val="5.7279236276849596E-2"/>
                  <c:y val="9.6953928943457925E-3"/>
                </c:manualLayout>
              </c:layout>
              <c:spPr>
                <a:noFill/>
                <a:ln>
                  <a:noFill/>
                </a:ln>
                <a:effectLst/>
              </c:spPr>
              <c:txPr>
                <a:bodyPr wrap="square" lIns="38100" tIns="19050" rIns="38100" bIns="19050" anchor="ctr">
                  <a:no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6.7684964200477329E-2"/>
                      <c:h val="8.3404808227800512E-2"/>
                    </c:manualLayout>
                  </c15:layout>
                </c:ext>
                <c:ext xmlns:c16="http://schemas.microsoft.com/office/drawing/2014/chart" uri="{C3380CC4-5D6E-409C-BE32-E72D297353CC}">
                  <c16:uniqueId val="{00000005-BAEA-E24E-87AC-33013D453989}"/>
                </c:ext>
              </c:extLst>
            </c:dLbl>
            <c:dLbl>
              <c:idx val="8"/>
              <c:layout>
                <c:manualLayout>
                  <c:x val="2.8639618138424864E-2"/>
                  <c:y val="9.21062324962850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EA-E24E-87AC-33013D45398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Liste!$D$49:$E$57</c:f>
              <c:multiLvlStrCache>
                <c:ptCount val="9"/>
                <c:lvl>
                  <c:pt idx="0">
                    <c:v>Respecter les exigences de mise en service et mise à disposition sur le marché.</c:v>
                  </c:pt>
                  <c:pt idx="1">
                    <c:v>Respecter les conditions de ventes à distance si il y a lieu.</c:v>
                  </c:pt>
                  <c:pt idx="2">
                    <c:v>Respecter les obligations générales du fabricant</c:v>
                  </c:pt>
                  <c:pt idx="3">
                    <c:v>Nommer une personne charger de veiller au respect de la règlementation. </c:v>
                  </c:pt>
                  <c:pt idx="4">
                    <c:v>Respecter les exigences liées au systèmes et nécessaires ainsi qu'aux parties et composants.</c:v>
                  </c:pt>
                  <c:pt idx="5">
                    <c:v>Enregistrer les fabricants, mandataires, importateurs</c:v>
                  </c:pt>
                  <c:pt idx="6">
                    <c:v>Respecter les spécifications communes</c:v>
                  </c:pt>
                  <c:pt idx="7">
                    <c:v>Respecter les exigences relatives aux mandataires si existant</c:v>
                  </c:pt>
                  <c:pt idx="8">
                    <c:v>Vérifier l'identification des chaînes d'approvisionnement</c:v>
                  </c:pt>
                </c:lvl>
                <c:lvl>
                  <c:pt idx="0">
                    <c:v>7.1</c:v>
                  </c:pt>
                  <c:pt idx="1">
                    <c:v>7.2</c:v>
                  </c:pt>
                  <c:pt idx="2">
                    <c:v>7.3</c:v>
                  </c:pt>
                  <c:pt idx="3">
                    <c:v>7.4</c:v>
                  </c:pt>
                  <c:pt idx="4">
                    <c:v>7.5</c:v>
                  </c:pt>
                  <c:pt idx="5">
                    <c:v>7.6</c:v>
                  </c:pt>
                  <c:pt idx="6">
                    <c:v>7.7</c:v>
                  </c:pt>
                  <c:pt idx="7">
                    <c:v>7.8</c:v>
                  </c:pt>
                  <c:pt idx="8">
                    <c:v>7.9</c:v>
                  </c:pt>
                </c:lvl>
              </c:multiLvlStrCache>
            </c:multiLvlStrRef>
          </c:cat>
          <c:val>
            <c:numRef>
              <c:f>Liste!$G$49:$G$57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F87-4848-9999-00E524AD1E3F}"/>
            </c:ext>
          </c:extLst>
        </c:ser>
        <c:dLbls>
          <c:showLegendKey val="0"/>
          <c:showVal val="0"/>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21614680139236"/>
          <c:y val="0.15139558912601986"/>
          <c:w val="0.33545605082626473"/>
          <c:h val="0.70734171803185231"/>
        </c:manualLayout>
      </c:layout>
      <c:radarChart>
        <c:radarStyle val="filled"/>
        <c:varyColors val="0"/>
        <c:ser>
          <c:idx val="0"/>
          <c:order val="0"/>
          <c:spPr>
            <a:solidFill>
              <a:srgbClr val="C00000">
                <a:alpha val="50000"/>
              </a:srgbClr>
            </a:solidFill>
            <a:ln w="15875">
              <a:solidFill>
                <a:srgbClr val="C00000"/>
              </a:solidFill>
            </a:ln>
          </c:spPr>
          <c:dLbls>
            <c:dLbl>
              <c:idx val="0"/>
              <c:layout>
                <c:manualLayout>
                  <c:x val="7.0052539404553416E-3"/>
                  <c:y val="9.43496191020246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90-B744-B653-D0312EF2E643}"/>
                </c:ext>
              </c:extLst>
            </c:dLbl>
            <c:dLbl>
              <c:idx val="1"/>
              <c:layout>
                <c:manualLayout>
                  <c:x val="-2.3350846468184472E-2"/>
                  <c:y val="9.9315388528447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90-B744-B653-D0312EF2E643}"/>
                </c:ext>
              </c:extLst>
            </c:dLbl>
            <c:dLbl>
              <c:idx val="2"/>
              <c:layout>
                <c:manualLayout>
                  <c:x val="-1.1675423234092321E-2"/>
                  <c:y val="-3.97261554113788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90-B744-B653-D0312EF2E643}"/>
                </c:ext>
              </c:extLst>
            </c:dLbl>
            <c:dLbl>
              <c:idx val="3"/>
              <c:layout>
                <c:manualLayout>
                  <c:x val="1.4010507880910683E-2"/>
                  <c:y val="-2.97946165585341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90-B744-B653-D0312EF2E643}"/>
                </c:ext>
              </c:extLst>
            </c:dLbl>
            <c:dLbl>
              <c:idx val="4"/>
              <c:layout>
                <c:manualLayout>
                  <c:x val="1.6345592527729044E-2"/>
                  <c:y val="9.9315388528447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90-B744-B653-D0312EF2E64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(Evaluation_Etat_Avancement!$A$403:$B$403,Evaluation_Etat_Avancement!$A$404:$B$404,Evaluation_Etat_Avancement!$A$417:$B$417,Evaluation_Etat_Avancement!$A$431:$B$431)</c:f>
              <c:multiLvlStrCache>
                <c:ptCount val="4"/>
                <c:lvl>
                  <c:pt idx="0">
                    <c:v>Remplir l'onglet de l'autodéclaration 17050</c:v>
                  </c:pt>
                  <c:pt idx="1">
                    <c:v>Respecter les exigences relatives à la déclaration. </c:v>
                  </c:pt>
                  <c:pt idx="2">
                    <c:v>Apposer le marquage CE</c:v>
                  </c:pt>
                  <c:pt idx="3">
                    <c:v>Audit de certification </c:v>
                  </c:pt>
                </c:lvl>
                <c:lvl>
                  <c:pt idx="0">
                    <c:v>10.1</c:v>
                  </c:pt>
                  <c:pt idx="1">
                    <c:v>10.2</c:v>
                  </c:pt>
                  <c:pt idx="2">
                    <c:v>10.3</c:v>
                  </c:pt>
                  <c:pt idx="3">
                    <c:v>10.5</c:v>
                  </c:pt>
                </c:lvl>
              </c:multiLvlStrCache>
            </c:multiLvlStrRef>
          </c:cat>
          <c:val>
            <c:numRef>
              <c:f>Evaluation_Etat_Avancement!$D$403:$D$431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FA3-8648-B5C9-667FBB86F431}"/>
            </c:ext>
          </c:extLst>
        </c:ser>
        <c:dLbls>
          <c:showLegendKey val="0"/>
          <c:showVal val="1"/>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12842923974355"/>
          <c:y val="0.11100980084873897"/>
          <c:w val="0.37326030456461889"/>
          <c:h val="0.67331270158010303"/>
        </c:manualLayout>
      </c:layout>
      <c:radarChart>
        <c:radarStyle val="filled"/>
        <c:varyColors val="0"/>
        <c:ser>
          <c:idx val="0"/>
          <c:order val="0"/>
          <c:spPr>
            <a:solidFill>
              <a:schemeClr val="accent1">
                <a:alpha val="51000"/>
              </a:schemeClr>
            </a:solidFill>
            <a:ln w="15875">
              <a:solidFill>
                <a:schemeClr val="accent1"/>
              </a:solidFill>
            </a:ln>
          </c:spPr>
          <c:dLbls>
            <c:dLbl>
              <c:idx val="0"/>
              <c:layout>
                <c:manualLayout>
                  <c:x val="1.7331369448748406E-2"/>
                  <c:y val="0.110543842814884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FE1-C346-9E05-660719E41017}"/>
                </c:ext>
              </c:extLst>
            </c:dLbl>
            <c:dLbl>
              <c:idx val="1"/>
              <c:layout>
                <c:manualLayout>
                  <c:x val="-4.3273651303141245E-2"/>
                  <c:y val="8.29876102475980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FE1-C346-9E05-660719E41017}"/>
                </c:ext>
              </c:extLst>
            </c:dLbl>
            <c:dLbl>
              <c:idx val="2"/>
              <c:layout>
                <c:manualLayout>
                  <c:x val="-6.6991825066452682E-2"/>
                  <c:y val="3.891045717363996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BFE1-C346-9E05-660719E41017}"/>
                </c:ext>
              </c:extLst>
            </c:dLbl>
            <c:dLbl>
              <c:idx val="3"/>
              <c:layout>
                <c:manualLayout>
                  <c:x val="-7.9766093603033217E-2"/>
                  <c:y val="-3.541805213844931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FE1-C346-9E05-660719E41017}"/>
                </c:ext>
              </c:extLst>
            </c:dLbl>
            <c:dLbl>
              <c:idx val="4"/>
              <c:layout>
                <c:manualLayout>
                  <c:x val="-3.8255934987677431E-2"/>
                  <c:y val="-6.702478669596910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FE1-C346-9E05-660719E41017}"/>
                </c:ext>
              </c:extLst>
            </c:dLbl>
            <c:dLbl>
              <c:idx val="5"/>
              <c:layout>
                <c:manualLayout>
                  <c:x val="-1.0243111826767678E-16"/>
                  <c:y val="-0.10721089405256248"/>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FE1-C346-9E05-660719E41017}"/>
                </c:ext>
              </c:extLst>
            </c:dLbl>
            <c:dLbl>
              <c:idx val="6"/>
              <c:layout>
                <c:manualLayout>
                  <c:x val="4.1564710964934228E-2"/>
                  <c:y val="-6.638696160449278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BFE1-C346-9E05-660719E41017}"/>
                </c:ext>
              </c:extLst>
            </c:dLbl>
            <c:dLbl>
              <c:idx val="7"/>
              <c:layout>
                <c:manualLayout>
                  <c:x val="7.7311897779455407E-2"/>
                  <c:y val="-2.414355566852980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FE1-C346-9E05-660719E41017}"/>
                </c:ext>
              </c:extLst>
            </c:dLbl>
            <c:dLbl>
              <c:idx val="8"/>
              <c:layout>
                <c:manualLayout>
                  <c:x val="7.0530688776205969E-2"/>
                  <c:y val="4.4316337483260998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BFE1-C346-9E05-660719E41017}"/>
                </c:ext>
              </c:extLst>
            </c:dLbl>
            <c:dLbl>
              <c:idx val="9"/>
              <c:layout>
                <c:manualLayout>
                  <c:x val="2.7081502090146828E-2"/>
                  <c:y val="8.266869770185991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FE1-C346-9E05-660719E41017}"/>
                </c:ext>
              </c:extLst>
            </c:dLbl>
            <c:spPr>
              <a:noFill/>
              <a:ln>
                <a:noFill/>
              </a:ln>
              <a:effectLst/>
            </c:spPr>
            <c:txPr>
              <a:bodyPr wrap="square" lIns="38100" tIns="19050" rIns="38100" bIns="19050" anchor="ctr">
                <a:spAutoFit/>
              </a:bodyPr>
              <a:lstStyle/>
              <a:p>
                <a:pPr>
                  <a:defRPr>
                    <a:solidFill>
                      <a:schemeClr val="tx1"/>
                    </a:solidFill>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multiLvlStrRef>
              <c:f>Résultat_Marquage_CE!$A$25:$B$34</c:f>
              <c:multiLvlStrCache>
                <c:ptCount val="10"/>
                <c:lvl>
                  <c:pt idx="0">
                    <c:v>Déterminer la classe du DM</c:v>
                  </c:pt>
                  <c:pt idx="1">
                    <c:v>Identifier les exigences en matière de sécurité et de performance</c:v>
                  </c:pt>
                  <c:pt idx="2">
                    <c:v>Identification des moyens de contrôle et d'essais exigés</c:v>
                  </c:pt>
                  <c:pt idx="3">
                    <c:v>Données pré-cliniques</c:v>
                  </c:pt>
                  <c:pt idx="4">
                    <c:v>Evaluation clinique</c:v>
                  </c:pt>
                  <c:pt idx="5">
                    <c:v>Mettre en place la surveillance après commercialisation</c:v>
                  </c:pt>
                  <c:pt idx="6">
                    <c:v>Préparer la mise à disposition sur le marché et traçabilité</c:v>
                  </c:pt>
                  <c:pt idx="7">
                    <c:v>Vérifier la conformité de la documentation technique</c:v>
                  </c:pt>
                  <c:pt idx="8">
                    <c:v>Enregistrer les opérateurs économiques et le dispositif</c:v>
                  </c:pt>
                  <c:pt idx="9">
                    <c:v>Rédiger la déclaration CE de conformité</c:v>
                  </c:pt>
                </c:lvl>
                <c:lvl>
                  <c:pt idx="0">
                    <c:v>Etape 1 </c:v>
                  </c:pt>
                  <c:pt idx="1">
                    <c:v>Etape 2</c:v>
                  </c:pt>
                  <c:pt idx="2">
                    <c:v>Etape 3</c:v>
                  </c:pt>
                  <c:pt idx="3">
                    <c:v>Etape 4 </c:v>
                  </c:pt>
                  <c:pt idx="4">
                    <c:v>Etape 5</c:v>
                  </c:pt>
                  <c:pt idx="5">
                    <c:v>Etape 6</c:v>
                  </c:pt>
                  <c:pt idx="6">
                    <c:v>Etape 7</c:v>
                  </c:pt>
                  <c:pt idx="7">
                    <c:v>Etape 8</c:v>
                  </c:pt>
                  <c:pt idx="8">
                    <c:v>Etape 9</c:v>
                  </c:pt>
                  <c:pt idx="9">
                    <c:v>Etape 10</c:v>
                  </c:pt>
                </c:lvl>
              </c:multiLvlStrCache>
            </c:multiLvlStrRef>
          </c:cat>
          <c:val>
            <c:numRef>
              <c:f>Résultat_Marquage_CE!$E$25:$E$34</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BFE1-C346-9E05-660719E41017}"/>
            </c:ext>
          </c:extLst>
        </c:ser>
        <c:dLbls>
          <c:showLegendKey val="0"/>
          <c:showVal val="1"/>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478283987976913"/>
          <c:y val="0.14647863689170001"/>
          <c:w val="0.39981877031128216"/>
          <c:h val="0.73799793468439423"/>
        </c:manualLayout>
      </c:layout>
      <c:radarChart>
        <c:radarStyle val="filled"/>
        <c:varyColors val="0"/>
        <c:dLbls>
          <c:showLegendKey val="0"/>
          <c:showVal val="1"/>
          <c:showCatName val="0"/>
          <c:showSerName val="0"/>
          <c:showPercent val="0"/>
          <c:showBubbleSize val="0"/>
        </c:dLbls>
        <c:axId val="117379456"/>
        <c:axId val="117380992"/>
      </c:radarChart>
      <c:catAx>
        <c:axId val="1173794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900000"/>
                </a:solidFill>
                <a:latin typeface="Arial" charset="0"/>
                <a:ea typeface="Arial" charset="0"/>
                <a:cs typeface="Arial" charset="0"/>
              </a:defRPr>
            </a:pPr>
            <a:endParaRPr lang="fr-FR"/>
          </a:p>
        </c:txPr>
        <c:crossAx val="117380992"/>
        <c:crosses val="autoZero"/>
        <c:auto val="1"/>
        <c:lblAlgn val="ctr"/>
        <c:lblOffset val="100"/>
        <c:noMultiLvlLbl val="0"/>
      </c:catAx>
      <c:valAx>
        <c:axId val="117380992"/>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Arial" charset="0"/>
                <a:ea typeface="Arial" charset="0"/>
                <a:cs typeface="Arial" charset="0"/>
              </a:defRPr>
            </a:pPr>
            <a:endParaRPr lang="fr-FR"/>
          </a:p>
        </c:txPr>
        <c:crossAx val="117379456"/>
        <c:crosses val="autoZero"/>
        <c:crossBetween val="between"/>
        <c:majorUnit val="0.2"/>
        <c:minorUnit val="4.00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45998587958853E-2"/>
          <c:y val="3.3933209006768897E-2"/>
          <c:w val="0.91196165931004003"/>
          <c:h val="0.75094841812438107"/>
        </c:manualLayout>
      </c:layout>
      <c:barChart>
        <c:barDir val="col"/>
        <c:grouping val="clustered"/>
        <c:varyColors val="0"/>
        <c:ser>
          <c:idx val="0"/>
          <c:order val="0"/>
          <c:spPr>
            <a:ln w="25400">
              <a:noFill/>
            </a:ln>
          </c:spPr>
          <c:invertIfNegative val="0"/>
          <c:dPt>
            <c:idx val="0"/>
            <c:invertIfNegative val="0"/>
            <c:bubble3D val="0"/>
            <c:spPr>
              <a:solidFill>
                <a:srgbClr val="C00000">
                  <a:alpha val="49000"/>
                </a:srgbClr>
              </a:solidFill>
              <a:ln w="15875">
                <a:solidFill>
                  <a:srgbClr val="C00000"/>
                </a:solidFill>
              </a:ln>
            </c:spPr>
            <c:extLst>
              <c:ext xmlns:c16="http://schemas.microsoft.com/office/drawing/2014/chart" uri="{C3380CC4-5D6E-409C-BE32-E72D297353CC}">
                <c16:uniqueId val="{00000003-E05A-1248-BAAC-BDC93FE4B34C}"/>
              </c:ext>
            </c:extLst>
          </c:dPt>
          <c:dPt>
            <c:idx val="1"/>
            <c:invertIfNegative val="0"/>
            <c:bubble3D val="0"/>
            <c:spPr>
              <a:solidFill>
                <a:srgbClr val="C00000">
                  <a:alpha val="50000"/>
                </a:srgbClr>
              </a:solidFill>
              <a:ln w="15875">
                <a:solidFill>
                  <a:srgbClr val="C00000"/>
                </a:solidFill>
              </a:ln>
            </c:spPr>
            <c:extLst>
              <c:ext xmlns:c16="http://schemas.microsoft.com/office/drawing/2014/chart" uri="{C3380CC4-5D6E-409C-BE32-E72D297353CC}">
                <c16:uniqueId val="{00000001-3E9F-D64E-BD09-B91CF3B1B2F1}"/>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(Evaluation_Etat_Avancement!$A$18:$B$18,Evaluation_Etat_Avancement!$A$19:$B$19)</c:f>
              <c:multiLvlStrCache>
                <c:ptCount val="2"/>
                <c:lvl>
                  <c:pt idx="0">
                    <c:v>Justifier que le produit est un dispositif médical.</c:v>
                  </c:pt>
                  <c:pt idx="1">
                    <c:v>Justifier pour chaque règle de classification son applicabilité ou non. </c:v>
                  </c:pt>
                </c:lvl>
                <c:lvl>
                  <c:pt idx="0">
                    <c:v>1.1.</c:v>
                  </c:pt>
                  <c:pt idx="1">
                    <c:v>1.2.</c:v>
                  </c:pt>
                </c:lvl>
              </c:multiLvlStrCache>
            </c:multiLvlStrRef>
          </c:cat>
          <c:val>
            <c:numRef>
              <c:f>Evaluation_Etat_Avancement!$D$18:$D$19</c:f>
              <c:numCache>
                <c:formatCode>0%</c:formatCode>
                <c:ptCount val="2"/>
                <c:pt idx="0">
                  <c:v>0</c:v>
                </c:pt>
                <c:pt idx="1">
                  <c:v>0</c:v>
                </c:pt>
              </c:numCache>
            </c:numRef>
          </c:val>
          <c:extLst>
            <c:ext xmlns:c16="http://schemas.microsoft.com/office/drawing/2014/chart" uri="{C3380CC4-5D6E-409C-BE32-E72D297353CC}">
              <c16:uniqueId val="{00000002-D858-8F42-96C2-3C5B9E54C602}"/>
            </c:ext>
          </c:extLst>
        </c:ser>
        <c:dLbls>
          <c:showLegendKey val="0"/>
          <c:showVal val="0"/>
          <c:showCatName val="0"/>
          <c:showSerName val="0"/>
          <c:showPercent val="0"/>
          <c:showBubbleSize val="0"/>
        </c:dLbls>
        <c:gapWidth val="150"/>
        <c:axId val="-1300991712"/>
        <c:axId val="-1292668016"/>
      </c:b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8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171238826463415"/>
          <c:y val="0.14052234023072696"/>
          <c:w val="0.69939086377887238"/>
          <c:h val="0.79603858849491171"/>
        </c:manualLayout>
      </c:layout>
      <c:radarChart>
        <c:radarStyle val="filled"/>
        <c:varyColors val="0"/>
        <c:ser>
          <c:idx val="0"/>
          <c:order val="0"/>
          <c:spPr>
            <a:solidFill>
              <a:srgbClr val="C00000">
                <a:alpha val="50000"/>
              </a:srgbClr>
            </a:solidFill>
            <a:ln w="25400">
              <a:solidFill>
                <a:srgbClr val="C00000">
                  <a:alpha val="50000"/>
                </a:srgbClr>
              </a:solidFill>
            </a:ln>
          </c:spPr>
          <c:dLbls>
            <c:dLbl>
              <c:idx val="0"/>
              <c:layout>
                <c:manualLayout>
                  <c:x val="3.4782627131220774E-2"/>
                  <c:y val="9.8852665856927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05-F748-960D-D52995D218E7}"/>
                </c:ext>
              </c:extLst>
            </c:dLbl>
            <c:dLbl>
              <c:idx val="1"/>
              <c:layout>
                <c:manualLayout>
                  <c:x val="-8.2608695652173908E-2"/>
                  <c:y val="-4.9418604651162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05-F748-960D-D52995D218E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(Evaluation_Etat_Avancement!$A$27:$B$27,Evaluation_Etat_Avancement!$A$125:$B$125,Evaluation_Etat_Avancement!$A$126:$B$126)</c:f>
              <c:multiLvlStrCache>
                <c:ptCount val="3"/>
                <c:lvl>
                  <c:pt idx="0">
                    <c:v>Identification des exigences essentielles de la règlementation pour les dispositifs médicaux classe IIa.</c:v>
                  </c:pt>
                  <c:pt idx="1">
                    <c:v>Identifaction des moyens de satisfaction aux exigences.</c:v>
                  </c:pt>
                  <c:pt idx="2">
                    <c:v>Identification de preuves de satisfaction.</c:v>
                  </c:pt>
                </c:lvl>
                <c:lvl>
                  <c:pt idx="0">
                    <c:v>2.1</c:v>
                  </c:pt>
                  <c:pt idx="1">
                    <c:v>2.2</c:v>
                  </c:pt>
                  <c:pt idx="2">
                    <c:v>2.3</c:v>
                  </c:pt>
                </c:lvl>
              </c:multiLvlStrCache>
            </c:multiLvlStrRef>
          </c:cat>
          <c:val>
            <c:numRef>
              <c:f>Evaluation_Etat_Avancement!$D$27:$D$126</c:f>
              <c:numCache>
                <c:formatCode>0%</c:formatCode>
                <c:ptCount val="3"/>
                <c:pt idx="0">
                  <c:v>0</c:v>
                </c:pt>
                <c:pt idx="1">
                  <c:v>0</c:v>
                </c:pt>
                <c:pt idx="2">
                  <c:v>0</c:v>
                </c:pt>
              </c:numCache>
            </c:numRef>
          </c:val>
          <c:extLst>
            <c:ext xmlns:c16="http://schemas.microsoft.com/office/drawing/2014/chart" uri="{C3380CC4-5D6E-409C-BE32-E72D297353CC}">
              <c16:uniqueId val="{00000000-555A-9548-B6AA-F2588AFEE3DE}"/>
            </c:ext>
          </c:extLst>
        </c:ser>
        <c:dLbls>
          <c:showLegendKey val="0"/>
          <c:showVal val="0"/>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646536317791735"/>
          <c:y val="0.13818748367354555"/>
          <c:w val="0.31375917897903211"/>
          <c:h val="0.66171959547710568"/>
        </c:manualLayout>
      </c:layout>
      <c:radarChart>
        <c:radarStyle val="filled"/>
        <c:varyColors val="0"/>
        <c:ser>
          <c:idx val="0"/>
          <c:order val="0"/>
          <c:spPr>
            <a:solidFill>
              <a:srgbClr val="C00000">
                <a:alpha val="50000"/>
              </a:srgbClr>
            </a:solidFill>
            <a:ln w="25400">
              <a:solidFill>
                <a:srgbClr val="C00000">
                  <a:alpha val="50000"/>
                </a:srgbClr>
              </a:solid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(Evaluation_Etat_Avancement!$A$128:$B$128,Evaluation_Etat_Avancement!$A$130:$B$130,Evaluation_Etat_Avancement!$A$135:$B$135,Evaluation_Etat_Avancement!$A$138:$B$138,Evaluation_Etat_Avancement!$A$145:$B$145,Evaluation_Etat_Avancement!$A$147:$B$147)</c:f>
              <c:multiLvlStrCache>
                <c:ptCount val="6"/>
                <c:lvl>
                  <c:pt idx="0">
                    <c:v>Choisir la procédure.</c:v>
                  </c:pt>
                  <c:pt idx="1">
                    <c:v>Si utilisation de l'annexe IX, respecter les exigences de cette annexe. </c:v>
                  </c:pt>
                  <c:pt idx="2">
                    <c:v>Si utilisation de l'annexe X, respecter les exigences de cette annexe. </c:v>
                  </c:pt>
                  <c:pt idx="3">
                    <c:v>Si utilisation de l'annexe XI, respecter les exigences de cette annexe. </c:v>
                  </c:pt>
                  <c:pt idx="4">
                    <c:v>Choisir l'organisme notifié après consultation et devis. </c:v>
                  </c:pt>
                  <c:pt idx="5">
                    <c:v>Faire une demande </c:v>
                  </c:pt>
                </c:lvl>
                <c:lvl>
                  <c:pt idx="0">
                    <c:v>3.1</c:v>
                  </c:pt>
                  <c:pt idx="1">
                    <c:v>3.2</c:v>
                  </c:pt>
                  <c:pt idx="2">
                    <c:v>3.3</c:v>
                  </c:pt>
                  <c:pt idx="3">
                    <c:v>3.4</c:v>
                  </c:pt>
                  <c:pt idx="4">
                    <c:v>3.5</c:v>
                  </c:pt>
                  <c:pt idx="5">
                    <c:v>3.6</c:v>
                  </c:pt>
                </c:lvl>
              </c:multiLvlStrCache>
            </c:multiLvlStrRef>
          </c:cat>
          <c:val>
            <c:numRef>
              <c:f>Evaluation_Etat_Avancement!$D$128:$D$147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56F-B345-BAF5-9A9B378A7C77}"/>
            </c:ext>
          </c:extLst>
        </c:ser>
        <c:dLbls>
          <c:showLegendKey val="0"/>
          <c:showVal val="1"/>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54121341768694"/>
          <c:y val="0.11726655106739817"/>
          <c:w val="0.69939086377887238"/>
          <c:h val="0.71871905187109342"/>
        </c:manualLayout>
      </c:layout>
      <c:barChart>
        <c:barDir val="col"/>
        <c:grouping val="clustered"/>
        <c:varyColors val="0"/>
        <c:ser>
          <c:idx val="0"/>
          <c:order val="0"/>
          <c:spPr>
            <a:solidFill>
              <a:srgbClr val="C00000">
                <a:alpha val="50000"/>
              </a:srgbClr>
            </a:solidFill>
            <a:ln w="15875">
              <a:solidFill>
                <a:srgbClr val="C00000"/>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(Evaluation_Etat_Avancement!$A$152:$B$152,Evaluation_Etat_Avancement!$A$153:$B$153)</c:f>
              <c:multiLvlStrCache>
                <c:ptCount val="2"/>
                <c:lvl>
                  <c:pt idx="0">
                    <c:v>Obtenir les données précliniques techniques</c:v>
                  </c:pt>
                  <c:pt idx="1">
                    <c:v>Obtenir les données précliniques biologiques</c:v>
                  </c:pt>
                </c:lvl>
                <c:lvl>
                  <c:pt idx="0">
                    <c:v>4.1</c:v>
                  </c:pt>
                  <c:pt idx="1">
                    <c:v>4.2</c:v>
                  </c:pt>
                </c:lvl>
              </c:multiLvlStrCache>
            </c:multiLvlStrRef>
          </c:cat>
          <c:val>
            <c:numRef>
              <c:f>Evaluation_Etat_Avancement!$D$152:$D$153</c:f>
              <c:numCache>
                <c:formatCode>0%</c:formatCode>
                <c:ptCount val="2"/>
                <c:pt idx="0">
                  <c:v>0</c:v>
                </c:pt>
                <c:pt idx="1">
                  <c:v>0</c:v>
                </c:pt>
              </c:numCache>
            </c:numRef>
          </c:val>
          <c:extLst>
            <c:ext xmlns:c16="http://schemas.microsoft.com/office/drawing/2014/chart" uri="{C3380CC4-5D6E-409C-BE32-E72D297353CC}">
              <c16:uniqueId val="{00000000-460A-704F-B119-A531A3F0B87F}"/>
            </c:ext>
          </c:extLst>
        </c:ser>
        <c:dLbls>
          <c:showLegendKey val="0"/>
          <c:showVal val="0"/>
          <c:showCatName val="0"/>
          <c:showSerName val="0"/>
          <c:showPercent val="0"/>
          <c:showBubbleSize val="0"/>
        </c:dLbls>
        <c:gapWidth val="150"/>
        <c:axId val="-1300991712"/>
        <c:axId val="-1292668016"/>
      </c:b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2264144065325"/>
          <c:y val="0.10832999092271645"/>
          <c:w val="0.39155894575678041"/>
          <c:h val="0.75582423845812841"/>
        </c:manualLayout>
      </c:layout>
      <c:radarChart>
        <c:radarStyle val="filled"/>
        <c:varyColors val="0"/>
        <c:ser>
          <c:idx val="0"/>
          <c:order val="0"/>
          <c:spPr>
            <a:solidFill>
              <a:srgbClr val="C00000">
                <a:alpha val="50000"/>
              </a:srgbClr>
            </a:solidFill>
            <a:ln w="15875">
              <a:solidFill>
                <a:srgbClr val="C00000"/>
              </a:solidFill>
            </a:ln>
          </c:spPr>
          <c:dLbls>
            <c:dLbl>
              <c:idx val="0"/>
              <c:layout>
                <c:manualLayout>
                  <c:x val="-3.2630325762694812E-2"/>
                  <c:y val="9.8302055406613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C0-5246-88F7-85797E14B8A7}"/>
                </c:ext>
              </c:extLst>
            </c:dLbl>
            <c:dLbl>
              <c:idx val="1"/>
              <c:layout>
                <c:manualLayout>
                  <c:x val="-2.7899481041227116E-2"/>
                  <c:y val="3.12779267202859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3BD-1043-958D-FA9D4579FD32}"/>
                </c:ext>
              </c:extLst>
            </c:dLbl>
            <c:dLbl>
              <c:idx val="2"/>
              <c:layout>
                <c:manualLayout>
                  <c:x val="-7.2245680323234557E-2"/>
                  <c:y val="-8.9365504915102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3BD-1043-958D-FA9D4579FD32}"/>
                </c:ext>
              </c:extLst>
            </c:dLbl>
            <c:dLbl>
              <c:idx val="3"/>
              <c:layout>
                <c:manualLayout>
                  <c:x val="-2.5564396394408752E-2"/>
                  <c:y val="-3.5746201966041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BD-1043-958D-FA9D4579FD32}"/>
                </c:ext>
              </c:extLst>
            </c:dLbl>
            <c:dLbl>
              <c:idx val="4"/>
              <c:layout>
                <c:manualLayout>
                  <c:x val="-2.0995536678755786E-2"/>
                  <c:y val="-0.129579982126899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3BD-1043-958D-FA9D4579FD32}"/>
                </c:ext>
              </c:extLst>
            </c:dLbl>
            <c:dLbl>
              <c:idx val="5"/>
              <c:layout>
                <c:manualLayout>
                  <c:x val="3.0295241115876365E-2"/>
                  <c:y val="-0.1228775692582663"/>
                </c:manualLayout>
              </c:layout>
              <c:spPr>
                <a:noFill/>
                <a:ln>
                  <a:noFill/>
                </a:ln>
                <a:effectLst/>
              </c:spPr>
              <c:txPr>
                <a:bodyPr wrap="square" lIns="38100" tIns="19050" rIns="38100" bIns="19050" anchor="ctr">
                  <a:no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6.622300058377116E-2"/>
                      <c:h val="6.3472025782300004E-2"/>
                    </c:manualLayout>
                  </c15:layout>
                </c:ext>
                <c:ext xmlns:c16="http://schemas.microsoft.com/office/drawing/2014/chart" uri="{C3380CC4-5D6E-409C-BE32-E72D297353CC}">
                  <c16:uniqueId val="{00000004-A3BD-1043-958D-FA9D4579FD32}"/>
                </c:ext>
              </c:extLst>
            </c:dLbl>
            <c:dLbl>
              <c:idx val="6"/>
              <c:layout>
                <c:manualLayout>
                  <c:x val="3.9554495267776248E-2"/>
                  <c:y val="-5.8087578194816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BD-1043-958D-FA9D4579FD32}"/>
                </c:ext>
              </c:extLst>
            </c:dLbl>
            <c:dLbl>
              <c:idx val="7"/>
              <c:layout>
                <c:manualLayout>
                  <c:x val="6.5281060532932506E-2"/>
                  <c:y val="-1.34048257372654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BD-1043-958D-FA9D4579FD32}"/>
                </c:ext>
              </c:extLst>
            </c:dLbl>
            <c:dLbl>
              <c:idx val="8"/>
              <c:layout>
                <c:manualLayout>
                  <c:x val="7.6936258624414458E-2"/>
                  <c:y val="7.14924039320822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3BD-1043-958D-FA9D4579FD32}"/>
                </c:ext>
              </c:extLst>
            </c:dLbl>
            <c:dLbl>
              <c:idx val="9"/>
              <c:layout>
                <c:manualLayout>
                  <c:x val="3.2549241327320948E-2"/>
                  <c:y val="0.111706881143878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3BD-1043-958D-FA9D4579FD3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Liste!$D$38:$F$47</c:f>
              <c:multiLvlStrCache>
                <c:ptCount val="10"/>
                <c:lvl>
                  <c:pt idx="0">
                    <c:v>Respecter les exigences relatives aux investigations cliniques</c:v>
                  </c:pt>
                  <c:pt idx="1">
                    <c:v>Respecter les obligations du promoteur si le fabricant est le promoteur</c:v>
                  </c:pt>
                  <c:pt idx="2">
                    <c:v>Préparer et Réaliser une demande d'investigation clinique </c:v>
                  </c:pt>
                  <c:pt idx="3">
                    <c:v>Réaliser  l'investigation clinique</c:v>
                  </c:pt>
                  <c:pt idx="4">
                    <c:v>Réaliser un plan d'évaluation clinique</c:v>
                  </c:pt>
                  <c:pt idx="5">
                    <c:v>Réaliser un plan de développement clinique</c:v>
                  </c:pt>
                  <c:pt idx="6">
                    <c:v>Réaliser un plan de Suivie Après Commercialisation (SAC)</c:v>
                  </c:pt>
                  <c:pt idx="7">
                    <c:v>Réaliser l'évaluation clinique</c:v>
                  </c:pt>
                  <c:pt idx="8">
                    <c:v>Analyser les données cliniques et non cliniques</c:v>
                  </c:pt>
                  <c:pt idx="9">
                    <c:v>Rédiger un rapport d'évaluation clinique</c:v>
                  </c:pt>
                </c:lvl>
                <c:lvl>
                  <c:pt idx="0">
                    <c:v>5.3</c:v>
                  </c:pt>
                  <c:pt idx="1">
                    <c:v>5.4</c:v>
                  </c:pt>
                  <c:pt idx="2">
                    <c:v>5.5</c:v>
                  </c:pt>
                  <c:pt idx="3">
                    <c:v>5.6</c:v>
                  </c:pt>
                  <c:pt idx="4">
                    <c:v>5.2</c:v>
                  </c:pt>
                  <c:pt idx="5">
                    <c:v>5.7</c:v>
                  </c:pt>
                  <c:pt idx="6">
                    <c:v>5.8</c:v>
                  </c:pt>
                  <c:pt idx="7">
                    <c:v>5.9</c:v>
                  </c:pt>
                  <c:pt idx="8">
                    <c:v>5.10</c:v>
                  </c:pt>
                  <c:pt idx="9">
                    <c:v>5.11</c:v>
                  </c:pt>
                </c:lvl>
              </c:multiLvlStrCache>
            </c:multiLvlStrRef>
          </c:cat>
          <c:val>
            <c:numRef>
              <c:f>Liste!$G$38:$G$47</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0C0-5246-88F7-85797E14B8A7}"/>
            </c:ext>
          </c:extLst>
        </c:ser>
        <c:dLbls>
          <c:showLegendKey val="0"/>
          <c:showVal val="1"/>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700">
                <a:latin typeface="+mn-lt"/>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vert="horz"/>
          <a:lstStyle/>
          <a:p>
            <a:pPr>
              <a:defRPr sz="500">
                <a:solidFill>
                  <a:schemeClr val="bg1">
                    <a:lumMod val="50000"/>
                  </a:schemeClr>
                </a:solidFill>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latin typeface="+mn-lt"/>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171547405962108"/>
          <c:y val="5.6422624897680962E-2"/>
          <c:w val="0.69939086377887238"/>
          <c:h val="0.79603858849491171"/>
        </c:manualLayout>
      </c:layout>
      <c:radarChart>
        <c:radarStyle val="filled"/>
        <c:varyColors val="0"/>
        <c:ser>
          <c:idx val="0"/>
          <c:order val="0"/>
          <c:spPr>
            <a:solidFill>
              <a:srgbClr val="C00000">
                <a:alpha val="50000"/>
              </a:srgbClr>
            </a:solidFill>
            <a:ln w="15875">
              <a:solidFill>
                <a:srgbClr val="C00000"/>
              </a:solidFill>
            </a:ln>
          </c:spPr>
          <c:dLbls>
            <c:dLbl>
              <c:idx val="0"/>
              <c:layout>
                <c:manualLayout>
                  <c:x val="4.5454545454545452E-3"/>
                  <c:y val="0.118572600626240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6B-014A-9482-A72C7303EBE6}"/>
                </c:ext>
              </c:extLst>
            </c:dLbl>
            <c:dLbl>
              <c:idx val="1"/>
              <c:layout>
                <c:manualLayout>
                  <c:x val="-5.909090909090909E-2"/>
                  <c:y val="5.43457752870269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6B-014A-9482-A72C7303EBE6}"/>
                </c:ext>
              </c:extLst>
            </c:dLbl>
            <c:dLbl>
              <c:idx val="2"/>
              <c:layout>
                <c:manualLayout>
                  <c:x val="-5.909090909090909E-2"/>
                  <c:y val="-7.41078753914005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6B-014A-9482-A72C7303EBE6}"/>
                </c:ext>
              </c:extLst>
            </c:dLbl>
            <c:dLbl>
              <c:idx val="3"/>
              <c:layout>
                <c:manualLayout>
                  <c:x val="-8.3332370670676311E-17"/>
                  <c:y val="-4.44647252348402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6B-014A-9482-A72C7303EBE6}"/>
                </c:ext>
              </c:extLst>
            </c:dLbl>
            <c:dLbl>
              <c:idx val="4"/>
              <c:layout>
                <c:manualLayout>
                  <c:x val="4.7727272727272688E-2"/>
                  <c:y val="-5.43457752870270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6B-014A-9482-A72C7303EBE6}"/>
                </c:ext>
              </c:extLst>
            </c:dLbl>
            <c:dLbl>
              <c:idx val="5"/>
              <c:layout>
                <c:manualLayout>
                  <c:x val="5.909090909090909E-2"/>
                  <c:y val="4.94052502609336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6B-014A-9482-A72C7303EBE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(Evaluation_Etat_Avancement!$A$244:$B$244,Evaluation_Etat_Avancement!$A$248:$B$248,Evaluation_Etat_Avancement!$A$250:$B$250,Evaluation_Etat_Avancement!$A$254:$B$254,Evaluation_Etat_Avancement!$A$267:$B$267,Evaluation_Etat_Avancement!$A$269:$B$269)</c:f>
              <c:multiLvlStrCache>
                <c:ptCount val="6"/>
                <c:lvl>
                  <c:pt idx="0">
                    <c:v>Mettre en place un système de surveillance après commercialisation.</c:v>
                  </c:pt>
                  <c:pt idx="1">
                    <c:v>Réaliser un plan de surveillance après commercialisation. </c:v>
                  </c:pt>
                  <c:pt idx="2">
                    <c:v>Préparer un rapport périodique actualisé de sécurité.</c:v>
                  </c:pt>
                  <c:pt idx="3">
                    <c:v>Préparer la procédure de notification d'incidents graves et des mesures correctives de sécurité</c:v>
                  </c:pt>
                  <c:pt idx="4">
                    <c:v>Préparer un rapport de tendance</c:v>
                  </c:pt>
                  <c:pt idx="5">
                    <c:v>Préparer et documenter l'analyse des incidents graves et mesures correctives de sécurité.</c:v>
                  </c:pt>
                </c:lvl>
                <c:lvl>
                  <c:pt idx="0">
                    <c:v>6.1</c:v>
                  </c:pt>
                  <c:pt idx="1">
                    <c:v>6.2</c:v>
                  </c:pt>
                  <c:pt idx="2">
                    <c:v>6.3</c:v>
                  </c:pt>
                  <c:pt idx="3">
                    <c:v>6.4</c:v>
                  </c:pt>
                  <c:pt idx="4">
                    <c:v>6.5</c:v>
                  </c:pt>
                  <c:pt idx="5">
                    <c:v>6.5</c:v>
                  </c:pt>
                </c:lvl>
              </c:multiLvlStrCache>
            </c:multiLvlStrRef>
          </c:cat>
          <c:val>
            <c:numRef>
              <c:f>Evaluation_Etat_Avancement!$D$244:$D$269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347-7241-949A-3E3B2B18EF30}"/>
            </c:ext>
          </c:extLst>
        </c:ser>
        <c:dLbls>
          <c:showLegendKey val="0"/>
          <c:showVal val="0"/>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4279750737095"/>
          <c:y val="8.6376734687814066E-2"/>
          <c:w val="0.45490892267498823"/>
          <c:h val="0.86473848530734232"/>
        </c:manualLayout>
      </c:layout>
      <c:radarChart>
        <c:radarStyle val="filled"/>
        <c:varyColors val="0"/>
        <c:ser>
          <c:idx val="0"/>
          <c:order val="0"/>
          <c:spPr>
            <a:solidFill>
              <a:srgbClr val="C00000">
                <a:alpha val="50000"/>
              </a:srgbClr>
            </a:solidFill>
            <a:ln w="15875">
              <a:solidFill>
                <a:srgbClr val="C00000"/>
              </a:solidFill>
            </a:ln>
          </c:spPr>
          <c:dLbls>
            <c:dLbl>
              <c:idx val="0"/>
              <c:layout>
                <c:manualLayout>
                  <c:x val="3.6866359447004608E-2"/>
                  <c:y val="9.6526530458542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33-B14C-836D-AF329527E3F3}"/>
                </c:ext>
              </c:extLst>
            </c:dLbl>
            <c:dLbl>
              <c:idx val="1"/>
              <c:layout>
                <c:manualLayout>
                  <c:x val="-7.3732718894009217E-2"/>
                  <c:y val="-7.02011130607582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33-B14C-836D-AF329527E3F3}"/>
                </c:ext>
              </c:extLst>
            </c:dLbl>
            <c:dLbl>
              <c:idx val="2"/>
              <c:layout>
                <c:manualLayout>
                  <c:x val="7.3732718894009217E-2"/>
                  <c:y val="-5.70384043618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33-B14C-836D-AF329527E3F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(Evaluation_Etat_Avancement!$A$332:$B$332,Evaluation_Etat_Avancement!$A$333:$B$333,Evaluation_Etat_Avancement!$A$340:$B$340)</c:f>
              <c:multiLvlStrCache>
                <c:ptCount val="3"/>
                <c:lvl>
                  <c:pt idx="0">
                    <c:v>Décrire les spécifications du Dispositif</c:v>
                  </c:pt>
                  <c:pt idx="1">
                    <c:v>Fournir toutes les informations demandées</c:v>
                  </c:pt>
                  <c:pt idx="2">
                    <c:v>Préparer la documentation technique post commercialisation</c:v>
                  </c:pt>
                </c:lvl>
                <c:lvl>
                  <c:pt idx="0">
                    <c:v>8.1</c:v>
                  </c:pt>
                  <c:pt idx="1">
                    <c:v>8.2</c:v>
                  </c:pt>
                  <c:pt idx="2">
                    <c:v>8.3</c:v>
                  </c:pt>
                </c:lvl>
              </c:multiLvlStrCache>
            </c:multiLvlStrRef>
          </c:cat>
          <c:val>
            <c:numRef>
              <c:f>Evaluation_Etat_Avancement!$D$332:$D$340</c:f>
              <c:numCache>
                <c:formatCode>0%</c:formatCode>
                <c:ptCount val="3"/>
                <c:pt idx="0">
                  <c:v>0</c:v>
                </c:pt>
                <c:pt idx="1">
                  <c:v>0</c:v>
                </c:pt>
                <c:pt idx="2">
                  <c:v>0</c:v>
                </c:pt>
              </c:numCache>
            </c:numRef>
          </c:val>
          <c:extLst>
            <c:ext xmlns:c16="http://schemas.microsoft.com/office/drawing/2014/chart" uri="{C3380CC4-5D6E-409C-BE32-E72D297353CC}">
              <c16:uniqueId val="{00000000-5794-C44C-93DA-01049D5D1ABF}"/>
            </c:ext>
          </c:extLst>
        </c:ser>
        <c:dLbls>
          <c:showLegendKey val="0"/>
          <c:showVal val="0"/>
          <c:showCatName val="0"/>
          <c:showSerName val="0"/>
          <c:showPercent val="0"/>
          <c:showBubbleSize val="0"/>
        </c:dLbls>
        <c:axId val="-1300991712"/>
        <c:axId val="-1292668016"/>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image" Target="../media/image1.png"/><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3086</xdr:rowOff>
    </xdr:from>
    <xdr:to>
      <xdr:col>0</xdr:col>
      <xdr:colOff>1007165</xdr:colOff>
      <xdr:row>4</xdr:row>
      <xdr:rowOff>137123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1625"/>
          <a:ext cx="1007165" cy="279811"/>
        </a:xfrm>
        <a:prstGeom prst="rect">
          <a:avLst/>
        </a:prstGeom>
      </xdr:spPr>
    </xdr:pic>
    <xdr:clientData/>
  </xdr:twoCellAnchor>
  <xdr:twoCellAnchor>
    <xdr:from>
      <xdr:col>0</xdr:col>
      <xdr:colOff>33131</xdr:colOff>
      <xdr:row>24</xdr:row>
      <xdr:rowOff>62489</xdr:rowOff>
    </xdr:from>
    <xdr:to>
      <xdr:col>6</xdr:col>
      <xdr:colOff>914400</xdr:colOff>
      <xdr:row>45</xdr:row>
      <xdr:rowOff>768626</xdr:rowOff>
    </xdr:to>
    <xdr:grpSp>
      <xdr:nvGrpSpPr>
        <xdr:cNvPr id="16" name="Groupe 15">
          <a:extLst>
            <a:ext uri="{FF2B5EF4-FFF2-40B4-BE49-F238E27FC236}">
              <a16:creationId xmlns:a16="http://schemas.microsoft.com/office/drawing/2014/main" id="{00000000-0008-0000-0000-000010000000}"/>
            </a:ext>
          </a:extLst>
        </xdr:cNvPr>
        <xdr:cNvGrpSpPr/>
      </xdr:nvGrpSpPr>
      <xdr:grpSpPr>
        <a:xfrm>
          <a:off x="33131" y="4124280"/>
          <a:ext cx="6042991" cy="5457042"/>
          <a:chOff x="96260" y="5697312"/>
          <a:chExt cx="7717164" cy="5903748"/>
        </a:xfrm>
      </xdr:grpSpPr>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96260" y="5697312"/>
            <a:ext cx="7717164" cy="59037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800" b="1"/>
              <a:t>OBJECTIFS :</a:t>
            </a:r>
          </a:p>
          <a:p>
            <a:pPr algn="l"/>
            <a:r>
              <a:rPr lang="fr-FR" sz="800"/>
              <a:t>Cet outil d'autodiagnostic est à destination </a:t>
            </a:r>
            <a:r>
              <a:rPr lang="fr-FR" sz="800" b="1"/>
              <a:t>des fabricants de dispositifs médicaux de classe IIa qui souhaite se conformiser au marquage CE imposé par le règlement 2017/745 relatif aux dispositif médicaux (DM).</a:t>
            </a:r>
            <a:r>
              <a:rPr lang="fr-FR" sz="800"/>
              <a:t> Tout en identifiant les étapes importantes de la démarche marquage CE, cet outil a pour but de situer l'avancement des fabricants dans leur</a:t>
            </a:r>
            <a:r>
              <a:rPr lang="fr-FR" sz="800" baseline="0"/>
              <a:t> </a:t>
            </a:r>
            <a:r>
              <a:rPr lang="fr-FR" sz="800"/>
              <a:t>démache marquage CE pour leur dispositif médicaux</a:t>
            </a:r>
            <a:r>
              <a:rPr lang="fr-FR" sz="800" baseline="0"/>
              <a:t>. Le but est d'obtenir un </a:t>
            </a:r>
            <a:r>
              <a:rPr lang="fr-FR" sz="800"/>
              <a:t>maintien ou une mise sur le marché européen de leur DM.</a:t>
            </a:r>
          </a:p>
          <a:p>
            <a:pPr algn="l"/>
            <a:endParaRPr lang="fr-FR" sz="800"/>
          </a:p>
          <a:p>
            <a:pPr algn="l"/>
            <a:r>
              <a:rPr lang="fr-FR" sz="800" b="1"/>
              <a:t>REMARQUE :</a:t>
            </a:r>
          </a:p>
          <a:p>
            <a:pPr algn="l"/>
            <a:r>
              <a:rPr lang="fr-FR" sz="800"/>
              <a:t>Si une exigence est déclarée "Non applicable", elle ne sera pas contabilisée dans l'évalutation final, mais elle doit être argumentée. Les exigences</a:t>
            </a:r>
            <a:r>
              <a:rPr lang="fr-FR" sz="800" baseline="0"/>
              <a:t> </a:t>
            </a:r>
            <a:r>
              <a:rPr lang="fr-FR" sz="800"/>
              <a:t>peuvent demander des preuves documententaires dont le bilan est donnée dans l'onglet </a:t>
            </a:r>
            <a:r>
              <a:rPr lang="fr-FR" sz="800" b="1"/>
              <a:t>[Maîtrise documentaire]. </a:t>
            </a:r>
          </a:p>
          <a:p>
            <a:pPr algn="l"/>
            <a:endParaRPr lang="fr-FR" sz="800" b="1"/>
          </a:p>
          <a:p>
            <a:pPr algn="l"/>
            <a:r>
              <a:rPr lang="fr-FR" sz="800" b="1"/>
              <a:t>ATTENTION : </a:t>
            </a:r>
            <a:r>
              <a:rPr lang="fr-FR" sz="800" b="0"/>
              <a:t>Ce</a:t>
            </a:r>
            <a:r>
              <a:rPr lang="fr-FR" sz="800" b="0" baseline="0"/>
              <a:t> règlement étant d'application obligatoire pour les fabricants, certaines </a:t>
            </a:r>
            <a:r>
              <a:rPr lang="fr-FR" sz="800" b="1" baseline="0"/>
              <a:t>exigences</a:t>
            </a:r>
            <a:r>
              <a:rPr lang="fr-FR" sz="800" b="0" baseline="0"/>
              <a:t> doivent être prouvées par la présence de </a:t>
            </a:r>
            <a:r>
              <a:rPr lang="fr-FR" sz="800" b="0" baseline="0">
                <a:solidFill>
                  <a:srgbClr val="FF0000"/>
                </a:solidFill>
              </a:rPr>
              <a:t>documentation</a:t>
            </a:r>
            <a:r>
              <a:rPr lang="fr-FR" sz="800" b="0" baseline="0"/>
              <a:t> sans laquelle la certification de conformité à ce règlement pourrait être refusée. De ce fait, cette documentation est représentée par </a:t>
            </a:r>
            <a:r>
              <a:rPr lang="fr-FR" sz="800" b="0" baseline="0">
                <a:solidFill>
                  <a:srgbClr val="FF0000"/>
                </a:solidFill>
              </a:rPr>
              <a:t>une écriture rouge </a:t>
            </a:r>
            <a:r>
              <a:rPr lang="fr-FR" sz="800" b="0" baseline="0"/>
              <a:t>dans la description des exigences. </a:t>
            </a:r>
            <a:endParaRPr lang="fr-FR" sz="800" b="0"/>
          </a:p>
          <a:p>
            <a:pPr algn="l"/>
            <a:r>
              <a:rPr lang="fr-FR" sz="800" b="0"/>
              <a:t>NB : Cet outil se</a:t>
            </a:r>
            <a:r>
              <a:rPr lang="fr-FR" sz="800" b="0" baseline="0"/>
              <a:t> veut être une aide et </a:t>
            </a:r>
            <a:r>
              <a:rPr lang="fr-FR" sz="800" baseline="0">
                <a:solidFill>
                  <a:srgbClr val="FF0000"/>
                </a:solidFill>
              </a:rPr>
              <a:t>ne garantit pas l'obtention du Marquage CE.</a:t>
            </a:r>
          </a:p>
          <a:p>
            <a:pPr algn="l"/>
            <a:endParaRPr lang="fr-FR" sz="800" b="1" baseline="0">
              <a:solidFill>
                <a:srgbClr val="FF0000"/>
              </a:solidFill>
            </a:endParaRPr>
          </a:p>
          <a:p>
            <a:pPr algn="l"/>
            <a:r>
              <a:rPr lang="fr-FR" sz="800" b="1" baseline="0">
                <a:solidFill>
                  <a:sysClr val="windowText" lastClr="000000"/>
                </a:solidFill>
              </a:rPr>
              <a:t>PRESENTATION DES ONGLETS :</a:t>
            </a:r>
          </a:p>
          <a:p>
            <a:pPr algn="l"/>
            <a:r>
              <a:rPr lang="fr-FR" sz="800" baseline="0">
                <a:solidFill>
                  <a:sysClr val="windowText" lastClr="000000"/>
                </a:solidFill>
              </a:rPr>
              <a:t>[Mode d'emploi] : </a:t>
            </a:r>
          </a:p>
          <a:p>
            <a:pPr algn="l"/>
            <a:r>
              <a:rPr lang="fr-FR" sz="800" baseline="0">
                <a:solidFill>
                  <a:sysClr val="windowText" lastClr="000000"/>
                </a:solidFill>
              </a:rPr>
              <a:t>- Explications sur le fonctionnement de l'outil</a:t>
            </a:r>
          </a:p>
          <a:p>
            <a:pPr algn="l"/>
            <a:r>
              <a:rPr lang="fr-FR" sz="800" baseline="0">
                <a:solidFill>
                  <a:sysClr val="windowText" lastClr="000000"/>
                </a:solidFill>
              </a:rPr>
              <a:t>- Echelles d'évaluation utilisées avec leurs seuils</a:t>
            </a:r>
          </a:p>
          <a:p>
            <a:pPr lvl="0" algn="l"/>
            <a:endParaRPr lang="fr-FR" sz="800" baseline="0">
              <a:solidFill>
                <a:sysClr val="windowText" lastClr="000000"/>
              </a:solidFill>
            </a:endParaRPr>
          </a:p>
          <a:p>
            <a:pPr lvl="0" algn="l"/>
            <a:r>
              <a:rPr lang="fr-FR" sz="800" baseline="0">
                <a:solidFill>
                  <a:sysClr val="windowText" lastClr="000000"/>
                </a:solidFill>
              </a:rPr>
              <a:t>[Evaluation_Etat_Avancement] :</a:t>
            </a:r>
          </a:p>
          <a:p>
            <a:pPr algn="l"/>
            <a:r>
              <a:rPr lang="fr-FR" sz="800" baseline="0">
                <a:solidFill>
                  <a:sysClr val="windowText" lastClr="000000"/>
                </a:solidFill>
              </a:rPr>
              <a:t>-  Présente les étapes importantes de la démarche marquage CE</a:t>
            </a:r>
          </a:p>
          <a:p>
            <a:pPr lvl="0" algn="l"/>
            <a:endParaRPr lang="fr-FR" sz="800" baseline="0">
              <a:solidFill>
                <a:sysClr val="windowText" lastClr="000000"/>
              </a:solidFill>
            </a:endParaRPr>
          </a:p>
          <a:p>
            <a:pPr lvl="0" algn="l"/>
            <a:r>
              <a:rPr lang="fr-FR" sz="800" baseline="0">
                <a:solidFill>
                  <a:sysClr val="windowText" lastClr="000000"/>
                </a:solidFill>
              </a:rPr>
              <a:t>[Résultat marquage CE] :</a:t>
            </a:r>
          </a:p>
          <a:p>
            <a:pPr algn="l"/>
            <a:r>
              <a:rPr lang="fr-FR" sz="800" baseline="0">
                <a:solidFill>
                  <a:sysClr val="windowText" lastClr="000000"/>
                </a:solidFill>
              </a:rPr>
              <a:t>- Graphique de l'évaluation moyenne sur la maîtrise de l'avancement démarche marquage CE</a:t>
            </a:r>
          </a:p>
          <a:p>
            <a:pPr algn="l"/>
            <a:r>
              <a:rPr lang="fr-FR" sz="800" baseline="0">
                <a:solidFill>
                  <a:sysClr val="windowText" lastClr="000000"/>
                </a:solidFill>
              </a:rPr>
              <a:t>- Tableaux de synthèse et plan d'amélioration</a:t>
            </a:r>
          </a:p>
          <a:p>
            <a:pPr algn="l"/>
            <a:endParaRPr lang="fr-FR" sz="800" baseline="0">
              <a:solidFill>
                <a:schemeClr val="dk1"/>
              </a:solidFill>
              <a:effectLst/>
              <a:latin typeface="+mn-lt"/>
              <a:ea typeface="+mn-ea"/>
              <a:cs typeface="+mn-cs"/>
            </a:endParaRPr>
          </a:p>
          <a:p>
            <a:pPr algn="l"/>
            <a:r>
              <a:rPr lang="fr-FR" sz="800" baseline="0">
                <a:solidFill>
                  <a:schemeClr val="dk1"/>
                </a:solidFill>
                <a:effectLst/>
                <a:latin typeface="+mn-lt"/>
                <a:ea typeface="+mn-ea"/>
                <a:cs typeface="+mn-cs"/>
              </a:rPr>
              <a:t>[Résultat_Détaillé_Par_Etape] : </a:t>
            </a:r>
            <a:endParaRPr lang="fr-FR" sz="800">
              <a:effectLst/>
            </a:endParaRPr>
          </a:p>
          <a:p>
            <a:pPr algn="l"/>
            <a:r>
              <a:rPr lang="fr-FR" sz="800" baseline="0">
                <a:solidFill>
                  <a:schemeClr val="dk1"/>
                </a:solidFill>
                <a:effectLst/>
                <a:latin typeface="+mn-lt"/>
                <a:ea typeface="+mn-ea"/>
                <a:cs typeface="+mn-cs"/>
              </a:rPr>
              <a:t>- Graphique de l'évaluation de chaque étape en fonction des sous-étapes les composants</a:t>
            </a:r>
            <a:endParaRPr lang="fr-FR" sz="800">
              <a:effectLst/>
            </a:endParaRPr>
          </a:p>
          <a:p>
            <a:pPr algn="l"/>
            <a:r>
              <a:rPr lang="fr-FR" sz="800" baseline="0">
                <a:solidFill>
                  <a:schemeClr val="dk1"/>
                </a:solidFill>
                <a:effectLst/>
                <a:latin typeface="+mn-lt"/>
                <a:ea typeface="+mn-ea"/>
                <a:cs typeface="+mn-cs"/>
              </a:rPr>
              <a:t>- Tableaux de synthèse et plan d'amélioration</a:t>
            </a:r>
            <a:endParaRPr lang="fr-FR" sz="800">
              <a:effectLst/>
            </a:endParaRPr>
          </a:p>
          <a:p>
            <a:pPr lvl="0" algn="l"/>
            <a:endParaRPr lang="fr-FR" sz="800" baseline="0">
              <a:solidFill>
                <a:sysClr val="windowText" lastClr="000000"/>
              </a:solidFill>
            </a:endParaRPr>
          </a:p>
          <a:p>
            <a:pPr lvl="0" algn="l"/>
            <a:r>
              <a:rPr lang="fr-FR" sz="800" baseline="0">
                <a:solidFill>
                  <a:sysClr val="windowText" lastClr="000000"/>
                </a:solidFill>
              </a:rPr>
              <a:t>[Maîtrise documentaire] :</a:t>
            </a:r>
          </a:p>
          <a:p>
            <a:pPr lvl="0" algn="l"/>
            <a:r>
              <a:rPr lang="fr-FR" sz="800" baseline="0">
                <a:solidFill>
                  <a:sysClr val="windowText" lastClr="000000"/>
                </a:solidFill>
              </a:rPr>
              <a:t>- Bilan et synthèse cartographique des preuves documentaires démontrant la maîtrise des évolutions.</a:t>
            </a:r>
          </a:p>
          <a:p>
            <a:pPr lvl="0" algn="l"/>
            <a:r>
              <a:rPr lang="fr-FR" sz="800" baseline="0">
                <a:solidFill>
                  <a:sysClr val="windowText" lastClr="000000"/>
                </a:solidFill>
              </a:rPr>
              <a:t>- Tous les documents nécessaires à chaque étape sont présents et l'utilisateur peut cocher une case</a:t>
            </a:r>
          </a:p>
          <a:p>
            <a:pPr lvl="0" algn="l"/>
            <a:r>
              <a:rPr lang="fr-FR" sz="800" baseline="0">
                <a:solidFill>
                  <a:sysClr val="windowText" lastClr="000000"/>
                </a:solidFill>
              </a:rPr>
              <a:t>lorsque ce document est bien effectué.</a:t>
            </a:r>
          </a:p>
          <a:p>
            <a:pPr algn="l"/>
            <a:endParaRPr lang="fr-FR" sz="800" baseline="0">
              <a:solidFill>
                <a:sysClr val="windowText" lastClr="000000"/>
              </a:solidFill>
            </a:endParaRPr>
          </a:p>
          <a:p>
            <a:pPr algn="l"/>
            <a:r>
              <a:rPr lang="fr-FR" sz="800" b="1" baseline="0">
                <a:solidFill>
                  <a:sysClr val="windowText" lastClr="000000"/>
                </a:solidFill>
              </a:rPr>
              <a:t>Par où commencer ? : </a:t>
            </a:r>
          </a:p>
          <a:p>
            <a:pPr algn="l"/>
            <a:r>
              <a:rPr lang="fr-FR" sz="800" baseline="0">
                <a:solidFill>
                  <a:sysClr val="windowText" lastClr="000000"/>
                </a:solidFill>
              </a:rPr>
              <a:t>Il faut se diriger vers l'onglet [Evaluation_Etat_Avancement]  et commencer à remplir au fur et mesure si les sous-étapes sont "faites", "en cours" ou "Pas faites". Si jamais la décision est compliquée, ou l'avancement semble flou </a:t>
            </a:r>
            <a:r>
              <a:rPr lang="fr-FR" sz="800" b="1" baseline="0">
                <a:solidFill>
                  <a:sysClr val="windowText" lastClr="000000"/>
                </a:solidFill>
              </a:rPr>
              <a:t>alors un bouton "plus</a:t>
            </a:r>
            <a:r>
              <a:rPr lang="fr-FR" sz="800" baseline="0">
                <a:solidFill>
                  <a:sysClr val="windowText" lastClr="000000"/>
                </a:solidFill>
              </a:rPr>
              <a:t>" permet de déployer différentes lignes concernant les critères exigés par la règlementation 2017/745 regroupée sous la sous-étape en question. Alors, une évaluation de chaque critère est possible par une échelle différente : "Faux" (non conformité majeure), "Plutôt faux" (non conformité mineure), "Plutôt vrai" (amélioration possible) et "Vrai" (conformité).  A ce moment là, si l'utilisateur fait le choix d'évaluer la sous-étape par les critères de la règlementation alors le calcul d'avancement de la sous-étape s'effectuera par rapport aux résultats des critères. </a:t>
            </a:r>
            <a:endParaRPr lang="fr-FR" sz="1100">
              <a:solidFill>
                <a:srgbClr val="FF0000"/>
              </a:solidFill>
            </a:endParaRPr>
          </a:p>
          <a:p>
            <a:pPr algn="l"/>
            <a:endParaRPr lang="fr-FR" sz="1100"/>
          </a:p>
        </xdr:txBody>
      </xdr:sp>
      <xdr:sp macro="" textlink="">
        <xdr:nvSpPr>
          <xdr:cNvPr id="4" name="Rectangle 3">
            <a:extLst>
              <a:ext uri="{FF2B5EF4-FFF2-40B4-BE49-F238E27FC236}">
                <a16:creationId xmlns:a16="http://schemas.microsoft.com/office/drawing/2014/main" id="{00000000-0008-0000-0000-000004000000}"/>
              </a:ext>
            </a:extLst>
          </xdr:cNvPr>
          <xdr:cNvSpPr/>
        </xdr:nvSpPr>
        <xdr:spPr>
          <a:xfrm>
            <a:off x="5735530" y="8870283"/>
            <a:ext cx="679562" cy="466999"/>
          </a:xfrm>
          <a:prstGeom prst="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fr-FR" sz="1100"/>
          </a:p>
        </xdr:txBody>
      </xdr:sp>
      <xdr:sp macro="" textlink="">
        <xdr:nvSpPr>
          <xdr:cNvPr id="8" name="Rectangle 7">
            <a:extLst>
              <a:ext uri="{FF2B5EF4-FFF2-40B4-BE49-F238E27FC236}">
                <a16:creationId xmlns:a16="http://schemas.microsoft.com/office/drawing/2014/main" id="{00000000-0008-0000-0000-000008000000}"/>
              </a:ext>
            </a:extLst>
          </xdr:cNvPr>
          <xdr:cNvSpPr/>
        </xdr:nvSpPr>
        <xdr:spPr>
          <a:xfrm>
            <a:off x="5728136" y="9445213"/>
            <a:ext cx="679210" cy="458236"/>
          </a:xfrm>
          <a:prstGeom prst="rect">
            <a:avLst/>
          </a:prstGeom>
          <a:solidFill>
            <a:schemeClr val="accent2">
              <a:lumMod val="60000"/>
              <a:lumOff val="4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fr-FR" sz="1100"/>
          </a:p>
        </xdr:txBody>
      </xdr:sp>
      <xdr:sp macro="" textlink="">
        <xdr:nvSpPr>
          <xdr:cNvPr id="9" name="Rectangle 8">
            <a:extLst>
              <a:ext uri="{FF2B5EF4-FFF2-40B4-BE49-F238E27FC236}">
                <a16:creationId xmlns:a16="http://schemas.microsoft.com/office/drawing/2014/main" id="{00000000-0008-0000-0000-000009000000}"/>
              </a:ext>
            </a:extLst>
          </xdr:cNvPr>
          <xdr:cNvSpPr/>
        </xdr:nvSpPr>
        <xdr:spPr>
          <a:xfrm>
            <a:off x="5723498" y="10027068"/>
            <a:ext cx="674890" cy="448885"/>
          </a:xfrm>
          <a:prstGeom prst="rect">
            <a:avLst/>
          </a:prstGeom>
          <a:solidFill>
            <a:schemeClr val="accent2">
              <a:lumMod val="75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FR" sz="1100"/>
          </a:p>
        </xdr:txBody>
      </xdr:sp>
    </xdr:grpSp>
    <xdr:clientData/>
  </xdr:twoCellAnchor>
  <xdr:twoCellAnchor>
    <xdr:from>
      <xdr:col>4</xdr:col>
      <xdr:colOff>173046</xdr:colOff>
      <xdr:row>34</xdr:row>
      <xdr:rowOff>111016</xdr:rowOff>
    </xdr:from>
    <xdr:to>
      <xdr:col>6</xdr:col>
      <xdr:colOff>917713</xdr:colOff>
      <xdr:row>36</xdr:row>
      <xdr:rowOff>135836</xdr:rowOff>
    </xdr:to>
    <xdr:sp macro="" textlink="">
      <xdr:nvSpPr>
        <xdr:cNvPr id="12" name="ZoneTexte 11">
          <a:extLst>
            <a:ext uri="{FF2B5EF4-FFF2-40B4-BE49-F238E27FC236}">
              <a16:creationId xmlns:a16="http://schemas.microsoft.com/office/drawing/2014/main" id="{00000000-0008-0000-0000-00000C000000}"/>
            </a:ext>
          </a:extLst>
        </xdr:cNvPr>
        <xdr:cNvSpPr txBox="1"/>
      </xdr:nvSpPr>
      <xdr:spPr>
        <a:xfrm>
          <a:off x="4055933" y="6127503"/>
          <a:ext cx="2103015" cy="3958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900" b="1"/>
            <a:t>Code couleur des exigences associés à la</a:t>
          </a:r>
          <a:r>
            <a:rPr lang="fr-FR" sz="900" b="1" baseline="0"/>
            <a:t> maîtrise documentaire</a:t>
          </a:r>
          <a:endParaRPr lang="fr-FR" sz="900" b="1"/>
        </a:p>
      </xdr:txBody>
    </xdr:sp>
    <xdr:clientData/>
  </xdr:twoCellAnchor>
  <xdr:twoCellAnchor>
    <xdr:from>
      <xdr:col>5</xdr:col>
      <xdr:colOff>622704</xdr:colOff>
      <xdr:row>37</xdr:row>
      <xdr:rowOff>85505</xdr:rowOff>
    </xdr:from>
    <xdr:to>
      <xdr:col>6</xdr:col>
      <xdr:colOff>760339</xdr:colOff>
      <xdr:row>43</xdr:row>
      <xdr:rowOff>201766</xdr:rowOff>
    </xdr:to>
    <xdr:grpSp>
      <xdr:nvGrpSpPr>
        <xdr:cNvPr id="18" name="Groupe 17">
          <a:extLst>
            <a:ext uri="{FF2B5EF4-FFF2-40B4-BE49-F238E27FC236}">
              <a16:creationId xmlns:a16="http://schemas.microsoft.com/office/drawing/2014/main" id="{00000000-0008-0000-0000-000012000000}"/>
            </a:ext>
          </a:extLst>
        </xdr:cNvPr>
        <xdr:cNvGrpSpPr/>
      </xdr:nvGrpSpPr>
      <xdr:grpSpPr>
        <a:xfrm>
          <a:off x="5055556" y="6559192"/>
          <a:ext cx="866505" cy="1448104"/>
          <a:chOff x="8268561" y="5803425"/>
          <a:chExt cx="1295872" cy="1203780"/>
        </a:xfrm>
      </xdr:grpSpPr>
      <xdr:sp macro="" textlink="">
        <xdr:nvSpPr>
          <xdr:cNvPr id="13" name="ZoneTexte 12">
            <a:extLst>
              <a:ext uri="{FF2B5EF4-FFF2-40B4-BE49-F238E27FC236}">
                <a16:creationId xmlns:a16="http://schemas.microsoft.com/office/drawing/2014/main" id="{00000000-0008-0000-0000-00000D000000}"/>
              </a:ext>
            </a:extLst>
          </xdr:cNvPr>
          <xdr:cNvSpPr txBox="1"/>
        </xdr:nvSpPr>
        <xdr:spPr>
          <a:xfrm>
            <a:off x="8268561" y="5803425"/>
            <a:ext cx="1220683" cy="494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800"/>
              <a:t>Complet et diffusé</a:t>
            </a:r>
          </a:p>
        </xdr:txBody>
      </xdr:sp>
      <xdr:sp macro="" textlink="">
        <xdr:nvSpPr>
          <xdr:cNvPr id="14" name="ZoneTexte 13">
            <a:extLst>
              <a:ext uri="{FF2B5EF4-FFF2-40B4-BE49-F238E27FC236}">
                <a16:creationId xmlns:a16="http://schemas.microsoft.com/office/drawing/2014/main" id="{00000000-0008-0000-0000-00000E000000}"/>
              </a:ext>
            </a:extLst>
          </xdr:cNvPr>
          <xdr:cNvSpPr txBox="1"/>
        </xdr:nvSpPr>
        <xdr:spPr>
          <a:xfrm>
            <a:off x="8273974" y="6327041"/>
            <a:ext cx="1290459" cy="264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800"/>
              <a:t>Presque</a:t>
            </a:r>
            <a:r>
              <a:rPr lang="fr-FR" sz="800" baseline="0"/>
              <a:t> complet</a:t>
            </a:r>
            <a:endParaRPr lang="fr-FR" sz="800"/>
          </a:p>
        </xdr:txBody>
      </xdr:sp>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8301085" y="6800307"/>
            <a:ext cx="1188026" cy="2068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800"/>
              <a:t>Incomplet</a:t>
            </a:r>
          </a:p>
        </xdr:txBody>
      </xdr:sp>
    </xdr:grpSp>
    <xdr:clientData/>
  </xdr:twoCellAnchor>
  <xdr:twoCellAnchor>
    <xdr:from>
      <xdr:col>5</xdr:col>
      <xdr:colOff>672184</xdr:colOff>
      <xdr:row>43</xdr:row>
      <xdr:rowOff>422435</xdr:rowOff>
    </xdr:from>
    <xdr:to>
      <xdr:col>6</xdr:col>
      <xdr:colOff>752722</xdr:colOff>
      <xdr:row>44</xdr:row>
      <xdr:rowOff>165651</xdr:rowOff>
    </xdr:to>
    <xdr:sp macro="" textlink="">
      <xdr:nvSpPr>
        <xdr:cNvPr id="17" name="ZoneTexte 16">
          <a:extLst>
            <a:ext uri="{FF2B5EF4-FFF2-40B4-BE49-F238E27FC236}">
              <a16:creationId xmlns:a16="http://schemas.microsoft.com/office/drawing/2014/main" id="{00000000-0008-0000-0000-000011000000}"/>
            </a:ext>
          </a:extLst>
        </xdr:cNvPr>
        <xdr:cNvSpPr txBox="1"/>
      </xdr:nvSpPr>
      <xdr:spPr>
        <a:xfrm>
          <a:off x="5151419" y="8327357"/>
          <a:ext cx="842538" cy="260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800"/>
            <a:t>Très incomplet</a:t>
          </a:r>
        </a:p>
      </xdr:txBody>
    </xdr:sp>
    <xdr:clientData/>
  </xdr:twoCellAnchor>
  <xdr:twoCellAnchor>
    <xdr:from>
      <xdr:col>4</xdr:col>
      <xdr:colOff>563218</xdr:colOff>
      <xdr:row>37</xdr:row>
      <xdr:rowOff>72887</xdr:rowOff>
    </xdr:from>
    <xdr:to>
      <xdr:col>5</xdr:col>
      <xdr:colOff>556592</xdr:colOff>
      <xdr:row>39</xdr:row>
      <xdr:rowOff>95747</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4892261" y="6621670"/>
          <a:ext cx="600766" cy="398338"/>
        </a:xfrm>
        <a:prstGeom prst="rect">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99392</xdr:colOff>
      <xdr:row>14</xdr:row>
      <xdr:rowOff>36487</xdr:rowOff>
    </xdr:from>
    <xdr:to>
      <xdr:col>6</xdr:col>
      <xdr:colOff>940278</xdr:colOff>
      <xdr:row>23</xdr:row>
      <xdr:rowOff>178903</xdr:rowOff>
    </xdr:to>
    <xdr:pic>
      <xdr:nvPicPr>
        <xdr:cNvPr id="20" name="Imag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2"/>
        <a:srcRect l="1573"/>
        <a:stretch/>
      </xdr:blipFill>
      <xdr:spPr>
        <a:xfrm>
          <a:off x="99392" y="2216470"/>
          <a:ext cx="6002608" cy="18386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312420</xdr:colOff>
      <xdr:row>40</xdr:row>
      <xdr:rowOff>274320</xdr:rowOff>
    </xdr:from>
    <xdr:to>
      <xdr:col>11</xdr:col>
      <xdr:colOff>464820</xdr:colOff>
      <xdr:row>43</xdr:row>
      <xdr:rowOff>83820</xdr:rowOff>
    </xdr:to>
    <xdr:sp macro="" textlink="">
      <xdr:nvSpPr>
        <xdr:cNvPr id="2" name="Rectangle : coins arrondis 1">
          <a:extLst>
            <a:ext uri="{FF2B5EF4-FFF2-40B4-BE49-F238E27FC236}">
              <a16:creationId xmlns:a16="http://schemas.microsoft.com/office/drawing/2014/main" id="{00000000-0008-0000-0100-000002000000}"/>
            </a:ext>
          </a:extLst>
        </xdr:cNvPr>
        <xdr:cNvSpPr/>
      </xdr:nvSpPr>
      <xdr:spPr>
        <a:xfrm>
          <a:off x="7909560" y="12801600"/>
          <a:ext cx="3291840" cy="7162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Aide pour la sélection</a:t>
          </a:r>
          <a:r>
            <a:rPr lang="fr-FR" sz="1100" baseline="0"/>
            <a:t> de données pour les graphiques radars de l'étape 5 et 7  de l'onglet Résultat_Détaillé_Par_Etape</a:t>
          </a:r>
          <a:endParaRPr lang="fr-FR" sz="1100"/>
        </a:p>
      </xdr:txBody>
    </xdr:sp>
    <xdr:clientData/>
  </xdr:twoCellAnchor>
  <xdr:twoCellAnchor>
    <xdr:from>
      <xdr:col>1</xdr:col>
      <xdr:colOff>144780</xdr:colOff>
      <xdr:row>38</xdr:row>
      <xdr:rowOff>327660</xdr:rowOff>
    </xdr:from>
    <xdr:to>
      <xdr:col>1</xdr:col>
      <xdr:colOff>1706880</xdr:colOff>
      <xdr:row>41</xdr:row>
      <xdr:rowOff>213360</xdr:rowOff>
    </xdr:to>
    <xdr:sp macro="" textlink="">
      <xdr:nvSpPr>
        <xdr:cNvPr id="3" name="Rectangle : coins arrondis 2">
          <a:extLst>
            <a:ext uri="{FF2B5EF4-FFF2-40B4-BE49-F238E27FC236}">
              <a16:creationId xmlns:a16="http://schemas.microsoft.com/office/drawing/2014/main" id="{00000000-0008-0000-0100-000003000000}"/>
            </a:ext>
          </a:extLst>
        </xdr:cNvPr>
        <xdr:cNvSpPr/>
      </xdr:nvSpPr>
      <xdr:spPr>
        <a:xfrm>
          <a:off x="1379220" y="12192000"/>
          <a:ext cx="1562100" cy="876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Niveaux</a:t>
          </a:r>
          <a:r>
            <a:rPr lang="fr-FR" sz="1100" baseline="0"/>
            <a:t> choisi par l'utilisateur pour la déclaration conformité 17050 </a:t>
          </a:r>
          <a:endParaRPr lang="fr-FR" sz="1100"/>
        </a:p>
      </xdr:txBody>
    </xdr:sp>
    <xdr:clientData/>
  </xdr:twoCellAnchor>
  <xdr:twoCellAnchor>
    <xdr:from>
      <xdr:col>3</xdr:col>
      <xdr:colOff>137160</xdr:colOff>
      <xdr:row>31</xdr:row>
      <xdr:rowOff>129540</xdr:rowOff>
    </xdr:from>
    <xdr:to>
      <xdr:col>5</xdr:col>
      <xdr:colOff>274320</xdr:colOff>
      <xdr:row>34</xdr:row>
      <xdr:rowOff>91440</xdr:rowOff>
    </xdr:to>
    <xdr:sp macro="" textlink="">
      <xdr:nvSpPr>
        <xdr:cNvPr id="4" name="Rectangle : coins arrondis 3">
          <a:extLst>
            <a:ext uri="{FF2B5EF4-FFF2-40B4-BE49-F238E27FC236}">
              <a16:creationId xmlns:a16="http://schemas.microsoft.com/office/drawing/2014/main" id="{00000000-0008-0000-0100-000004000000}"/>
            </a:ext>
          </a:extLst>
        </xdr:cNvPr>
        <xdr:cNvSpPr/>
      </xdr:nvSpPr>
      <xdr:spPr>
        <a:xfrm>
          <a:off x="4381500" y="10058400"/>
          <a:ext cx="1836420" cy="876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Niveaux</a:t>
          </a:r>
          <a:r>
            <a:rPr lang="fr-FR" sz="1100" baseline="0"/>
            <a:t> choisi par l'utilisateur lors qu'il déroule la liste des critères sous une sous-étape</a:t>
          </a:r>
          <a:endParaRPr lang="fr-FR" sz="1100"/>
        </a:p>
      </xdr:txBody>
    </xdr:sp>
    <xdr:clientData/>
  </xdr:twoCellAnchor>
  <xdr:twoCellAnchor>
    <xdr:from>
      <xdr:col>11</xdr:col>
      <xdr:colOff>121920</xdr:colOff>
      <xdr:row>10</xdr:row>
      <xdr:rowOff>312420</xdr:rowOff>
    </xdr:from>
    <xdr:to>
      <xdr:col>13</xdr:col>
      <xdr:colOff>381000</xdr:colOff>
      <xdr:row>11</xdr:row>
      <xdr:rowOff>449580</xdr:rowOff>
    </xdr:to>
    <xdr:sp macro="" textlink="">
      <xdr:nvSpPr>
        <xdr:cNvPr id="5" name="Rectangle : coins arrondis 4">
          <a:extLst>
            <a:ext uri="{FF2B5EF4-FFF2-40B4-BE49-F238E27FC236}">
              <a16:creationId xmlns:a16="http://schemas.microsoft.com/office/drawing/2014/main" id="{00000000-0008-0000-0100-000005000000}"/>
            </a:ext>
          </a:extLst>
        </xdr:cNvPr>
        <xdr:cNvSpPr/>
      </xdr:nvSpPr>
      <xdr:spPr>
        <a:xfrm>
          <a:off x="10858500" y="3726180"/>
          <a:ext cx="1828800" cy="533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Aide pour les</a:t>
          </a:r>
          <a:r>
            <a:rPr lang="fr-FR" sz="1100" baseline="0"/>
            <a:t> calculs de la maîtrise documentaire</a:t>
          </a:r>
          <a:endParaRPr lang="fr-FR" sz="1100"/>
        </a:p>
      </xdr:txBody>
    </xdr:sp>
    <xdr:clientData/>
  </xdr:twoCellAnchor>
  <xdr:twoCellAnchor>
    <xdr:from>
      <xdr:col>3</xdr:col>
      <xdr:colOff>175260</xdr:colOff>
      <xdr:row>2</xdr:row>
      <xdr:rowOff>243840</xdr:rowOff>
    </xdr:from>
    <xdr:to>
      <xdr:col>5</xdr:col>
      <xdr:colOff>662940</xdr:colOff>
      <xdr:row>4</xdr:row>
      <xdr:rowOff>30480</xdr:rowOff>
    </xdr:to>
    <xdr:sp macro="" textlink="">
      <xdr:nvSpPr>
        <xdr:cNvPr id="6" name="Rectangle : coins arrondis 5">
          <a:extLst>
            <a:ext uri="{FF2B5EF4-FFF2-40B4-BE49-F238E27FC236}">
              <a16:creationId xmlns:a16="http://schemas.microsoft.com/office/drawing/2014/main" id="{00000000-0008-0000-0100-000006000000}"/>
            </a:ext>
          </a:extLst>
        </xdr:cNvPr>
        <xdr:cNvSpPr/>
      </xdr:nvSpPr>
      <xdr:spPr>
        <a:xfrm>
          <a:off x="4419600" y="609600"/>
          <a:ext cx="2186940" cy="5181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Aide pour l'onglet</a:t>
          </a:r>
          <a:r>
            <a:rPr lang="fr-FR" sz="1100" baseline="0"/>
            <a:t> Evaluation_Etat d'avancement</a:t>
          </a:r>
          <a:endParaRPr lang="fr-FR" sz="1100"/>
        </a:p>
      </xdr:txBody>
    </xdr:sp>
    <xdr:clientData/>
  </xdr:twoCellAnchor>
  <xdr:twoCellAnchor>
    <xdr:from>
      <xdr:col>2</xdr:col>
      <xdr:colOff>175260</xdr:colOff>
      <xdr:row>8</xdr:row>
      <xdr:rowOff>525780</xdr:rowOff>
    </xdr:from>
    <xdr:to>
      <xdr:col>3</xdr:col>
      <xdr:colOff>800100</xdr:colOff>
      <xdr:row>11</xdr:row>
      <xdr:rowOff>45720</xdr:rowOff>
    </xdr:to>
    <xdr:sp macro="" textlink="">
      <xdr:nvSpPr>
        <xdr:cNvPr id="7" name="Rectangle : coins arrondis 6">
          <a:extLst>
            <a:ext uri="{FF2B5EF4-FFF2-40B4-BE49-F238E27FC236}">
              <a16:creationId xmlns:a16="http://schemas.microsoft.com/office/drawing/2014/main" id="{00000000-0008-0000-0100-000007000000}"/>
            </a:ext>
          </a:extLst>
        </xdr:cNvPr>
        <xdr:cNvSpPr/>
      </xdr:nvSpPr>
      <xdr:spPr>
        <a:xfrm>
          <a:off x="3634740" y="2987040"/>
          <a:ext cx="1409700" cy="8686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Aide pour l'onglet</a:t>
          </a:r>
          <a:r>
            <a:rPr lang="fr-FR" sz="1100" baseline="0"/>
            <a:t> Evaluation_Etat d'avancement</a:t>
          </a:r>
          <a:endParaRPr lang="fr-FR" sz="1100"/>
        </a:p>
      </xdr:txBody>
    </xdr:sp>
    <xdr:clientData/>
  </xdr:twoCellAnchor>
  <xdr:twoCellAnchor>
    <xdr:from>
      <xdr:col>2</xdr:col>
      <xdr:colOff>160020</xdr:colOff>
      <xdr:row>15</xdr:row>
      <xdr:rowOff>304800</xdr:rowOff>
    </xdr:from>
    <xdr:to>
      <xdr:col>3</xdr:col>
      <xdr:colOff>784860</xdr:colOff>
      <xdr:row>17</xdr:row>
      <xdr:rowOff>251460</xdr:rowOff>
    </xdr:to>
    <xdr:sp macro="" textlink="">
      <xdr:nvSpPr>
        <xdr:cNvPr id="8" name="Rectangle : coins arrondis 7">
          <a:extLst>
            <a:ext uri="{FF2B5EF4-FFF2-40B4-BE49-F238E27FC236}">
              <a16:creationId xmlns:a16="http://schemas.microsoft.com/office/drawing/2014/main" id="{00000000-0008-0000-0100-000008000000}"/>
            </a:ext>
          </a:extLst>
        </xdr:cNvPr>
        <xdr:cNvSpPr/>
      </xdr:nvSpPr>
      <xdr:spPr>
        <a:xfrm>
          <a:off x="3619500" y="5852160"/>
          <a:ext cx="1409700" cy="8686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Aide pour l'onglet</a:t>
          </a:r>
          <a:r>
            <a:rPr lang="fr-FR" sz="1100" baseline="0"/>
            <a:t> Evaluation_Etat d'avancement</a:t>
          </a:r>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126</xdr:row>
      <xdr:rowOff>0</xdr:rowOff>
    </xdr:from>
    <xdr:to>
      <xdr:col>1</xdr:col>
      <xdr:colOff>493507</xdr:colOff>
      <xdr:row>146</xdr:row>
      <xdr:rowOff>111891</xdr:rowOff>
    </xdr:to>
    <xdr:sp macro="" textlink="">
      <xdr:nvSpPr>
        <xdr:cNvPr id="2052" name="Bouton_Autodiagnostic"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220644</xdr:colOff>
      <xdr:row>2</xdr:row>
      <xdr:rowOff>2741</xdr:rowOff>
    </xdr:from>
    <xdr:to>
      <xdr:col>0</xdr:col>
      <xdr:colOff>1412614</xdr:colOff>
      <xdr:row>3</xdr:row>
      <xdr:rowOff>156177</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644" y="459941"/>
          <a:ext cx="1195780" cy="340350"/>
        </a:xfrm>
        <a:prstGeom prst="rect">
          <a:avLst/>
        </a:prstGeom>
      </xdr:spPr>
    </xdr:pic>
    <xdr:clientData/>
  </xdr:twoCellAnchor>
  <xdr:twoCellAnchor editAs="oneCell">
    <xdr:from>
      <xdr:col>0</xdr:col>
      <xdr:colOff>584121</xdr:colOff>
      <xdr:row>11</xdr:row>
      <xdr:rowOff>56785</xdr:rowOff>
    </xdr:from>
    <xdr:to>
      <xdr:col>6</xdr:col>
      <xdr:colOff>510988</xdr:colOff>
      <xdr:row>13</xdr:row>
      <xdr:rowOff>1189306</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2"/>
        <a:srcRect l="1573"/>
        <a:stretch/>
      </xdr:blipFill>
      <xdr:spPr>
        <a:xfrm>
          <a:off x="584121" y="2037985"/>
          <a:ext cx="7098632" cy="21634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220644</xdr:colOff>
      <xdr:row>2</xdr:row>
      <xdr:rowOff>2741</xdr:rowOff>
    </xdr:from>
    <xdr:ext cx="1313815" cy="338856"/>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644" y="383741"/>
          <a:ext cx="1313815" cy="338856"/>
        </a:xfrm>
        <a:prstGeom prst="rect">
          <a:avLst/>
        </a:prstGeom>
      </xdr:spPr>
    </xdr:pic>
    <xdr:clientData/>
  </xdr:oneCellAnchor>
  <xdr:twoCellAnchor>
    <xdr:from>
      <xdr:col>3</xdr:col>
      <xdr:colOff>1155700</xdr:colOff>
      <xdr:row>14</xdr:row>
      <xdr:rowOff>190499</xdr:rowOff>
    </xdr:from>
    <xdr:to>
      <xdr:col>8</xdr:col>
      <xdr:colOff>20320</xdr:colOff>
      <xdr:row>22</xdr:row>
      <xdr:rowOff>101600</xdr:rowOff>
    </xdr:to>
    <xdr:graphicFrame macro="">
      <xdr:nvGraphicFramePr>
        <xdr:cNvPr id="7" name="Graphique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193041</xdr:colOff>
      <xdr:row>1</xdr:row>
      <xdr:rowOff>100808</xdr:rowOff>
    </xdr:from>
    <xdr:to>
      <xdr:col>1</xdr:col>
      <xdr:colOff>342900</xdr:colOff>
      <xdr:row>3</xdr:row>
      <xdr:rowOff>39136</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041" y="230348"/>
          <a:ext cx="934719" cy="253288"/>
        </a:xfrm>
        <a:prstGeom prst="rect">
          <a:avLst/>
        </a:prstGeom>
      </xdr:spPr>
    </xdr:pic>
    <xdr:clientData/>
  </xdr:twoCellAnchor>
  <xdr:twoCellAnchor>
    <xdr:from>
      <xdr:col>0</xdr:col>
      <xdr:colOff>0</xdr:colOff>
      <xdr:row>24</xdr:row>
      <xdr:rowOff>355600</xdr:rowOff>
    </xdr:from>
    <xdr:to>
      <xdr:col>4</xdr:col>
      <xdr:colOff>1092199</xdr:colOff>
      <xdr:row>30</xdr:row>
      <xdr:rowOff>127000</xdr:rowOff>
    </xdr:to>
    <xdr:graphicFrame macro="">
      <xdr:nvGraphicFramePr>
        <xdr:cNvPr id="5" name="Graphique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596900</xdr:colOff>
      <xdr:row>14</xdr:row>
      <xdr:rowOff>127000</xdr:rowOff>
    </xdr:from>
    <xdr:to>
      <xdr:col>4</xdr:col>
      <xdr:colOff>469900</xdr:colOff>
      <xdr:row>21</xdr:row>
      <xdr:rowOff>0</xdr:rowOff>
    </xdr:to>
    <xdr:graphicFrame macro="">
      <xdr:nvGraphicFramePr>
        <xdr:cNvPr id="7" name="Graphique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22860</xdr:colOff>
      <xdr:row>23</xdr:row>
      <xdr:rowOff>22860</xdr:rowOff>
    </xdr:from>
    <xdr:to>
      <xdr:col>4</xdr:col>
      <xdr:colOff>510540</xdr:colOff>
      <xdr:row>34</xdr:row>
      <xdr:rowOff>391160</xdr:rowOff>
    </xdr:to>
    <xdr:graphicFrame macro="">
      <xdr:nvGraphicFramePr>
        <xdr:cNvPr id="8" name="Graphique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157481</xdr:colOff>
      <xdr:row>33</xdr:row>
      <xdr:rowOff>203200</xdr:rowOff>
    </xdr:from>
    <xdr:to>
      <xdr:col>4</xdr:col>
      <xdr:colOff>792480</xdr:colOff>
      <xdr:row>41</xdr:row>
      <xdr:rowOff>106680</xdr:rowOff>
    </xdr:to>
    <xdr:graphicFrame macro="">
      <xdr:nvGraphicFramePr>
        <xdr:cNvPr id="9" name="Graphique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417473</xdr:colOff>
      <xdr:row>44</xdr:row>
      <xdr:rowOff>160020</xdr:rowOff>
    </xdr:from>
    <xdr:to>
      <xdr:col>4</xdr:col>
      <xdr:colOff>830580</xdr:colOff>
      <xdr:row>50</xdr:row>
      <xdr:rowOff>185420</xdr:rowOff>
    </xdr:to>
    <xdr:graphicFrame macro="">
      <xdr:nvGraphicFramePr>
        <xdr:cNvPr id="10" name="Graphique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xdr:colOff>
      <xdr:row>53</xdr:row>
      <xdr:rowOff>25400</xdr:rowOff>
    </xdr:from>
    <xdr:to>
      <xdr:col>4</xdr:col>
      <xdr:colOff>889000</xdr:colOff>
      <xdr:row>62</xdr:row>
      <xdr:rowOff>114300</xdr:rowOff>
    </xdr:to>
    <xdr:graphicFrame macro="">
      <xdr:nvGraphicFramePr>
        <xdr:cNvPr id="11" name="Graphique 10">
          <a:extLst>
            <a:ext uri="{FF2B5EF4-FFF2-40B4-BE49-F238E27FC236}">
              <a16:creationId xmlns:a16="http://schemas.microsoft.com/office/drawing/2014/main" id="{00000000-0008-0000-0400-00000B000000}"/>
            </a:ext>
            <a:ext uri="{147F2762-F138-4A5C-976F-8EAC2B608ADB}">
              <a16:predDERef xmlns:a16="http://schemas.microsoft.com/office/drawing/2014/main" pred="{695DA31F-4AFE-1943-8DD5-D53BA05DF8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63</xdr:row>
      <xdr:rowOff>152303</xdr:rowOff>
    </xdr:from>
    <xdr:to>
      <xdr:col>5</xdr:col>
      <xdr:colOff>0</xdr:colOff>
      <xdr:row>71</xdr:row>
      <xdr:rowOff>119380</xdr:rowOff>
    </xdr:to>
    <xdr:graphicFrame macro="">
      <xdr:nvGraphicFramePr>
        <xdr:cNvPr id="12" name="Graphique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449580</xdr:colOff>
      <xdr:row>83</xdr:row>
      <xdr:rowOff>76200</xdr:rowOff>
    </xdr:from>
    <xdr:to>
      <xdr:col>5</xdr:col>
      <xdr:colOff>373380</xdr:colOff>
      <xdr:row>94</xdr:row>
      <xdr:rowOff>99061</xdr:rowOff>
    </xdr:to>
    <xdr:graphicFrame macro="">
      <xdr:nvGraphicFramePr>
        <xdr:cNvPr id="13" name="Graphique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114300</xdr:colOff>
      <xdr:row>93</xdr:row>
      <xdr:rowOff>84091</xdr:rowOff>
    </xdr:from>
    <xdr:to>
      <xdr:col>5</xdr:col>
      <xdr:colOff>12700</xdr:colOff>
      <xdr:row>100</xdr:row>
      <xdr:rowOff>177800</xdr:rowOff>
    </xdr:to>
    <xdr:graphicFrame macro="">
      <xdr:nvGraphicFramePr>
        <xdr:cNvPr id="14" name="Graphique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72</xdr:row>
      <xdr:rowOff>15240</xdr:rowOff>
    </xdr:from>
    <xdr:to>
      <xdr:col>5</xdr:col>
      <xdr:colOff>114300</xdr:colOff>
      <xdr:row>83</xdr:row>
      <xdr:rowOff>22860</xdr:rowOff>
    </xdr:to>
    <xdr:graphicFrame macro="">
      <xdr:nvGraphicFramePr>
        <xdr:cNvPr id="21" name="Graphique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0</xdr:col>
      <xdr:colOff>0</xdr:colOff>
      <xdr:row>103</xdr:row>
      <xdr:rowOff>139700</xdr:rowOff>
    </xdr:from>
    <xdr:to>
      <xdr:col>5</xdr:col>
      <xdr:colOff>330200</xdr:colOff>
      <xdr:row>112</xdr:row>
      <xdr:rowOff>215900</xdr:rowOff>
    </xdr:to>
    <xdr:graphicFrame macro="">
      <xdr:nvGraphicFramePr>
        <xdr:cNvPr id="22" name="Graphique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220644</xdr:colOff>
      <xdr:row>2</xdr:row>
      <xdr:rowOff>2741</xdr:rowOff>
    </xdr:from>
    <xdr:ext cx="1313815" cy="338856"/>
    <xdr:pic>
      <xdr:nvPicPr>
        <xdr:cNvPr id="6" name="Image 3">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644" y="450416"/>
          <a:ext cx="1313815" cy="338856"/>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289560</xdr:colOff>
          <xdr:row>14</xdr:row>
          <xdr:rowOff>419100</xdr:rowOff>
        </xdr:from>
        <xdr:to>
          <xdr:col>3</xdr:col>
          <xdr:colOff>571500</xdr:colOff>
          <xdr:row>16</xdr:row>
          <xdr:rowOff>22860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105</xdr:row>
      <xdr:rowOff>50800</xdr:rowOff>
    </xdr:from>
    <xdr:to>
      <xdr:col>3</xdr:col>
      <xdr:colOff>96520</xdr:colOff>
      <xdr:row>122</xdr:row>
      <xdr:rowOff>88901</xdr:rowOff>
    </xdr:to>
    <xdr:graphicFrame macro="">
      <xdr:nvGraphicFramePr>
        <xdr:cNvPr id="82" name="Graphique 81">
          <a:extLst>
            <a:ext uri="{FF2B5EF4-FFF2-40B4-BE49-F238E27FC236}">
              <a16:creationId xmlns:a16="http://schemas.microsoft.com/office/drawing/2014/main" id="{00000000-0008-0000-05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289560</xdr:colOff>
          <xdr:row>16</xdr:row>
          <xdr:rowOff>304800</xdr:rowOff>
        </xdr:from>
        <xdr:to>
          <xdr:col>3</xdr:col>
          <xdr:colOff>594360</xdr:colOff>
          <xdr:row>18</xdr:row>
          <xdr:rowOff>60960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500-00008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15</xdr:row>
          <xdr:rowOff>289560</xdr:rowOff>
        </xdr:from>
        <xdr:to>
          <xdr:col>3</xdr:col>
          <xdr:colOff>594360</xdr:colOff>
          <xdr:row>17</xdr:row>
          <xdr:rowOff>22860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500-00008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18</xdr:row>
          <xdr:rowOff>304800</xdr:rowOff>
        </xdr:from>
        <xdr:to>
          <xdr:col>3</xdr:col>
          <xdr:colOff>594360</xdr:colOff>
          <xdr:row>20</xdr:row>
          <xdr:rowOff>60960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500-00008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20</xdr:row>
          <xdr:rowOff>304800</xdr:rowOff>
        </xdr:from>
        <xdr:to>
          <xdr:col>3</xdr:col>
          <xdr:colOff>594360</xdr:colOff>
          <xdr:row>22</xdr:row>
          <xdr:rowOff>60960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500-00008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19</xdr:row>
          <xdr:rowOff>304800</xdr:rowOff>
        </xdr:from>
        <xdr:to>
          <xdr:col>3</xdr:col>
          <xdr:colOff>594360</xdr:colOff>
          <xdr:row>21</xdr:row>
          <xdr:rowOff>60960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500-00008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17</xdr:row>
          <xdr:rowOff>304800</xdr:rowOff>
        </xdr:from>
        <xdr:to>
          <xdr:col>3</xdr:col>
          <xdr:colOff>594360</xdr:colOff>
          <xdr:row>19</xdr:row>
          <xdr:rowOff>60960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500-00009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21</xdr:row>
          <xdr:rowOff>304800</xdr:rowOff>
        </xdr:from>
        <xdr:to>
          <xdr:col>3</xdr:col>
          <xdr:colOff>594360</xdr:colOff>
          <xdr:row>23</xdr:row>
          <xdr:rowOff>60960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500-00009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22</xdr:row>
          <xdr:rowOff>304800</xdr:rowOff>
        </xdr:from>
        <xdr:to>
          <xdr:col>3</xdr:col>
          <xdr:colOff>594360</xdr:colOff>
          <xdr:row>24</xdr:row>
          <xdr:rowOff>60960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500-00009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23</xdr:row>
          <xdr:rowOff>304800</xdr:rowOff>
        </xdr:from>
        <xdr:to>
          <xdr:col>3</xdr:col>
          <xdr:colOff>594360</xdr:colOff>
          <xdr:row>25</xdr:row>
          <xdr:rowOff>60960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500-00009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24</xdr:row>
          <xdr:rowOff>304800</xdr:rowOff>
        </xdr:from>
        <xdr:to>
          <xdr:col>3</xdr:col>
          <xdr:colOff>594360</xdr:colOff>
          <xdr:row>26</xdr:row>
          <xdr:rowOff>60960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500-00009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25</xdr:row>
          <xdr:rowOff>304800</xdr:rowOff>
        </xdr:from>
        <xdr:to>
          <xdr:col>3</xdr:col>
          <xdr:colOff>594360</xdr:colOff>
          <xdr:row>27</xdr:row>
          <xdr:rowOff>60960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500-00009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26</xdr:row>
          <xdr:rowOff>304800</xdr:rowOff>
        </xdr:from>
        <xdr:to>
          <xdr:col>3</xdr:col>
          <xdr:colOff>594360</xdr:colOff>
          <xdr:row>27</xdr:row>
          <xdr:rowOff>365760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500-00009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28</xdr:row>
          <xdr:rowOff>304800</xdr:rowOff>
        </xdr:from>
        <xdr:to>
          <xdr:col>3</xdr:col>
          <xdr:colOff>594360</xdr:colOff>
          <xdr:row>29</xdr:row>
          <xdr:rowOff>312420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500-00009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29</xdr:row>
          <xdr:rowOff>304800</xdr:rowOff>
        </xdr:from>
        <xdr:to>
          <xdr:col>3</xdr:col>
          <xdr:colOff>594360</xdr:colOff>
          <xdr:row>30</xdr:row>
          <xdr:rowOff>266700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500-00009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30</xdr:row>
          <xdr:rowOff>304800</xdr:rowOff>
        </xdr:from>
        <xdr:to>
          <xdr:col>3</xdr:col>
          <xdr:colOff>594360</xdr:colOff>
          <xdr:row>32</xdr:row>
          <xdr:rowOff>60960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500-00009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32</xdr:row>
          <xdr:rowOff>304800</xdr:rowOff>
        </xdr:from>
        <xdr:to>
          <xdr:col>3</xdr:col>
          <xdr:colOff>594360</xdr:colOff>
          <xdr:row>33</xdr:row>
          <xdr:rowOff>297180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500-00009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31</xdr:row>
          <xdr:rowOff>304800</xdr:rowOff>
        </xdr:from>
        <xdr:to>
          <xdr:col>3</xdr:col>
          <xdr:colOff>594360</xdr:colOff>
          <xdr:row>32</xdr:row>
          <xdr:rowOff>381000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500-00009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34</xdr:row>
          <xdr:rowOff>304800</xdr:rowOff>
        </xdr:from>
        <xdr:to>
          <xdr:col>3</xdr:col>
          <xdr:colOff>594360</xdr:colOff>
          <xdr:row>35</xdr:row>
          <xdr:rowOff>358140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500-00009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35</xdr:row>
          <xdr:rowOff>304800</xdr:rowOff>
        </xdr:from>
        <xdr:to>
          <xdr:col>3</xdr:col>
          <xdr:colOff>594360</xdr:colOff>
          <xdr:row>36</xdr:row>
          <xdr:rowOff>297180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500-00009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36</xdr:row>
          <xdr:rowOff>304800</xdr:rowOff>
        </xdr:from>
        <xdr:to>
          <xdr:col>3</xdr:col>
          <xdr:colOff>594360</xdr:colOff>
          <xdr:row>37</xdr:row>
          <xdr:rowOff>365760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500-0000A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37</xdr:row>
          <xdr:rowOff>403860</xdr:rowOff>
        </xdr:from>
        <xdr:to>
          <xdr:col>3</xdr:col>
          <xdr:colOff>594360</xdr:colOff>
          <xdr:row>38</xdr:row>
          <xdr:rowOff>243840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500-0000A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38</xdr:row>
          <xdr:rowOff>304800</xdr:rowOff>
        </xdr:from>
        <xdr:to>
          <xdr:col>3</xdr:col>
          <xdr:colOff>594360</xdr:colOff>
          <xdr:row>39</xdr:row>
          <xdr:rowOff>381000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500-0000A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39</xdr:row>
          <xdr:rowOff>304800</xdr:rowOff>
        </xdr:from>
        <xdr:to>
          <xdr:col>3</xdr:col>
          <xdr:colOff>594360</xdr:colOff>
          <xdr:row>40</xdr:row>
          <xdr:rowOff>312420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500-0000A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41</xdr:row>
          <xdr:rowOff>304800</xdr:rowOff>
        </xdr:from>
        <xdr:to>
          <xdr:col>3</xdr:col>
          <xdr:colOff>594360</xdr:colOff>
          <xdr:row>43</xdr:row>
          <xdr:rowOff>60960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500-0000A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40</xdr:row>
          <xdr:rowOff>304800</xdr:rowOff>
        </xdr:from>
        <xdr:to>
          <xdr:col>3</xdr:col>
          <xdr:colOff>594360</xdr:colOff>
          <xdr:row>41</xdr:row>
          <xdr:rowOff>274320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500-0000A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42</xdr:row>
          <xdr:rowOff>304800</xdr:rowOff>
        </xdr:from>
        <xdr:to>
          <xdr:col>3</xdr:col>
          <xdr:colOff>594360</xdr:colOff>
          <xdr:row>44</xdr:row>
          <xdr:rowOff>60960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500-0000A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43</xdr:row>
          <xdr:rowOff>304800</xdr:rowOff>
        </xdr:from>
        <xdr:to>
          <xdr:col>3</xdr:col>
          <xdr:colOff>594360</xdr:colOff>
          <xdr:row>45</xdr:row>
          <xdr:rowOff>60960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500-0000A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304800</xdr:rowOff>
        </xdr:from>
        <xdr:to>
          <xdr:col>3</xdr:col>
          <xdr:colOff>594360</xdr:colOff>
          <xdr:row>46</xdr:row>
          <xdr:rowOff>60960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500-0000A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45</xdr:row>
          <xdr:rowOff>304800</xdr:rowOff>
        </xdr:from>
        <xdr:to>
          <xdr:col>3</xdr:col>
          <xdr:colOff>594360</xdr:colOff>
          <xdr:row>47</xdr:row>
          <xdr:rowOff>60960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500-0000A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47</xdr:row>
          <xdr:rowOff>441960</xdr:rowOff>
        </xdr:from>
        <xdr:to>
          <xdr:col>3</xdr:col>
          <xdr:colOff>594360</xdr:colOff>
          <xdr:row>49</xdr:row>
          <xdr:rowOff>60960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500-0000A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48</xdr:row>
          <xdr:rowOff>304800</xdr:rowOff>
        </xdr:from>
        <xdr:to>
          <xdr:col>3</xdr:col>
          <xdr:colOff>594360</xdr:colOff>
          <xdr:row>50</xdr:row>
          <xdr:rowOff>60960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500-0000A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50</xdr:row>
          <xdr:rowOff>304800</xdr:rowOff>
        </xdr:from>
        <xdr:to>
          <xdr:col>3</xdr:col>
          <xdr:colOff>594360</xdr:colOff>
          <xdr:row>52</xdr:row>
          <xdr:rowOff>60960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500-0000A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49</xdr:row>
          <xdr:rowOff>304800</xdr:rowOff>
        </xdr:from>
        <xdr:to>
          <xdr:col>3</xdr:col>
          <xdr:colOff>594360</xdr:colOff>
          <xdr:row>51</xdr:row>
          <xdr:rowOff>60960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500-0000A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52</xdr:row>
          <xdr:rowOff>441960</xdr:rowOff>
        </xdr:from>
        <xdr:to>
          <xdr:col>3</xdr:col>
          <xdr:colOff>594360</xdr:colOff>
          <xdr:row>54</xdr:row>
          <xdr:rowOff>60960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500-0000A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53</xdr:row>
          <xdr:rowOff>304800</xdr:rowOff>
        </xdr:from>
        <xdr:to>
          <xdr:col>3</xdr:col>
          <xdr:colOff>594360</xdr:colOff>
          <xdr:row>55</xdr:row>
          <xdr:rowOff>60960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500-0000A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55</xdr:row>
          <xdr:rowOff>99060</xdr:rowOff>
        </xdr:from>
        <xdr:to>
          <xdr:col>3</xdr:col>
          <xdr:colOff>594360</xdr:colOff>
          <xdr:row>55</xdr:row>
          <xdr:rowOff>480060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500-0000B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55</xdr:row>
          <xdr:rowOff>556260</xdr:rowOff>
        </xdr:from>
        <xdr:to>
          <xdr:col>3</xdr:col>
          <xdr:colOff>594360</xdr:colOff>
          <xdr:row>57</xdr:row>
          <xdr:rowOff>38100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500-0000B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56</xdr:row>
          <xdr:rowOff>304800</xdr:rowOff>
        </xdr:from>
        <xdr:to>
          <xdr:col>3</xdr:col>
          <xdr:colOff>594360</xdr:colOff>
          <xdr:row>58</xdr:row>
          <xdr:rowOff>60960</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500-0000B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57</xdr:row>
          <xdr:rowOff>304800</xdr:rowOff>
        </xdr:from>
        <xdr:to>
          <xdr:col>3</xdr:col>
          <xdr:colOff>594360</xdr:colOff>
          <xdr:row>59</xdr:row>
          <xdr:rowOff>60960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500-0000B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59</xdr:row>
          <xdr:rowOff>304800</xdr:rowOff>
        </xdr:from>
        <xdr:to>
          <xdr:col>3</xdr:col>
          <xdr:colOff>594360</xdr:colOff>
          <xdr:row>61</xdr:row>
          <xdr:rowOff>60960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500-0000B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58</xdr:row>
          <xdr:rowOff>304800</xdr:rowOff>
        </xdr:from>
        <xdr:to>
          <xdr:col>3</xdr:col>
          <xdr:colOff>594360</xdr:colOff>
          <xdr:row>60</xdr:row>
          <xdr:rowOff>60960</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500-0000B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60</xdr:row>
          <xdr:rowOff>304800</xdr:rowOff>
        </xdr:from>
        <xdr:to>
          <xdr:col>3</xdr:col>
          <xdr:colOff>594360</xdr:colOff>
          <xdr:row>62</xdr:row>
          <xdr:rowOff>60960</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500-0000B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61</xdr:row>
          <xdr:rowOff>304800</xdr:rowOff>
        </xdr:from>
        <xdr:to>
          <xdr:col>3</xdr:col>
          <xdr:colOff>594360</xdr:colOff>
          <xdr:row>63</xdr:row>
          <xdr:rowOff>60960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500-0000B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62</xdr:row>
          <xdr:rowOff>304800</xdr:rowOff>
        </xdr:from>
        <xdr:to>
          <xdr:col>3</xdr:col>
          <xdr:colOff>594360</xdr:colOff>
          <xdr:row>64</xdr:row>
          <xdr:rowOff>60960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500-0000B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63</xdr:row>
          <xdr:rowOff>304800</xdr:rowOff>
        </xdr:from>
        <xdr:to>
          <xdr:col>3</xdr:col>
          <xdr:colOff>594360</xdr:colOff>
          <xdr:row>65</xdr:row>
          <xdr:rowOff>60960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500-0000B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65</xdr:row>
          <xdr:rowOff>304800</xdr:rowOff>
        </xdr:from>
        <xdr:to>
          <xdr:col>3</xdr:col>
          <xdr:colOff>594360</xdr:colOff>
          <xdr:row>67</xdr:row>
          <xdr:rowOff>60960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500-0000B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64</xdr:row>
          <xdr:rowOff>304800</xdr:rowOff>
        </xdr:from>
        <xdr:to>
          <xdr:col>3</xdr:col>
          <xdr:colOff>594360</xdr:colOff>
          <xdr:row>66</xdr:row>
          <xdr:rowOff>60960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500-0000B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66</xdr:row>
          <xdr:rowOff>304800</xdr:rowOff>
        </xdr:from>
        <xdr:to>
          <xdr:col>3</xdr:col>
          <xdr:colOff>594360</xdr:colOff>
          <xdr:row>68</xdr:row>
          <xdr:rowOff>60960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500-0000B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67</xdr:row>
          <xdr:rowOff>304800</xdr:rowOff>
        </xdr:from>
        <xdr:to>
          <xdr:col>3</xdr:col>
          <xdr:colOff>594360</xdr:colOff>
          <xdr:row>69</xdr:row>
          <xdr:rowOff>60960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500-0000B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68</xdr:row>
          <xdr:rowOff>304800</xdr:rowOff>
        </xdr:from>
        <xdr:to>
          <xdr:col>3</xdr:col>
          <xdr:colOff>594360</xdr:colOff>
          <xdr:row>70</xdr:row>
          <xdr:rowOff>60960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500-0000B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69</xdr:row>
          <xdr:rowOff>304800</xdr:rowOff>
        </xdr:from>
        <xdr:to>
          <xdr:col>3</xdr:col>
          <xdr:colOff>594360</xdr:colOff>
          <xdr:row>71</xdr:row>
          <xdr:rowOff>60960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500-0000B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70</xdr:row>
          <xdr:rowOff>304800</xdr:rowOff>
        </xdr:from>
        <xdr:to>
          <xdr:col>3</xdr:col>
          <xdr:colOff>594360</xdr:colOff>
          <xdr:row>72</xdr:row>
          <xdr:rowOff>60960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500-0000C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71</xdr:row>
          <xdr:rowOff>304800</xdr:rowOff>
        </xdr:from>
        <xdr:to>
          <xdr:col>3</xdr:col>
          <xdr:colOff>594360</xdr:colOff>
          <xdr:row>73</xdr:row>
          <xdr:rowOff>60960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500-0000C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72</xdr:row>
          <xdr:rowOff>304800</xdr:rowOff>
        </xdr:from>
        <xdr:to>
          <xdr:col>3</xdr:col>
          <xdr:colOff>594360</xdr:colOff>
          <xdr:row>74</xdr:row>
          <xdr:rowOff>60960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500-0000C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74</xdr:row>
          <xdr:rowOff>304800</xdr:rowOff>
        </xdr:from>
        <xdr:to>
          <xdr:col>3</xdr:col>
          <xdr:colOff>594360</xdr:colOff>
          <xdr:row>76</xdr:row>
          <xdr:rowOff>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500-0000C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73</xdr:row>
          <xdr:rowOff>304800</xdr:rowOff>
        </xdr:from>
        <xdr:to>
          <xdr:col>3</xdr:col>
          <xdr:colOff>594360</xdr:colOff>
          <xdr:row>75</xdr:row>
          <xdr:rowOff>60960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500-0000C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75</xdr:row>
          <xdr:rowOff>304800</xdr:rowOff>
        </xdr:from>
        <xdr:to>
          <xdr:col>3</xdr:col>
          <xdr:colOff>594360</xdr:colOff>
          <xdr:row>77</xdr:row>
          <xdr:rowOff>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500-0000C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76</xdr:row>
          <xdr:rowOff>304800</xdr:rowOff>
        </xdr:from>
        <xdr:to>
          <xdr:col>3</xdr:col>
          <xdr:colOff>594360</xdr:colOff>
          <xdr:row>78</xdr:row>
          <xdr:rowOff>60960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500-0000C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77</xdr:row>
          <xdr:rowOff>304800</xdr:rowOff>
        </xdr:from>
        <xdr:to>
          <xdr:col>3</xdr:col>
          <xdr:colOff>594360</xdr:colOff>
          <xdr:row>79</xdr:row>
          <xdr:rowOff>60960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500-0000C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80</xdr:row>
          <xdr:rowOff>304800</xdr:rowOff>
        </xdr:from>
        <xdr:to>
          <xdr:col>3</xdr:col>
          <xdr:colOff>594360</xdr:colOff>
          <xdr:row>82</xdr:row>
          <xdr:rowOff>60960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500-0000C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79</xdr:row>
          <xdr:rowOff>441960</xdr:rowOff>
        </xdr:from>
        <xdr:to>
          <xdr:col>3</xdr:col>
          <xdr:colOff>594360</xdr:colOff>
          <xdr:row>81</xdr:row>
          <xdr:rowOff>60960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500-0000C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82</xdr:row>
          <xdr:rowOff>304800</xdr:rowOff>
        </xdr:from>
        <xdr:to>
          <xdr:col>3</xdr:col>
          <xdr:colOff>594360</xdr:colOff>
          <xdr:row>84</xdr:row>
          <xdr:rowOff>60960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500-0000C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81</xdr:row>
          <xdr:rowOff>304800</xdr:rowOff>
        </xdr:from>
        <xdr:to>
          <xdr:col>3</xdr:col>
          <xdr:colOff>594360</xdr:colOff>
          <xdr:row>83</xdr:row>
          <xdr:rowOff>60960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500-0000C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84</xdr:row>
          <xdr:rowOff>441960</xdr:rowOff>
        </xdr:from>
        <xdr:to>
          <xdr:col>3</xdr:col>
          <xdr:colOff>594360</xdr:colOff>
          <xdr:row>86</xdr:row>
          <xdr:rowOff>60960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500-0000C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85</xdr:row>
          <xdr:rowOff>304800</xdr:rowOff>
        </xdr:from>
        <xdr:to>
          <xdr:col>3</xdr:col>
          <xdr:colOff>594360</xdr:colOff>
          <xdr:row>87</xdr:row>
          <xdr:rowOff>60960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500-0000C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87</xdr:row>
          <xdr:rowOff>304800</xdr:rowOff>
        </xdr:from>
        <xdr:to>
          <xdr:col>3</xdr:col>
          <xdr:colOff>594360</xdr:colOff>
          <xdr:row>88</xdr:row>
          <xdr:rowOff>236220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500-0000C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86</xdr:row>
          <xdr:rowOff>304800</xdr:rowOff>
        </xdr:from>
        <xdr:to>
          <xdr:col>3</xdr:col>
          <xdr:colOff>594360</xdr:colOff>
          <xdr:row>87</xdr:row>
          <xdr:rowOff>381000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500-0000C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88</xdr:row>
          <xdr:rowOff>304800</xdr:rowOff>
        </xdr:from>
        <xdr:to>
          <xdr:col>3</xdr:col>
          <xdr:colOff>594360</xdr:colOff>
          <xdr:row>90</xdr:row>
          <xdr:rowOff>60960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500-0000D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90</xdr:row>
          <xdr:rowOff>441960</xdr:rowOff>
        </xdr:from>
        <xdr:to>
          <xdr:col>3</xdr:col>
          <xdr:colOff>594360</xdr:colOff>
          <xdr:row>92</xdr:row>
          <xdr:rowOff>60960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500-0000D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91</xdr:row>
          <xdr:rowOff>304800</xdr:rowOff>
        </xdr:from>
        <xdr:to>
          <xdr:col>3</xdr:col>
          <xdr:colOff>594360</xdr:colOff>
          <xdr:row>93</xdr:row>
          <xdr:rowOff>60960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500-0000D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92</xdr:row>
          <xdr:rowOff>304800</xdr:rowOff>
        </xdr:from>
        <xdr:to>
          <xdr:col>3</xdr:col>
          <xdr:colOff>594360</xdr:colOff>
          <xdr:row>94</xdr:row>
          <xdr:rowOff>60960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500-0000D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93</xdr:row>
          <xdr:rowOff>304800</xdr:rowOff>
        </xdr:from>
        <xdr:to>
          <xdr:col>3</xdr:col>
          <xdr:colOff>594360</xdr:colOff>
          <xdr:row>95</xdr:row>
          <xdr:rowOff>60960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500-0000D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94</xdr:row>
          <xdr:rowOff>304800</xdr:rowOff>
        </xdr:from>
        <xdr:to>
          <xdr:col>3</xdr:col>
          <xdr:colOff>594360</xdr:colOff>
          <xdr:row>96</xdr:row>
          <xdr:rowOff>60960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500-0000D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98</xdr:row>
          <xdr:rowOff>114300</xdr:rowOff>
        </xdr:from>
        <xdr:to>
          <xdr:col>3</xdr:col>
          <xdr:colOff>594360</xdr:colOff>
          <xdr:row>98</xdr:row>
          <xdr:rowOff>480060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500-0000D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96</xdr:row>
          <xdr:rowOff>441960</xdr:rowOff>
        </xdr:from>
        <xdr:to>
          <xdr:col>3</xdr:col>
          <xdr:colOff>594360</xdr:colOff>
          <xdr:row>98</xdr:row>
          <xdr:rowOff>60960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500-0000D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100</xdr:row>
          <xdr:rowOff>304800</xdr:rowOff>
        </xdr:from>
        <xdr:to>
          <xdr:col>3</xdr:col>
          <xdr:colOff>594360</xdr:colOff>
          <xdr:row>102</xdr:row>
          <xdr:rowOff>60960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500-0000D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99</xdr:row>
          <xdr:rowOff>419100</xdr:rowOff>
        </xdr:from>
        <xdr:to>
          <xdr:col>3</xdr:col>
          <xdr:colOff>594360</xdr:colOff>
          <xdr:row>101</xdr:row>
          <xdr:rowOff>60960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500-0000D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6.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8" tint="-0.499984740745262"/>
  </sheetPr>
  <dimension ref="A1:N90"/>
  <sheetViews>
    <sheetView showGridLines="0" tabSelected="1" showWhiteSpace="0" zoomScale="115" zoomScaleNormal="115" workbookViewId="0">
      <selection activeCell="C9" sqref="C9"/>
    </sheetView>
  </sheetViews>
  <sheetFormatPr baseColWidth="10" defaultColWidth="11.44140625" defaultRowHeight="14.4"/>
  <cols>
    <col min="1" max="1" width="16.44140625" customWidth="1"/>
    <col min="3" max="3" width="19.44140625" customWidth="1"/>
    <col min="4" max="4" width="9.33203125" customWidth="1"/>
    <col min="5" max="5" width="8" customWidth="1"/>
    <col min="6" max="6" width="10.6640625" customWidth="1"/>
    <col min="7" max="7" width="14.109375" customWidth="1"/>
    <col min="8" max="8" width="13.44140625" customWidth="1"/>
    <col min="9" max="9" width="21.6640625" customWidth="1"/>
    <col min="10" max="10" width="21" customWidth="1"/>
  </cols>
  <sheetData>
    <row r="1" spans="1:14" ht="4.95" customHeight="1"/>
    <row r="2" spans="1:14" ht="10.199999999999999" customHeight="1">
      <c r="A2" s="318" t="s">
        <v>1055</v>
      </c>
      <c r="B2" s="319"/>
      <c r="C2" s="319"/>
      <c r="D2" s="282" t="s">
        <v>0</v>
      </c>
      <c r="E2" s="282"/>
      <c r="F2" s="282"/>
      <c r="G2" s="283"/>
      <c r="H2" s="14"/>
      <c r="I2" s="14"/>
      <c r="J2" s="14"/>
      <c r="K2" s="1"/>
      <c r="L2" s="1"/>
      <c r="M2" s="1"/>
      <c r="N2" s="1"/>
    </row>
    <row r="3" spans="1:14" ht="10.199999999999999" customHeight="1">
      <c r="A3" s="112"/>
      <c r="B3" s="9"/>
      <c r="C3" s="9"/>
      <c r="D3" s="9"/>
      <c r="E3" s="9"/>
      <c r="F3" s="288" t="s">
        <v>1</v>
      </c>
      <c r="G3" s="289"/>
      <c r="L3" s="1"/>
      <c r="M3" s="1"/>
      <c r="N3" s="1"/>
    </row>
    <row r="4" spans="1:14" ht="11.7" customHeight="1">
      <c r="A4" s="307" t="s">
        <v>2</v>
      </c>
      <c r="B4" s="308"/>
      <c r="C4" s="308"/>
      <c r="D4" s="308"/>
      <c r="E4" s="308"/>
      <c r="F4" s="308"/>
      <c r="G4" s="309"/>
      <c r="L4" s="1"/>
      <c r="M4" s="1"/>
      <c r="N4" s="1"/>
    </row>
    <row r="5" spans="1:14" ht="14.7" customHeight="1">
      <c r="A5" s="310"/>
      <c r="B5" s="311"/>
      <c r="C5" s="311"/>
      <c r="D5" s="311"/>
      <c r="E5" s="311"/>
      <c r="F5" s="311"/>
      <c r="G5" s="312"/>
      <c r="L5" s="1"/>
      <c r="M5" s="1"/>
      <c r="N5" s="1"/>
    </row>
    <row r="6" spans="1:14" ht="6" customHeight="1">
      <c r="A6" s="234"/>
      <c r="B6" s="1"/>
      <c r="C6" s="1"/>
      <c r="D6" s="1"/>
      <c r="E6" s="1"/>
      <c r="F6" s="1"/>
      <c r="G6" s="235"/>
      <c r="M6" s="1"/>
      <c r="N6" s="1"/>
    </row>
    <row r="7" spans="1:14">
      <c r="A7" s="296" t="s">
        <v>3</v>
      </c>
      <c r="B7" s="297"/>
      <c r="C7" s="297"/>
      <c r="D7" s="297" t="s">
        <v>4</v>
      </c>
      <c r="E7" s="297"/>
      <c r="F7" s="297"/>
      <c r="G7" s="298"/>
      <c r="M7" s="1"/>
      <c r="N7" s="1"/>
    </row>
    <row r="8" spans="1:14" ht="4.95" customHeight="1">
      <c r="A8" s="236"/>
      <c r="B8" s="30"/>
      <c r="C8" s="30"/>
      <c r="D8" s="30"/>
      <c r="E8" s="30"/>
      <c r="F8" s="30"/>
      <c r="G8" s="237"/>
      <c r="M8" s="1"/>
      <c r="N8" s="1"/>
    </row>
    <row r="9" spans="1:14">
      <c r="A9" s="315" t="s">
        <v>5</v>
      </c>
      <c r="B9" s="313"/>
      <c r="C9" s="229" t="s">
        <v>6</v>
      </c>
      <c r="D9" s="313" t="s">
        <v>7</v>
      </c>
      <c r="E9" s="313"/>
      <c r="F9" s="290" t="s">
        <v>8</v>
      </c>
      <c r="G9" s="291"/>
      <c r="M9" s="1"/>
      <c r="N9" s="1"/>
    </row>
    <row r="10" spans="1:14" ht="21.45" customHeight="1">
      <c r="A10" s="314" t="s">
        <v>9</v>
      </c>
      <c r="B10" s="295"/>
      <c r="C10" s="229" t="s">
        <v>10</v>
      </c>
      <c r="D10" s="313" t="s">
        <v>11</v>
      </c>
      <c r="E10" s="313"/>
      <c r="F10" s="290" t="s">
        <v>12</v>
      </c>
      <c r="G10" s="291"/>
      <c r="M10" s="1"/>
      <c r="N10" s="1"/>
    </row>
    <row r="11" spans="1:14" ht="25.2" customHeight="1">
      <c r="A11" s="315" t="s">
        <v>13</v>
      </c>
      <c r="B11" s="313"/>
      <c r="C11" s="229" t="s">
        <v>14</v>
      </c>
      <c r="D11" s="295" t="s">
        <v>15</v>
      </c>
      <c r="E11" s="295"/>
      <c r="F11" s="290" t="s">
        <v>16</v>
      </c>
      <c r="G11" s="291"/>
      <c r="M11" s="1"/>
      <c r="N11" s="1"/>
    </row>
    <row r="12" spans="1:14">
      <c r="A12" s="315" t="s">
        <v>17</v>
      </c>
      <c r="B12" s="313"/>
      <c r="C12" s="230" t="s">
        <v>18</v>
      </c>
      <c r="D12" s="42"/>
      <c r="E12" s="42"/>
      <c r="F12" s="24"/>
      <c r="G12" s="238"/>
      <c r="M12" s="1"/>
      <c r="N12" s="1"/>
    </row>
    <row r="13" spans="1:14" ht="4.95" customHeight="1">
      <c r="A13" s="239"/>
      <c r="B13" s="24"/>
      <c r="C13" s="24"/>
      <c r="D13" s="24"/>
      <c r="E13" s="24"/>
      <c r="F13" s="24"/>
      <c r="G13" s="240"/>
      <c r="M13" s="1"/>
      <c r="N13" s="1"/>
    </row>
    <row r="14" spans="1:14">
      <c r="A14" s="296" t="s">
        <v>19</v>
      </c>
      <c r="B14" s="297"/>
      <c r="C14" s="297"/>
      <c r="D14" s="297"/>
      <c r="E14" s="297"/>
      <c r="F14" s="297"/>
      <c r="G14" s="298"/>
      <c r="M14" s="1"/>
      <c r="N14" s="1"/>
    </row>
    <row r="15" spans="1:14" ht="16.95" customHeight="1">
      <c r="A15" s="241"/>
      <c r="B15" s="40"/>
      <c r="C15" s="40"/>
      <c r="D15" s="40"/>
      <c r="E15" s="40"/>
      <c r="F15" s="40"/>
      <c r="G15" s="242"/>
      <c r="M15" s="1"/>
      <c r="N15" s="1"/>
    </row>
    <row r="16" spans="1:14">
      <c r="A16" s="243"/>
      <c r="B16" s="40"/>
      <c r="C16" s="40"/>
      <c r="D16" s="40"/>
      <c r="E16" s="40"/>
      <c r="F16" s="40"/>
      <c r="G16" s="242"/>
      <c r="M16" s="1"/>
      <c r="N16" s="1"/>
    </row>
    <row r="17" spans="1:14">
      <c r="A17" s="243"/>
      <c r="B17" s="40"/>
      <c r="C17" s="40"/>
      <c r="D17" s="40"/>
      <c r="E17" s="40"/>
      <c r="F17" s="40"/>
      <c r="G17" s="242"/>
      <c r="M17" s="1"/>
      <c r="N17" s="1"/>
    </row>
    <row r="18" spans="1:14">
      <c r="A18" s="243"/>
      <c r="B18" s="40"/>
      <c r="C18" s="40"/>
      <c r="D18" s="40"/>
      <c r="E18" s="40"/>
      <c r="F18" s="40"/>
      <c r="G18" s="242"/>
      <c r="M18" s="1"/>
      <c r="N18" s="1"/>
    </row>
    <row r="19" spans="1:14">
      <c r="A19" s="243"/>
      <c r="B19" s="40"/>
      <c r="C19" s="40"/>
      <c r="D19" s="40"/>
      <c r="E19" s="40"/>
      <c r="F19" s="40"/>
      <c r="G19" s="242"/>
      <c r="M19" s="1"/>
      <c r="N19" s="1"/>
    </row>
    <row r="20" spans="1:14">
      <c r="A20" s="243"/>
      <c r="B20" s="40"/>
      <c r="C20" s="40"/>
      <c r="D20" s="40"/>
      <c r="E20" s="40"/>
      <c r="F20" s="40"/>
      <c r="G20" s="242"/>
      <c r="M20" s="1"/>
      <c r="N20" s="1"/>
    </row>
    <row r="21" spans="1:14">
      <c r="A21" s="243"/>
      <c r="B21" s="40"/>
      <c r="C21" s="40"/>
      <c r="D21" s="40"/>
      <c r="E21" s="40"/>
      <c r="F21" s="40"/>
      <c r="G21" s="242"/>
      <c r="M21" s="1"/>
      <c r="N21" s="1"/>
    </row>
    <row r="22" spans="1:14">
      <c r="A22" s="243"/>
      <c r="B22" s="40"/>
      <c r="C22" s="40"/>
      <c r="D22" s="40"/>
      <c r="E22" s="40"/>
      <c r="F22" s="40"/>
      <c r="G22" s="242"/>
      <c r="H22" s="41"/>
      <c r="I22" s="41"/>
      <c r="J22" s="41"/>
      <c r="K22" s="1"/>
      <c r="L22" s="1"/>
      <c r="M22" s="1"/>
      <c r="N22" s="1"/>
    </row>
    <row r="23" spans="1:14">
      <c r="A23" s="243"/>
      <c r="B23" s="40"/>
      <c r="C23" s="40"/>
      <c r="D23" s="40"/>
      <c r="E23" s="40"/>
      <c r="F23" s="40"/>
      <c r="G23" s="242"/>
      <c r="H23" s="41"/>
      <c r="I23" s="41"/>
      <c r="J23" s="41"/>
      <c r="K23" s="1"/>
      <c r="L23" s="1"/>
      <c r="M23" s="1"/>
      <c r="N23" s="1"/>
    </row>
    <row r="24" spans="1:14">
      <c r="A24" s="243"/>
      <c r="B24" s="40"/>
      <c r="C24" s="40"/>
      <c r="D24" s="40"/>
      <c r="E24" s="40"/>
      <c r="F24" s="40"/>
      <c r="G24" s="242"/>
      <c r="H24" s="41"/>
      <c r="I24" s="41"/>
      <c r="J24" s="41"/>
      <c r="K24" s="1"/>
      <c r="L24" s="1"/>
      <c r="M24" s="1"/>
      <c r="N24" s="1"/>
    </row>
    <row r="25" spans="1:14">
      <c r="A25" s="243"/>
      <c r="B25" s="40"/>
      <c r="C25" s="40"/>
      <c r="D25" s="40"/>
      <c r="E25" s="40"/>
      <c r="F25" s="40"/>
      <c r="G25" s="242"/>
      <c r="H25" s="41"/>
      <c r="I25" s="41"/>
      <c r="J25" s="41"/>
      <c r="K25" s="1"/>
      <c r="L25" s="1"/>
      <c r="M25" s="1"/>
      <c r="N25" s="1"/>
    </row>
    <row r="26" spans="1:14">
      <c r="A26" s="243"/>
      <c r="B26" s="40"/>
      <c r="C26" s="40"/>
      <c r="D26" s="40"/>
      <c r="E26" s="40"/>
      <c r="F26" s="40"/>
      <c r="G26" s="242"/>
      <c r="H26" s="41"/>
      <c r="I26" s="41"/>
      <c r="J26" s="41"/>
      <c r="K26" s="1"/>
      <c r="L26" s="1"/>
      <c r="M26" s="1"/>
      <c r="N26" s="1"/>
    </row>
    <row r="27" spans="1:14">
      <c r="A27" s="243"/>
      <c r="B27" s="40"/>
      <c r="C27" s="40"/>
      <c r="D27" s="40"/>
      <c r="E27" s="40"/>
      <c r="F27" s="40"/>
      <c r="G27" s="242"/>
      <c r="H27" s="41"/>
      <c r="I27" s="41"/>
      <c r="J27" s="41"/>
      <c r="K27" s="1"/>
      <c r="L27" s="1"/>
      <c r="M27" s="1"/>
      <c r="N27" s="1"/>
    </row>
    <row r="28" spans="1:14">
      <c r="A28" s="243"/>
      <c r="B28" s="40"/>
      <c r="C28" s="40"/>
      <c r="D28" s="40"/>
      <c r="E28" s="40"/>
      <c r="F28" s="40"/>
      <c r="G28" s="242"/>
      <c r="H28" s="41"/>
      <c r="I28" s="41"/>
      <c r="J28" s="41"/>
      <c r="K28" s="1"/>
      <c r="L28" s="1"/>
      <c r="M28" s="1"/>
      <c r="N28" s="1"/>
    </row>
    <row r="29" spans="1:14">
      <c r="A29" s="243"/>
      <c r="B29" s="40"/>
      <c r="C29" s="40"/>
      <c r="D29" s="40"/>
      <c r="E29" s="40"/>
      <c r="F29" s="40"/>
      <c r="G29" s="242"/>
      <c r="H29" s="41"/>
      <c r="I29" s="41"/>
      <c r="J29" s="41"/>
      <c r="K29" s="1"/>
      <c r="L29" s="1"/>
      <c r="M29" s="1"/>
      <c r="N29" s="1"/>
    </row>
    <row r="30" spans="1:14">
      <c r="A30" s="243"/>
      <c r="B30" s="40"/>
      <c r="C30" s="40"/>
      <c r="D30" s="40"/>
      <c r="E30" s="40"/>
      <c r="F30" s="40"/>
      <c r="G30" s="242"/>
      <c r="H30" s="41"/>
      <c r="I30" s="41"/>
      <c r="J30" s="41"/>
      <c r="K30" s="1"/>
      <c r="L30" s="1"/>
      <c r="M30" s="1"/>
      <c r="N30" s="1"/>
    </row>
    <row r="31" spans="1:14">
      <c r="A31" s="243"/>
      <c r="B31" s="40"/>
      <c r="C31" s="40"/>
      <c r="D31" s="40"/>
      <c r="E31" s="40"/>
      <c r="F31" s="40"/>
      <c r="G31" s="242"/>
      <c r="H31" s="41"/>
      <c r="I31" s="41"/>
      <c r="J31" s="41"/>
      <c r="K31" s="1"/>
      <c r="L31" s="1"/>
      <c r="M31" s="1"/>
      <c r="N31" s="1"/>
    </row>
    <row r="32" spans="1:14">
      <c r="A32" s="243"/>
      <c r="B32" s="40"/>
      <c r="C32" s="40"/>
      <c r="D32" s="40"/>
      <c r="E32" s="40"/>
      <c r="F32" s="40"/>
      <c r="G32" s="242"/>
      <c r="H32" s="41"/>
      <c r="I32" s="41"/>
      <c r="J32" s="41"/>
      <c r="K32" s="1"/>
      <c r="L32" s="1"/>
      <c r="M32" s="1"/>
      <c r="N32" s="1"/>
    </row>
    <row r="33" spans="1:14">
      <c r="A33" s="243"/>
      <c r="B33" s="40"/>
      <c r="C33" s="40"/>
      <c r="D33" s="40"/>
      <c r="E33" s="40"/>
      <c r="F33" s="40"/>
      <c r="G33" s="242"/>
      <c r="H33" s="41"/>
      <c r="I33" s="41"/>
      <c r="J33" s="41"/>
      <c r="K33" s="1"/>
      <c r="L33" s="1"/>
      <c r="M33" s="1"/>
      <c r="N33" s="1"/>
    </row>
    <row r="34" spans="1:14">
      <c r="A34" s="243"/>
      <c r="B34" s="40"/>
      <c r="C34" s="40"/>
      <c r="D34" s="40"/>
      <c r="E34" s="40"/>
      <c r="F34" s="40"/>
      <c r="G34" s="242"/>
      <c r="H34" s="41"/>
      <c r="I34" s="41"/>
      <c r="J34" s="41"/>
      <c r="K34" s="1"/>
      <c r="L34" s="1"/>
      <c r="M34" s="1"/>
      <c r="N34" s="1"/>
    </row>
    <row r="35" spans="1:14">
      <c r="A35" s="243"/>
      <c r="B35" s="40"/>
      <c r="C35" s="40"/>
      <c r="D35" s="40"/>
      <c r="E35" s="40"/>
      <c r="F35" s="40"/>
      <c r="G35" s="242"/>
      <c r="H35" s="41"/>
      <c r="I35" s="41"/>
      <c r="J35" s="41"/>
      <c r="K35" s="1"/>
      <c r="L35" s="1"/>
      <c r="M35" s="1"/>
      <c r="N35" s="1"/>
    </row>
    <row r="36" spans="1:14">
      <c r="A36" s="243"/>
      <c r="B36" s="40"/>
      <c r="C36" s="40"/>
      <c r="D36" s="40"/>
      <c r="E36" s="40"/>
      <c r="F36" s="40"/>
      <c r="G36" s="242"/>
      <c r="H36" s="41"/>
      <c r="I36" s="41"/>
      <c r="J36" s="41"/>
    </row>
    <row r="37" spans="1:14">
      <c r="A37" s="243"/>
      <c r="B37" s="40"/>
      <c r="C37" s="40"/>
      <c r="D37" s="40"/>
      <c r="E37" s="40"/>
      <c r="F37" s="40"/>
      <c r="G37" s="242"/>
      <c r="H37" s="41"/>
      <c r="I37" s="41"/>
      <c r="J37" s="41"/>
    </row>
    <row r="38" spans="1:14">
      <c r="A38" s="243"/>
      <c r="B38" s="40"/>
      <c r="C38" s="40"/>
      <c r="D38" s="40"/>
      <c r="E38" s="40"/>
      <c r="F38" s="40"/>
      <c r="G38" s="242"/>
      <c r="H38" s="41"/>
      <c r="I38" s="41"/>
      <c r="J38" s="41"/>
    </row>
    <row r="39" spans="1:14">
      <c r="A39" s="243"/>
      <c r="B39" s="40"/>
      <c r="C39" s="40"/>
      <c r="D39" s="40"/>
      <c r="E39" s="40"/>
      <c r="F39" s="40"/>
      <c r="G39" s="242"/>
      <c r="H39" s="41"/>
      <c r="I39" s="41"/>
      <c r="J39" s="41"/>
    </row>
    <row r="40" spans="1:14">
      <c r="A40" s="243"/>
      <c r="B40" s="40"/>
      <c r="C40" s="40"/>
      <c r="D40" s="40"/>
      <c r="E40" s="40"/>
      <c r="F40" s="40"/>
      <c r="G40" s="242"/>
      <c r="H40" s="41"/>
      <c r="I40" s="41"/>
      <c r="J40" s="41"/>
    </row>
    <row r="41" spans="1:14" ht="32.25" customHeight="1">
      <c r="A41" s="243"/>
      <c r="B41" s="40"/>
      <c r="C41" s="40"/>
      <c r="D41" s="40"/>
      <c r="E41" s="40"/>
      <c r="F41" s="40"/>
      <c r="G41" s="242"/>
      <c r="H41" s="41"/>
      <c r="I41" s="41"/>
      <c r="J41" s="41"/>
    </row>
    <row r="42" spans="1:14">
      <c r="A42" s="243"/>
      <c r="B42" s="40"/>
      <c r="C42" s="40"/>
      <c r="D42" s="40"/>
      <c r="E42" s="40"/>
      <c r="F42" s="40"/>
      <c r="G42" s="242"/>
      <c r="H42" s="41"/>
      <c r="I42" s="41"/>
      <c r="J42" s="41"/>
    </row>
    <row r="43" spans="1:14">
      <c r="A43" s="243"/>
      <c r="B43" s="40"/>
      <c r="C43" s="40"/>
      <c r="D43" s="40"/>
      <c r="E43" s="40"/>
      <c r="F43" s="40"/>
      <c r="G43" s="242"/>
      <c r="H43" s="41"/>
      <c r="I43" s="41"/>
      <c r="J43" s="41"/>
    </row>
    <row r="44" spans="1:14" ht="40.950000000000003" customHeight="1">
      <c r="A44" s="243"/>
      <c r="B44" s="40"/>
      <c r="C44" s="40"/>
      <c r="D44" s="40"/>
      <c r="E44" s="40"/>
      <c r="F44" s="40"/>
      <c r="G44" s="242"/>
      <c r="H44" s="41"/>
      <c r="I44" s="41"/>
      <c r="J44" s="41"/>
    </row>
    <row r="45" spans="1:14" ht="38.700000000000003" customHeight="1">
      <c r="A45" s="243"/>
      <c r="B45" s="40"/>
      <c r="C45" s="40"/>
      <c r="D45" s="40"/>
      <c r="E45" s="40"/>
      <c r="F45" s="40"/>
      <c r="G45" s="242"/>
      <c r="H45" s="41"/>
      <c r="I45" s="41"/>
      <c r="J45" s="41"/>
    </row>
    <row r="46" spans="1:14" ht="65.7" customHeight="1">
      <c r="A46" s="244"/>
      <c r="B46" s="233"/>
      <c r="C46" s="233"/>
      <c r="D46" s="233"/>
      <c r="E46" s="233"/>
      <c r="F46" s="233"/>
      <c r="G46" s="245"/>
      <c r="H46" s="41"/>
      <c r="I46" s="41"/>
      <c r="J46" s="41"/>
    </row>
    <row r="47" spans="1:14" ht="73.95" customHeight="1">
      <c r="A47" s="40"/>
      <c r="B47" s="40"/>
      <c r="C47" s="40"/>
      <c r="D47" s="40"/>
      <c r="E47" s="40"/>
      <c r="F47" s="40"/>
      <c r="G47" s="246"/>
      <c r="H47" s="40"/>
      <c r="I47" s="41"/>
      <c r="J47" s="41"/>
    </row>
    <row r="48" spans="1:14">
      <c r="A48" s="321" t="s">
        <v>1063</v>
      </c>
      <c r="B48" s="321"/>
      <c r="C48" s="321"/>
      <c r="D48" s="321"/>
      <c r="E48" s="321"/>
      <c r="F48" s="321"/>
      <c r="G48" s="321"/>
    </row>
    <row r="49" spans="1:7" ht="7.2" customHeight="1">
      <c r="A49" s="322" t="s">
        <v>20</v>
      </c>
      <c r="B49" s="322"/>
      <c r="C49" s="322"/>
      <c r="D49" s="292" t="s">
        <v>21</v>
      </c>
      <c r="E49" s="292"/>
      <c r="F49" s="292"/>
      <c r="G49" s="292"/>
    </row>
    <row r="50" spans="1:7" ht="9.4499999999999993" customHeight="1">
      <c r="A50" s="322"/>
      <c r="B50" s="322"/>
      <c r="C50" s="322"/>
      <c r="D50" s="292"/>
      <c r="E50" s="292"/>
      <c r="F50" s="292"/>
      <c r="G50" s="292"/>
    </row>
    <row r="51" spans="1:7" ht="7.2" customHeight="1">
      <c r="A51" s="323"/>
      <c r="B51" s="323"/>
      <c r="C51" s="323"/>
      <c r="D51" s="293"/>
      <c r="E51" s="293"/>
      <c r="F51" s="293"/>
      <c r="G51" s="293"/>
    </row>
    <row r="52" spans="1:7" ht="14.7" customHeight="1">
      <c r="A52" s="284" t="s">
        <v>22</v>
      </c>
      <c r="B52" s="286" t="s">
        <v>23</v>
      </c>
      <c r="C52" s="286" t="s">
        <v>24</v>
      </c>
      <c r="D52" s="302" t="s">
        <v>25</v>
      </c>
      <c r="E52" s="302" t="s">
        <v>26</v>
      </c>
      <c r="F52" s="302" t="s">
        <v>27</v>
      </c>
      <c r="G52" s="294" t="s">
        <v>28</v>
      </c>
    </row>
    <row r="53" spans="1:7">
      <c r="A53" s="284"/>
      <c r="B53" s="286"/>
      <c r="C53" s="286"/>
      <c r="D53" s="302"/>
      <c r="E53" s="302"/>
      <c r="F53" s="302"/>
      <c r="G53" s="294"/>
    </row>
    <row r="54" spans="1:7" ht="14.7" customHeight="1">
      <c r="A54" s="284"/>
      <c r="B54" s="286"/>
      <c r="C54" s="286"/>
      <c r="D54" s="302"/>
      <c r="E54" s="302"/>
      <c r="F54" s="302"/>
      <c r="G54" s="294"/>
    </row>
    <row r="55" spans="1:7" ht="14.7" customHeight="1">
      <c r="A55" s="324" t="s">
        <v>29</v>
      </c>
      <c r="B55" s="286" t="s">
        <v>30</v>
      </c>
      <c r="C55" s="301">
        <v>0</v>
      </c>
      <c r="D55" s="317">
        <v>0</v>
      </c>
      <c r="E55" s="304">
        <f>D58-0.01</f>
        <v>0.47</v>
      </c>
      <c r="F55" s="304" t="s">
        <v>31</v>
      </c>
      <c r="G55" s="320" t="s">
        <v>1172</v>
      </c>
    </row>
    <row r="56" spans="1:7">
      <c r="A56" s="324"/>
      <c r="B56" s="286"/>
      <c r="C56" s="299"/>
      <c r="D56" s="317"/>
      <c r="E56" s="304"/>
      <c r="F56" s="304"/>
      <c r="G56" s="320"/>
    </row>
    <row r="57" spans="1:7">
      <c r="A57" s="324"/>
      <c r="B57" s="286"/>
      <c r="C57" s="299"/>
      <c r="D57" s="317"/>
      <c r="E57" s="304"/>
      <c r="F57" s="304"/>
      <c r="G57" s="320"/>
    </row>
    <row r="58" spans="1:7" ht="14.7" customHeight="1">
      <c r="A58" s="324" t="s">
        <v>32</v>
      </c>
      <c r="B58" s="286" t="s">
        <v>33</v>
      </c>
      <c r="C58" s="301">
        <v>0.45</v>
      </c>
      <c r="D58" s="316">
        <v>0.48</v>
      </c>
      <c r="E58" s="304">
        <f>D61-0.01</f>
        <v>0.83</v>
      </c>
      <c r="F58" s="304" t="s">
        <v>34</v>
      </c>
      <c r="G58" s="320" t="s">
        <v>35</v>
      </c>
    </row>
    <row r="59" spans="1:7">
      <c r="A59" s="324"/>
      <c r="B59" s="286"/>
      <c r="C59" s="299"/>
      <c r="D59" s="316"/>
      <c r="E59" s="304"/>
      <c r="F59" s="304"/>
      <c r="G59" s="320"/>
    </row>
    <row r="60" spans="1:7">
      <c r="A60" s="324"/>
      <c r="B60" s="286"/>
      <c r="C60" s="299"/>
      <c r="D60" s="316"/>
      <c r="E60" s="304"/>
      <c r="F60" s="304"/>
      <c r="G60" s="320"/>
    </row>
    <row r="61" spans="1:7" ht="14.7" customHeight="1">
      <c r="A61" s="324" t="s">
        <v>36</v>
      </c>
      <c r="B61" s="286" t="s">
        <v>37</v>
      </c>
      <c r="C61" s="301">
        <v>1</v>
      </c>
      <c r="D61" s="316">
        <v>0.84</v>
      </c>
      <c r="E61" s="304">
        <v>1</v>
      </c>
      <c r="F61" s="304" t="s">
        <v>38</v>
      </c>
      <c r="G61" s="320" t="s">
        <v>39</v>
      </c>
    </row>
    <row r="62" spans="1:7">
      <c r="A62" s="324"/>
      <c r="B62" s="286"/>
      <c r="C62" s="299"/>
      <c r="D62" s="316"/>
      <c r="E62" s="304"/>
      <c r="F62" s="304"/>
      <c r="G62" s="320"/>
    </row>
    <row r="63" spans="1:7">
      <c r="A63" s="324"/>
      <c r="B63" s="286"/>
      <c r="C63" s="299"/>
      <c r="D63" s="316"/>
      <c r="E63" s="304"/>
      <c r="F63" s="304"/>
      <c r="G63" s="320"/>
    </row>
    <row r="64" spans="1:7" ht="14.7" customHeight="1">
      <c r="A64" s="324" t="s">
        <v>40</v>
      </c>
      <c r="B64" s="286" t="s">
        <v>41</v>
      </c>
      <c r="C64" s="299" t="s">
        <v>42</v>
      </c>
      <c r="D64" s="304" t="s">
        <v>42</v>
      </c>
      <c r="E64" s="304" t="s">
        <v>42</v>
      </c>
      <c r="F64" s="304" t="s">
        <v>41</v>
      </c>
      <c r="G64" s="320" t="s">
        <v>43</v>
      </c>
    </row>
    <row r="65" spans="1:11">
      <c r="A65" s="324"/>
      <c r="B65" s="286"/>
      <c r="C65" s="299"/>
      <c r="D65" s="304"/>
      <c r="E65" s="304"/>
      <c r="F65" s="304"/>
      <c r="G65" s="320"/>
    </row>
    <row r="66" spans="1:11">
      <c r="A66" s="324"/>
      <c r="B66" s="286"/>
      <c r="C66" s="299"/>
      <c r="D66" s="304"/>
      <c r="E66" s="304"/>
      <c r="F66" s="304"/>
      <c r="G66" s="320"/>
    </row>
    <row r="67" spans="1:11" s="12" customFormat="1" ht="6" customHeight="1">
      <c r="A67" s="118"/>
      <c r="B67" s="43"/>
      <c r="C67" s="94"/>
      <c r="D67" s="94"/>
      <c r="E67" s="44"/>
      <c r="F67" s="94"/>
      <c r="G67" s="119"/>
      <c r="H67"/>
      <c r="I67"/>
      <c r="J67"/>
      <c r="K67"/>
    </row>
    <row r="68" spans="1:11" s="12" customFormat="1" ht="6" customHeight="1">
      <c r="A68" s="118"/>
      <c r="B68" s="43"/>
      <c r="C68" s="94"/>
      <c r="D68" s="94"/>
      <c r="E68" s="44"/>
      <c r="F68" s="94"/>
      <c r="G68" s="119"/>
      <c r="H68"/>
      <c r="I68"/>
      <c r="J68"/>
      <c r="K68"/>
    </row>
    <row r="69" spans="1:11" ht="24.45" customHeight="1">
      <c r="A69" s="305" t="s">
        <v>1064</v>
      </c>
      <c r="B69" s="306"/>
      <c r="C69" s="306"/>
      <c r="D69" s="1"/>
      <c r="E69" s="1"/>
      <c r="F69" s="1"/>
      <c r="G69" s="120"/>
    </row>
    <row r="70" spans="1:11" ht="10.95" customHeight="1">
      <c r="A70" s="303" t="s">
        <v>44</v>
      </c>
      <c r="B70" s="299"/>
      <c r="C70" s="299"/>
      <c r="D70" s="1"/>
      <c r="E70" s="1"/>
      <c r="F70" s="1"/>
      <c r="G70" s="120"/>
    </row>
    <row r="71" spans="1:11" ht="10.199999999999999" customHeight="1">
      <c r="A71" s="303"/>
      <c r="B71" s="299"/>
      <c r="C71" s="299"/>
      <c r="D71" s="1"/>
      <c r="E71" s="1"/>
      <c r="F71" s="1"/>
      <c r="G71" s="120"/>
    </row>
    <row r="72" spans="1:11" ht="6" hidden="1" customHeight="1">
      <c r="A72" s="303"/>
      <c r="B72" s="299"/>
      <c r="C72" s="299"/>
      <c r="D72" s="1"/>
      <c r="E72" s="1"/>
      <c r="F72" s="1"/>
      <c r="G72" s="120"/>
    </row>
    <row r="73" spans="1:11" ht="13.2" customHeight="1">
      <c r="A73" s="284" t="s">
        <v>22</v>
      </c>
      <c r="B73" s="286" t="s">
        <v>23</v>
      </c>
      <c r="C73" s="286" t="s">
        <v>24</v>
      </c>
      <c r="D73" s="1"/>
      <c r="E73" s="1"/>
      <c r="F73" s="1"/>
      <c r="G73" s="120"/>
    </row>
    <row r="74" spans="1:11" ht="9.4499999999999993" customHeight="1">
      <c r="A74" s="284"/>
      <c r="B74" s="286"/>
      <c r="C74" s="286"/>
      <c r="D74" s="1"/>
      <c r="E74" s="1"/>
      <c r="F74" s="1"/>
      <c r="G74" s="120"/>
    </row>
    <row r="75" spans="1:11" ht="10.95" customHeight="1">
      <c r="A75" s="284"/>
      <c r="B75" s="286"/>
      <c r="C75" s="286"/>
      <c r="D75" s="1"/>
      <c r="E75" s="1"/>
      <c r="F75" s="1"/>
      <c r="G75" s="120"/>
    </row>
    <row r="76" spans="1:11" ht="14.7" customHeight="1">
      <c r="A76" s="284" t="s">
        <v>45</v>
      </c>
      <c r="B76" s="286" t="s">
        <v>46</v>
      </c>
      <c r="C76" s="301">
        <v>0</v>
      </c>
      <c r="D76" s="1"/>
      <c r="E76" s="1"/>
      <c r="F76" s="1"/>
      <c r="G76" s="120"/>
    </row>
    <row r="77" spans="1:11">
      <c r="A77" s="284"/>
      <c r="B77" s="286"/>
      <c r="C77" s="299"/>
      <c r="D77" s="1"/>
      <c r="E77" s="1"/>
      <c r="F77" s="1"/>
      <c r="G77" s="120"/>
    </row>
    <row r="78" spans="1:11" ht="16.2" customHeight="1">
      <c r="A78" s="284"/>
      <c r="B78" s="286"/>
      <c r="C78" s="299"/>
      <c r="D78" s="1"/>
      <c r="E78" s="1"/>
      <c r="F78" s="1"/>
      <c r="G78" s="120"/>
    </row>
    <row r="79" spans="1:11" ht="14.7" customHeight="1">
      <c r="A79" s="284" t="s">
        <v>47</v>
      </c>
      <c r="B79" s="286" t="s">
        <v>48</v>
      </c>
      <c r="C79" s="301">
        <v>0.3</v>
      </c>
      <c r="D79" s="1"/>
      <c r="E79" s="1"/>
      <c r="F79" s="1"/>
      <c r="G79" s="120"/>
    </row>
    <row r="80" spans="1:11">
      <c r="A80" s="284"/>
      <c r="B80" s="286"/>
      <c r="C80" s="299"/>
      <c r="D80" s="1"/>
      <c r="E80" s="1"/>
      <c r="F80" s="1"/>
      <c r="G80" s="120"/>
    </row>
    <row r="81" spans="1:7" ht="8.6999999999999993" customHeight="1">
      <c r="A81" s="284"/>
      <c r="B81" s="286"/>
      <c r="C81" s="299"/>
      <c r="D81" s="1"/>
      <c r="E81" s="1"/>
      <c r="F81" s="1"/>
      <c r="G81" s="120"/>
    </row>
    <row r="82" spans="1:7" ht="14.7" customHeight="1">
      <c r="A82" s="284" t="s">
        <v>49</v>
      </c>
      <c r="B82" s="286" t="s">
        <v>50</v>
      </c>
      <c r="C82" s="301">
        <v>0.7</v>
      </c>
      <c r="D82" s="1"/>
      <c r="E82" s="1"/>
      <c r="F82" s="1"/>
      <c r="G82" s="120"/>
    </row>
    <row r="83" spans="1:7">
      <c r="A83" s="284"/>
      <c r="B83" s="286"/>
      <c r="C83" s="299"/>
      <c r="D83" s="1"/>
      <c r="E83" s="1"/>
      <c r="F83" s="1"/>
      <c r="G83" s="120"/>
    </row>
    <row r="84" spans="1:7" ht="12" customHeight="1">
      <c r="A84" s="284"/>
      <c r="B84" s="286"/>
      <c r="C84" s="299"/>
      <c r="D84" s="1"/>
      <c r="E84" s="1"/>
      <c r="F84" s="1"/>
      <c r="G84" s="120"/>
    </row>
    <row r="85" spans="1:7" ht="14.7" customHeight="1">
      <c r="A85" s="284" t="s">
        <v>51</v>
      </c>
      <c r="B85" s="286" t="s">
        <v>52</v>
      </c>
      <c r="C85" s="301">
        <v>1</v>
      </c>
      <c r="D85" s="1"/>
      <c r="E85" s="1"/>
      <c r="F85" s="1"/>
      <c r="G85" s="120"/>
    </row>
    <row r="86" spans="1:7">
      <c r="A86" s="284"/>
      <c r="B86" s="286"/>
      <c r="C86" s="299"/>
      <c r="D86" s="1"/>
      <c r="E86" s="1"/>
      <c r="F86" s="1"/>
      <c r="G86" s="120"/>
    </row>
    <row r="87" spans="1:7" ht="10.95" customHeight="1">
      <c r="A87" s="284"/>
      <c r="B87" s="286"/>
      <c r="C87" s="299"/>
      <c r="D87" s="1"/>
      <c r="E87" s="1"/>
      <c r="F87" s="1"/>
      <c r="G87" s="120"/>
    </row>
    <row r="88" spans="1:7" ht="14.7" customHeight="1">
      <c r="A88" s="284" t="s">
        <v>53</v>
      </c>
      <c r="B88" s="286" t="s">
        <v>41</v>
      </c>
      <c r="C88" s="299" t="s">
        <v>42</v>
      </c>
      <c r="D88" s="1"/>
      <c r="E88" s="1"/>
      <c r="F88" s="1"/>
      <c r="G88" s="120"/>
    </row>
    <row r="89" spans="1:7">
      <c r="A89" s="284"/>
      <c r="B89" s="286"/>
      <c r="C89" s="299"/>
      <c r="D89" s="1"/>
      <c r="E89" s="1"/>
      <c r="F89" s="1"/>
      <c r="G89" s="120"/>
    </row>
    <row r="90" spans="1:7">
      <c r="A90" s="285"/>
      <c r="B90" s="287"/>
      <c r="C90" s="300"/>
      <c r="D90" s="121"/>
      <c r="E90" s="121"/>
      <c r="F90" s="121"/>
      <c r="G90" s="122"/>
    </row>
  </sheetData>
  <sheetProtection sheet="1" selectLockedCells="1"/>
  <mergeCells count="75">
    <mergeCell ref="A2:C2"/>
    <mergeCell ref="F64:F66"/>
    <mergeCell ref="G61:G63"/>
    <mergeCell ref="G64:G66"/>
    <mergeCell ref="A48:G48"/>
    <mergeCell ref="A49:C51"/>
    <mergeCell ref="A55:A57"/>
    <mergeCell ref="A52:A54"/>
    <mergeCell ref="A58:A60"/>
    <mergeCell ref="A61:A63"/>
    <mergeCell ref="A64:A66"/>
    <mergeCell ref="B52:B54"/>
    <mergeCell ref="F58:F60"/>
    <mergeCell ref="G58:G60"/>
    <mergeCell ref="G55:G57"/>
    <mergeCell ref="A11:B11"/>
    <mergeCell ref="C82:C84"/>
    <mergeCell ref="C79:C81"/>
    <mergeCell ref="E52:E54"/>
    <mergeCell ref="D55:D57"/>
    <mergeCell ref="E55:E57"/>
    <mergeCell ref="D52:D54"/>
    <mergeCell ref="C52:C54"/>
    <mergeCell ref="C55:C57"/>
    <mergeCell ref="C58:C60"/>
    <mergeCell ref="C61:C63"/>
    <mergeCell ref="C64:C66"/>
    <mergeCell ref="F61:F63"/>
    <mergeCell ref="A69:C69"/>
    <mergeCell ref="A4:G5"/>
    <mergeCell ref="A7:C7"/>
    <mergeCell ref="D7:G7"/>
    <mergeCell ref="D9:E9"/>
    <mergeCell ref="D10:E10"/>
    <mergeCell ref="A10:B10"/>
    <mergeCell ref="A9:B9"/>
    <mergeCell ref="A12:B12"/>
    <mergeCell ref="E58:E60"/>
    <mergeCell ref="E61:E63"/>
    <mergeCell ref="D61:D63"/>
    <mergeCell ref="D64:D66"/>
    <mergeCell ref="E64:E66"/>
    <mergeCell ref="D58:D60"/>
    <mergeCell ref="C88:C90"/>
    <mergeCell ref="C85:C87"/>
    <mergeCell ref="F52:F54"/>
    <mergeCell ref="A82:A84"/>
    <mergeCell ref="A85:A87"/>
    <mergeCell ref="B55:B57"/>
    <mergeCell ref="B58:B60"/>
    <mergeCell ref="B61:B63"/>
    <mergeCell ref="B64:B66"/>
    <mergeCell ref="A70:C72"/>
    <mergeCell ref="A73:A75"/>
    <mergeCell ref="A76:A78"/>
    <mergeCell ref="C73:C75"/>
    <mergeCell ref="F55:F57"/>
    <mergeCell ref="A79:A81"/>
    <mergeCell ref="C76:C78"/>
    <mergeCell ref="D2:G2"/>
    <mergeCell ref="A88:A90"/>
    <mergeCell ref="B73:B75"/>
    <mergeCell ref="B76:B78"/>
    <mergeCell ref="B79:B81"/>
    <mergeCell ref="B82:B84"/>
    <mergeCell ref="B85:B87"/>
    <mergeCell ref="B88:B90"/>
    <mergeCell ref="F3:G3"/>
    <mergeCell ref="F9:G9"/>
    <mergeCell ref="F10:G10"/>
    <mergeCell ref="F11:G11"/>
    <mergeCell ref="D49:G51"/>
    <mergeCell ref="G52:G54"/>
    <mergeCell ref="D11:E11"/>
    <mergeCell ref="A14:G14"/>
  </mergeCells>
  <dataValidations count="1">
    <dataValidation allowBlank="1" showInputMessage="1" showErrorMessage="1" prompt="Choisir le taux que vous souhaitez" sqref="D58:D63" xr:uid="{34126BB1-B58D-4942-A4ED-C456C5D546E7}"/>
  </dataValidations>
  <printOptions horizontalCentered="1"/>
  <pageMargins left="0.39370078740157499" right="0.39370078740157499" top="0" bottom="0.55118110236220497" header="0" footer="0.35433070866141703"/>
  <pageSetup paperSize="9" orientation="portrait" verticalDpi="200" r:id="rId1"/>
  <headerFooter differentFirst="1">
    <oddFooter>&amp;L&amp;"Calibri,Normal"&amp;K000000&amp;D&amp;C&amp;"Calibri,Normal"&amp;K000000&amp;F     &amp;A&amp;R&amp;"Calibri,Normal"&amp;K000000&amp;P/&amp;N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B4E4-2F80-40B7-96B5-592372C0523C}">
  <sheetPr codeName="Feuil5">
    <tabColor rgb="FFFF0000"/>
  </sheetPr>
  <dimension ref="A2:K72"/>
  <sheetViews>
    <sheetView topLeftCell="A10" zoomScaleNormal="85" workbookViewId="0">
      <selection activeCell="A12" sqref="A12"/>
    </sheetView>
  </sheetViews>
  <sheetFormatPr baseColWidth="10" defaultColWidth="11.44140625" defaultRowHeight="14.4"/>
  <cols>
    <col min="1" max="1" width="18" customWidth="1"/>
    <col min="2" max="2" width="32.44140625" customWidth="1"/>
    <col min="4" max="4" width="15.44140625" customWidth="1"/>
    <col min="5" max="5" width="9.33203125" customWidth="1"/>
    <col min="6" max="6" width="12.6640625" customWidth="1"/>
  </cols>
  <sheetData>
    <row r="2" spans="1:11" ht="14.7" customHeight="1">
      <c r="A2" s="214" t="s">
        <v>54</v>
      </c>
      <c r="B2" s="214" t="s">
        <v>55</v>
      </c>
      <c r="C2" s="215" t="s">
        <v>56</v>
      </c>
      <c r="F2" s="10"/>
    </row>
    <row r="3" spans="1:11" ht="28.8">
      <c r="A3" s="202" t="s">
        <v>57</v>
      </c>
      <c r="B3" s="203" t="s">
        <v>58</v>
      </c>
      <c r="C3" s="204">
        <v>0</v>
      </c>
    </row>
    <row r="4" spans="1:11" ht="28.8">
      <c r="A4" s="202" t="s">
        <v>33</v>
      </c>
      <c r="B4" s="203" t="s">
        <v>59</v>
      </c>
      <c r="C4" s="204">
        <v>0.45</v>
      </c>
    </row>
    <row r="5" spans="1:11" ht="28.8">
      <c r="A5" s="202" t="s">
        <v>37</v>
      </c>
      <c r="B5" s="203" t="s">
        <v>60</v>
      </c>
      <c r="C5" s="204">
        <v>1</v>
      </c>
    </row>
    <row r="6" spans="1:11" ht="28.5" customHeight="1">
      <c r="A6" s="202" t="s">
        <v>61</v>
      </c>
      <c r="B6" s="203" t="s">
        <v>62</v>
      </c>
      <c r="C6" s="205" t="s">
        <v>42</v>
      </c>
    </row>
    <row r="7" spans="1:11" ht="17.7" customHeight="1">
      <c r="B7" s="79"/>
    </row>
    <row r="8" spans="1:11" ht="33" customHeight="1">
      <c r="A8" s="216" t="s">
        <v>63</v>
      </c>
      <c r="B8" s="217" t="s">
        <v>64</v>
      </c>
      <c r="F8" s="213" t="s">
        <v>72</v>
      </c>
      <c r="G8" s="331" t="s">
        <v>84</v>
      </c>
      <c r="H8" s="332"/>
      <c r="I8" s="332"/>
      <c r="J8" s="332"/>
      <c r="K8" s="333"/>
    </row>
    <row r="9" spans="1:11" ht="43.2">
      <c r="A9" s="281" t="str">
        <f>'Mode d''emploi'!F55</f>
        <v>Insuffisant</v>
      </c>
      <c r="B9" s="206" t="s">
        <v>65</v>
      </c>
      <c r="F9" s="103" t="s">
        <v>56</v>
      </c>
      <c r="G9" s="103" t="s">
        <v>1046</v>
      </c>
      <c r="H9" s="330" t="s">
        <v>1047</v>
      </c>
      <c r="I9" s="330"/>
      <c r="J9" s="330"/>
      <c r="K9" s="330"/>
    </row>
    <row r="10" spans="1:11" ht="31.95" customHeight="1">
      <c r="A10" s="281" t="str">
        <f>'Mode d''emploi'!F58</f>
        <v>A completer</v>
      </c>
      <c r="B10" s="206" t="s">
        <v>66</v>
      </c>
      <c r="F10" s="104" t="s">
        <v>42</v>
      </c>
      <c r="G10" s="103" t="s">
        <v>61</v>
      </c>
      <c r="H10" s="330" t="s">
        <v>1050</v>
      </c>
      <c r="I10" s="330"/>
      <c r="J10" s="330"/>
      <c r="K10" s="330"/>
    </row>
    <row r="11" spans="1:11" ht="31.2" customHeight="1">
      <c r="A11" s="281" t="str">
        <f>'Mode d''emploi'!F61</f>
        <v>Robuste</v>
      </c>
      <c r="B11" s="206" t="s">
        <v>67</v>
      </c>
      <c r="F11" s="105">
        <v>0</v>
      </c>
      <c r="G11" s="103" t="s">
        <v>85</v>
      </c>
      <c r="H11" s="330" t="s">
        <v>1051</v>
      </c>
      <c r="I11" s="330"/>
      <c r="J11" s="330"/>
      <c r="K11" s="330"/>
    </row>
    <row r="12" spans="1:11" ht="43.2">
      <c r="A12" s="201" t="s">
        <v>68</v>
      </c>
      <c r="B12" s="206" t="s">
        <v>69</v>
      </c>
      <c r="F12" s="105">
        <v>0.1</v>
      </c>
      <c r="G12" s="103" t="s">
        <v>1062</v>
      </c>
      <c r="H12" s="330" t="s">
        <v>1052</v>
      </c>
      <c r="I12" s="330"/>
      <c r="J12" s="330"/>
      <c r="K12" s="330"/>
    </row>
    <row r="13" spans="1:11" ht="31.95" customHeight="1">
      <c r="A13" s="201" t="s">
        <v>70</v>
      </c>
      <c r="B13" s="206" t="s">
        <v>71</v>
      </c>
      <c r="F13" s="105">
        <v>0.2</v>
      </c>
      <c r="G13" s="103" t="s">
        <v>86</v>
      </c>
      <c r="H13" s="330" t="s">
        <v>1053</v>
      </c>
      <c r="I13" s="330"/>
      <c r="J13" s="330"/>
      <c r="K13" s="330"/>
    </row>
    <row r="14" spans="1:11" ht="28.2" customHeight="1">
      <c r="F14" s="105">
        <v>0.3</v>
      </c>
      <c r="G14" s="103" t="s">
        <v>86</v>
      </c>
      <c r="H14" s="330" t="s">
        <v>1053</v>
      </c>
      <c r="I14" s="330"/>
      <c r="J14" s="330"/>
      <c r="K14" s="330"/>
    </row>
    <row r="15" spans="1:11" ht="33.450000000000003" customHeight="1">
      <c r="A15" s="218" t="s">
        <v>72</v>
      </c>
      <c r="B15" s="215" t="s">
        <v>63</v>
      </c>
      <c r="F15" s="105">
        <v>0.4</v>
      </c>
      <c r="G15" s="103" t="s">
        <v>86</v>
      </c>
      <c r="H15" s="330" t="s">
        <v>1048</v>
      </c>
      <c r="I15" s="330"/>
      <c r="J15" s="330"/>
      <c r="K15" s="330"/>
    </row>
    <row r="16" spans="1:11" ht="40.950000000000003" customHeight="1">
      <c r="A16" s="211" t="s">
        <v>56</v>
      </c>
      <c r="B16" s="201" t="s">
        <v>70</v>
      </c>
      <c r="F16" s="105">
        <v>0.5</v>
      </c>
      <c r="G16" s="103" t="s">
        <v>86</v>
      </c>
      <c r="H16" s="330" t="s">
        <v>1048</v>
      </c>
      <c r="I16" s="330"/>
      <c r="J16" s="330"/>
      <c r="K16" s="330"/>
    </row>
    <row r="17" spans="1:11" ht="31.95" customHeight="1">
      <c r="A17" s="207" t="s">
        <v>42</v>
      </c>
      <c r="B17" s="201" t="s">
        <v>68</v>
      </c>
      <c r="F17" s="105">
        <v>0.6</v>
      </c>
      <c r="G17" s="103" t="s">
        <v>87</v>
      </c>
      <c r="H17" s="330" t="s">
        <v>1048</v>
      </c>
      <c r="I17" s="330"/>
      <c r="J17" s="330"/>
      <c r="K17" s="330"/>
    </row>
    <row r="18" spans="1:11" ht="31.95" customHeight="1">
      <c r="A18" s="208">
        <v>0</v>
      </c>
      <c r="B18" s="201" t="str">
        <f>IF(AND(Liste!A18&gt;='Mode d''emploi'!D$55,Liste!A18&lt;='Mode d''emploi'!E$55),'Mode d''emploi'!F$55,IF(AND(A18&gt;='Mode d''emploi'!D$58,Liste!A18&lt;='Mode d''emploi'!E$58),'Mode d''emploi'!F$58,IF(AND(Liste!A18&gt;='Mode d''emploi'!D$61,Liste!A18&lt;='Mode d''emploi'!E$61),'Mode d''emploi'!F$61,"Erreur...")))</f>
        <v>Insuffisant</v>
      </c>
      <c r="F18" s="105">
        <v>0.7</v>
      </c>
      <c r="G18" s="103" t="s">
        <v>87</v>
      </c>
      <c r="H18" s="330" t="s">
        <v>1049</v>
      </c>
      <c r="I18" s="330"/>
      <c r="J18" s="330"/>
      <c r="K18" s="330"/>
    </row>
    <row r="19" spans="1:11" ht="31.95" customHeight="1">
      <c r="A19" s="208">
        <v>0.1</v>
      </c>
      <c r="B19" s="201" t="str">
        <f>IF(AND(Liste!A19&gt;='Mode d''emploi'!D$55,Liste!A19&lt;='Mode d''emploi'!E$55),'Mode d''emploi'!F$55,IF(AND(A19&gt;='Mode d''emploi'!D$58,Liste!A19&lt;='Mode d''emploi'!E$58),'Mode d''emploi'!F$58,IF(AND(Liste!A19&gt;='Mode d''emploi'!D$61,Liste!A19&lt;='Mode d''emploi'!E$61),'Mode d''emploi'!F$61,"Erreur...")))</f>
        <v>Insuffisant</v>
      </c>
      <c r="F19" s="105">
        <v>0.8</v>
      </c>
      <c r="G19" s="103" t="s">
        <v>87</v>
      </c>
      <c r="H19" s="330" t="s">
        <v>1049</v>
      </c>
      <c r="I19" s="330"/>
      <c r="J19" s="330"/>
      <c r="K19" s="330"/>
    </row>
    <row r="20" spans="1:11" ht="31.95" customHeight="1">
      <c r="A20" s="208">
        <v>0.2</v>
      </c>
      <c r="B20" s="201" t="str">
        <f>IF(AND(Liste!A20&gt;='Mode d''emploi'!D$55,Liste!A20&lt;='Mode d''emploi'!E$55),'Mode d''emploi'!F$55,IF(AND(A20&gt;='Mode d''emploi'!D$58,Liste!A20&lt;='Mode d''emploi'!E$58),'Mode d''emploi'!F$58,IF(AND(Liste!A20&gt;='Mode d''emploi'!D$61,Liste!A20&lt;='Mode d''emploi'!E$61),'Mode d''emploi'!F$61,"Erreur...")))</f>
        <v>Insuffisant</v>
      </c>
      <c r="F20" s="105">
        <v>0.9</v>
      </c>
      <c r="G20" s="103" t="s">
        <v>88</v>
      </c>
      <c r="H20" s="330" t="s">
        <v>1049</v>
      </c>
      <c r="I20" s="330"/>
      <c r="J20" s="330"/>
      <c r="K20" s="330"/>
    </row>
    <row r="21" spans="1:11" ht="31.95" customHeight="1">
      <c r="A21" s="208">
        <v>0.3</v>
      </c>
      <c r="B21" s="201" t="str">
        <f>IF(AND(Liste!A21&gt;='Mode d''emploi'!D$55,Liste!A21&lt;='Mode d''emploi'!E$55),'Mode d''emploi'!F$55,IF(AND(A21&gt;='Mode d''emploi'!D$58,Liste!A21&lt;='Mode d''emploi'!E$58),'Mode d''emploi'!F$58,IF(AND(Liste!A21&gt;='Mode d''emploi'!D$61,Liste!A21&lt;='Mode d''emploi'!E$61),'Mode d''emploi'!F$61,"Erreur...")))</f>
        <v>Insuffisant</v>
      </c>
      <c r="F21" s="105">
        <v>1</v>
      </c>
      <c r="G21" s="103" t="s">
        <v>88</v>
      </c>
      <c r="H21" s="330" t="s">
        <v>1054</v>
      </c>
      <c r="I21" s="330"/>
      <c r="J21" s="330"/>
      <c r="K21" s="330"/>
    </row>
    <row r="22" spans="1:11">
      <c r="A22" s="208">
        <v>0.4</v>
      </c>
      <c r="B22" s="201" t="str">
        <f>IF(AND(Liste!A22&gt;='Mode d''emploi'!D$55,Liste!A22&lt;='Mode d''emploi'!E$55),'Mode d''emploi'!F$55,IF(AND(A22&gt;='Mode d''emploi'!D$58,Liste!A22&lt;='Mode d''emploi'!E$58),'Mode d''emploi'!F$58,IF(AND(Liste!A22&gt;='Mode d''emploi'!D$61,Liste!A22&lt;='Mode d''emploi'!E$61),'Mode d''emploi'!F$61,"Erreur...")))</f>
        <v>Insuffisant</v>
      </c>
    </row>
    <row r="23" spans="1:11">
      <c r="A23" s="208">
        <v>0.5</v>
      </c>
      <c r="B23" s="201" t="str">
        <f>IF(AND(Liste!A23&gt;='Mode d''emploi'!D$55,Liste!A23&lt;='Mode d''emploi'!E$55),'Mode d''emploi'!F$55,IF(AND(A23&gt;='Mode d''emploi'!D$58,Liste!A23&lt;='Mode d''emploi'!E$58),'Mode d''emploi'!F$58,IF(AND(Liste!A23&gt;='Mode d''emploi'!D$61,Liste!A23&lt;='Mode d''emploi'!E$61),'Mode d''emploi'!F$61,"Erreur...")))</f>
        <v>A completer</v>
      </c>
    </row>
    <row r="24" spans="1:11">
      <c r="A24" s="208">
        <v>0.6</v>
      </c>
      <c r="B24" s="201" t="str">
        <f>IF(AND(Liste!A24&gt;='Mode d''emploi'!D$55,Liste!A24&lt;='Mode d''emploi'!E$55),'Mode d''emploi'!F$55,IF(AND(A24&gt;='Mode d''emploi'!D$58,Liste!A24&lt;='Mode d''emploi'!E$58),'Mode d''emploi'!F$58,IF(AND(Liste!A24&gt;='Mode d''emploi'!D$61,Liste!A24&lt;='Mode d''emploi'!E$61),'Mode d''emploi'!F$61,"Erreur...")))</f>
        <v>A completer</v>
      </c>
    </row>
    <row r="25" spans="1:11">
      <c r="A25" s="208">
        <v>0.7</v>
      </c>
      <c r="B25" s="201" t="str">
        <f>IF(AND(Liste!A25&gt;='Mode d''emploi'!D$55,Liste!A25&lt;='Mode d''emploi'!E$55),'Mode d''emploi'!F$55,IF(AND(A25&gt;='Mode d''emploi'!D$58,Liste!A25&lt;='Mode d''emploi'!E$58),'Mode d''emploi'!F$58,IF(AND(Liste!A25&gt;='Mode d''emploi'!D$61,Liste!A25&lt;='Mode d''emploi'!E$61),'Mode d''emploi'!F$61,"Erreur...")))</f>
        <v>A completer</v>
      </c>
    </row>
    <row r="26" spans="1:11">
      <c r="A26" s="208">
        <v>0.8</v>
      </c>
      <c r="B26" s="201" t="str">
        <f>IF(AND(Liste!A26&gt;='Mode d''emploi'!D$55,Liste!A26&lt;='Mode d''emploi'!E$55),'Mode d''emploi'!F$55,IF(AND(A26&gt;='Mode d''emploi'!D$58,Liste!A26&lt;='Mode d''emploi'!E$58),'Mode d''emploi'!F$58,IF(AND(Liste!A26&gt;='Mode d''emploi'!D$61,Liste!A26&lt;='Mode d''emploi'!E$61),'Mode d''emploi'!F$61,"Erreur...")))</f>
        <v>A completer</v>
      </c>
    </row>
    <row r="27" spans="1:11">
      <c r="A27" s="208">
        <v>0.9</v>
      </c>
      <c r="B27" s="201" t="str">
        <f>IF(AND(Liste!A27&gt;='Mode d''emploi'!D$55,Liste!A27&lt;='Mode d''emploi'!E$55),'Mode d''emploi'!F$55,IF(AND(A27&gt;='Mode d''emploi'!D$58,Liste!A27&lt;='Mode d''emploi'!E$58),'Mode d''emploi'!F$58,IF(AND(Liste!A27&gt;='Mode d''emploi'!D$61,Liste!A27&lt;='Mode d''emploi'!E$61),'Mode d''emploi'!F$61,"Erreur...")))</f>
        <v>Robuste</v>
      </c>
    </row>
    <row r="28" spans="1:11">
      <c r="A28" s="208">
        <v>1</v>
      </c>
      <c r="B28" s="201" t="str">
        <f>IF(AND(Liste!A28&gt;='Mode d''emploi'!D$55,Liste!A28&lt;='Mode d''emploi'!E$55),'Mode d''emploi'!F$55,IF(AND(A28&gt;='Mode d''emploi'!D$58,Liste!A28&lt;='Mode d''emploi'!E$58),'Mode d''emploi'!F$58,IF(AND(Liste!A28&gt;='Mode d''emploi'!D$61,Liste!A28&lt;='Mode d''emploi'!E$61),'Mode d''emploi'!F$61,"Erreur...")))</f>
        <v>Robuste</v>
      </c>
    </row>
    <row r="29" spans="1:11">
      <c r="B29" s="79"/>
    </row>
    <row r="30" spans="1:11" ht="15.6">
      <c r="A30" s="329" t="s">
        <v>1061</v>
      </c>
      <c r="B30" s="329"/>
      <c r="C30" s="329"/>
    </row>
    <row r="31" spans="1:11">
      <c r="A31" s="201" t="s">
        <v>54</v>
      </c>
      <c r="B31" s="200" t="s">
        <v>73</v>
      </c>
      <c r="C31" s="201" t="s">
        <v>56</v>
      </c>
    </row>
    <row r="32" spans="1:11" ht="28.8">
      <c r="A32" s="209" t="s">
        <v>74</v>
      </c>
      <c r="B32" s="206" t="s">
        <v>75</v>
      </c>
      <c r="C32" s="210">
        <v>0</v>
      </c>
    </row>
    <row r="33" spans="1:9">
      <c r="A33" s="201" t="s">
        <v>76</v>
      </c>
      <c r="B33" s="206" t="s">
        <v>77</v>
      </c>
      <c r="C33" s="210">
        <v>0.3</v>
      </c>
    </row>
    <row r="34" spans="1:9" ht="28.8">
      <c r="A34" s="201" t="s">
        <v>78</v>
      </c>
      <c r="B34" s="206" t="s">
        <v>79</v>
      </c>
      <c r="C34" s="210">
        <v>0.7</v>
      </c>
    </row>
    <row r="35" spans="1:9" ht="41.7" customHeight="1">
      <c r="A35" s="201" t="s">
        <v>80</v>
      </c>
      <c r="B35" s="206" t="s">
        <v>81</v>
      </c>
      <c r="C35" s="210">
        <v>1</v>
      </c>
    </row>
    <row r="36" spans="1:9">
      <c r="A36" s="201" t="s">
        <v>82</v>
      </c>
      <c r="B36" s="206" t="s">
        <v>83</v>
      </c>
      <c r="C36" s="201" t="s">
        <v>42</v>
      </c>
    </row>
    <row r="38" spans="1:9" ht="10.199999999999999" customHeight="1">
      <c r="D38" s="106" t="str">
        <f>Evaluation_Etat_Avancement!A163</f>
        <v>5.3</v>
      </c>
      <c r="E38" s="327" t="str">
        <f>Evaluation_Etat_Avancement!B163</f>
        <v>Respecter les exigences relatives aux investigations cliniques</v>
      </c>
      <c r="F38" s="328"/>
      <c r="G38" s="107" t="str">
        <f>Evaluation_Etat_Avancement!D163</f>
        <v>…</v>
      </c>
      <c r="H38" s="76"/>
      <c r="I38" s="76"/>
    </row>
    <row r="39" spans="1:9" ht="34.200000000000003" customHeight="1">
      <c r="A39" s="219" t="s">
        <v>89</v>
      </c>
      <c r="D39" s="106" t="str">
        <f>Evaluation_Etat_Avancement!A190</f>
        <v>5.4</v>
      </c>
      <c r="E39" s="327" t="str">
        <f>Evaluation_Etat_Avancement!B190</f>
        <v>Respecter les obligations du promoteur si le fabricant est le promoteur</v>
      </c>
      <c r="F39" s="328"/>
      <c r="G39" s="107" t="str">
        <f>Evaluation_Etat_Avancement!D190</f>
        <v>…</v>
      </c>
      <c r="H39" s="76"/>
      <c r="I39" s="76"/>
    </row>
    <row r="40" spans="1:9" ht="18.45" customHeight="1">
      <c r="A40" s="212">
        <v>0.6</v>
      </c>
      <c r="D40" s="106" t="str">
        <f>Evaluation_Etat_Avancement!A199</f>
        <v>5.5</v>
      </c>
      <c r="E40" s="327" t="str">
        <f>Evaluation_Etat_Avancement!B199</f>
        <v xml:space="preserve">Préparer et Réaliser une demande d'investigation clinique </v>
      </c>
      <c r="F40" s="328"/>
      <c r="G40" s="107" t="str">
        <f>Evaluation_Etat_Avancement!D199</f>
        <v>…</v>
      </c>
      <c r="H40" s="76"/>
      <c r="I40" s="76"/>
    </row>
    <row r="41" spans="1:9" ht="25.95" customHeight="1">
      <c r="A41" s="212">
        <v>0.7</v>
      </c>
      <c r="D41" s="106" t="str">
        <f>Evaluation_Etat_Avancement!A211</f>
        <v>5.6</v>
      </c>
      <c r="E41" s="327" t="str">
        <f>Evaluation_Etat_Avancement!B211</f>
        <v>Réaliser  l'investigation clinique</v>
      </c>
      <c r="F41" s="328"/>
      <c r="G41" s="107" t="str">
        <f>Evaluation_Etat_Avancement!D211</f>
        <v>…</v>
      </c>
      <c r="H41" s="76"/>
      <c r="I41" s="76"/>
    </row>
    <row r="42" spans="1:9" ht="22.2" customHeight="1">
      <c r="A42" s="212">
        <v>0.8</v>
      </c>
      <c r="D42" s="106" t="str">
        <f>Evaluation_Etat_Avancement!A160</f>
        <v>5.2</v>
      </c>
      <c r="E42" s="327" t="str">
        <f>Evaluation_Etat_Avancement!B160</f>
        <v>Réaliser un plan d'évaluation clinique</v>
      </c>
      <c r="F42" s="328"/>
      <c r="G42" s="107" t="str">
        <f>Evaluation_Etat_Avancement!D160</f>
        <v>…</v>
      </c>
      <c r="H42" s="76"/>
      <c r="I42" s="76"/>
    </row>
    <row r="43" spans="1:9" ht="23.7" customHeight="1">
      <c r="A43" s="212">
        <v>0.9</v>
      </c>
      <c r="D43" s="106" t="str">
        <f>Evaluation_Etat_Avancement!A234</f>
        <v>5.7</v>
      </c>
      <c r="E43" s="327" t="str">
        <f>Evaluation_Etat_Avancement!B234</f>
        <v>Réaliser un plan de développement clinique</v>
      </c>
      <c r="F43" s="328"/>
      <c r="G43" s="107" t="str">
        <f>Evaluation_Etat_Avancement!D234</f>
        <v>…</v>
      </c>
      <c r="H43" s="76"/>
      <c r="I43" s="76"/>
    </row>
    <row r="44" spans="1:9" ht="10.199999999999999" customHeight="1">
      <c r="D44" s="106" t="str">
        <f>Evaluation_Etat_Avancement!A236</f>
        <v>5.8</v>
      </c>
      <c r="E44" s="327" t="str">
        <f>Evaluation_Etat_Avancement!B236</f>
        <v>Réaliser un plan de Suivie Après Commercialisation (SAC)</v>
      </c>
      <c r="F44" s="328"/>
      <c r="G44" s="107" t="str">
        <f>Evaluation_Etat_Avancement!D236</f>
        <v>…</v>
      </c>
      <c r="H44" s="76"/>
      <c r="I44" s="76"/>
    </row>
    <row r="45" spans="1:9" ht="10.199999999999999" customHeight="1">
      <c r="D45" s="106" t="str">
        <f>Evaluation_Etat_Avancement!A239</f>
        <v>5.9</v>
      </c>
      <c r="E45" s="327" t="str">
        <f>Evaluation_Etat_Avancement!B239</f>
        <v>Réaliser l'évaluation clinique</v>
      </c>
      <c r="F45" s="328"/>
      <c r="G45" s="107" t="str">
        <f>Evaluation_Etat_Avancement!D239</f>
        <v>…</v>
      </c>
      <c r="H45" s="76"/>
      <c r="I45" s="76"/>
    </row>
    <row r="46" spans="1:9" ht="10.199999999999999" customHeight="1">
      <c r="D46" s="106" t="str">
        <f>Evaluation_Etat_Avancement!A240</f>
        <v>5.10</v>
      </c>
      <c r="E46" s="327" t="str">
        <f>Evaluation_Etat_Avancement!B240</f>
        <v>Analyser les données cliniques et non cliniques</v>
      </c>
      <c r="F46" s="328"/>
      <c r="G46" s="107" t="str">
        <f>Evaluation_Etat_Avancement!D240</f>
        <v>…</v>
      </c>
      <c r="H46" s="76"/>
      <c r="I46" s="76"/>
    </row>
    <row r="47" spans="1:9" ht="10.199999999999999" customHeight="1">
      <c r="D47" s="106" t="str">
        <f>Evaluation_Etat_Avancement!A241</f>
        <v>5.11</v>
      </c>
      <c r="E47" s="327" t="str">
        <f>Evaluation_Etat_Avancement!B241</f>
        <v>Rédiger un rapport d'évaluation clinique</v>
      </c>
      <c r="F47" s="328"/>
      <c r="G47" s="107" t="str">
        <f>Evaluation_Etat_Avancement!D241</f>
        <v>…</v>
      </c>
      <c r="H47" s="76"/>
      <c r="I47" s="76"/>
    </row>
    <row r="48" spans="1:9" ht="10.199999999999999" customHeight="1">
      <c r="H48" s="76"/>
      <c r="I48" s="76"/>
    </row>
    <row r="49" spans="2:9" ht="10.199999999999999" customHeight="1">
      <c r="D49" s="108" t="str">
        <f>Evaluation_Etat_Avancement!A275</f>
        <v>7.1</v>
      </c>
      <c r="E49" s="325" t="str">
        <f>Evaluation_Etat_Avancement!B275</f>
        <v>Respecter les exigences de mise en service et mise à disposition sur le marché.</v>
      </c>
      <c r="F49" s="326"/>
      <c r="G49" s="109" t="str">
        <f>Evaluation_Etat_Avancement!D275</f>
        <v>…</v>
      </c>
      <c r="H49" s="76"/>
      <c r="I49" s="76"/>
    </row>
    <row r="50" spans="2:9" ht="10.199999999999999" customHeight="1">
      <c r="D50" s="108" t="str">
        <f>Evaluation_Etat_Avancement!A281</f>
        <v>7.2</v>
      </c>
      <c r="E50" s="325" t="str">
        <f>Evaluation_Etat_Avancement!B281</f>
        <v>Respecter les conditions de ventes à distance si il y a lieu.</v>
      </c>
      <c r="F50" s="326"/>
      <c r="G50" s="109" t="str">
        <f>Evaluation_Etat_Avancement!D281</f>
        <v>…</v>
      </c>
      <c r="H50" s="76"/>
      <c r="I50" s="76"/>
    </row>
    <row r="51" spans="2:9" ht="10.199999999999999" customHeight="1">
      <c r="B51" s="76"/>
      <c r="C51" s="76"/>
      <c r="D51" s="108" t="str">
        <f>Evaluation_Etat_Avancement!A285</f>
        <v>7.3</v>
      </c>
      <c r="E51" s="325" t="str">
        <f>Evaluation_Etat_Avancement!B285</f>
        <v>Respecter les obligations générales du fabricant</v>
      </c>
      <c r="F51" s="326"/>
      <c r="G51" s="109" t="str">
        <f>Evaluation_Etat_Avancement!D285</f>
        <v>…</v>
      </c>
      <c r="H51" s="76"/>
      <c r="I51" s="76"/>
    </row>
    <row r="52" spans="2:9" ht="10.199999999999999" customHeight="1">
      <c r="B52" s="76"/>
      <c r="C52" s="76"/>
      <c r="D52" s="108" t="str">
        <f>Evaluation_Etat_Avancement!A301</f>
        <v>7.4</v>
      </c>
      <c r="E52" s="325" t="str">
        <f>Evaluation_Etat_Avancement!B301</f>
        <v xml:space="preserve">Nommer une personne charger de veiller au respect de la règlementation. </v>
      </c>
      <c r="F52" s="326"/>
      <c r="G52" s="109" t="str">
        <f>Evaluation_Etat_Avancement!D301</f>
        <v>…</v>
      </c>
      <c r="H52" s="76"/>
      <c r="I52" s="76"/>
    </row>
    <row r="53" spans="2:9" ht="10.199999999999999" customHeight="1">
      <c r="B53" s="76"/>
      <c r="C53" s="76"/>
      <c r="D53" s="108" t="str">
        <f>Evaluation_Etat_Avancement!A306</f>
        <v>7.5</v>
      </c>
      <c r="E53" s="325" t="str">
        <f>Evaluation_Etat_Avancement!B306</f>
        <v>Respecter les exigences liées au systèmes et nécessaires ainsi qu'aux parties et composants.</v>
      </c>
      <c r="F53" s="326"/>
      <c r="G53" s="109" t="str">
        <f>Evaluation_Etat_Avancement!D306</f>
        <v>…</v>
      </c>
      <c r="H53" s="76"/>
      <c r="I53" s="76"/>
    </row>
    <row r="54" spans="2:9" ht="10.199999999999999" customHeight="1">
      <c r="B54" s="77"/>
      <c r="C54" s="76"/>
      <c r="D54" s="108" t="str">
        <f>Evaluation_Etat_Avancement!A313</f>
        <v>7.6</v>
      </c>
      <c r="E54" s="325" t="str">
        <f>Evaluation_Etat_Avancement!B313</f>
        <v>Enregistrer les fabricants, mandataires, importateurs</v>
      </c>
      <c r="F54" s="326"/>
      <c r="G54" s="109" t="str">
        <f>Evaluation_Etat_Avancement!D313</f>
        <v>…</v>
      </c>
      <c r="H54" s="76"/>
      <c r="I54" s="76"/>
    </row>
    <row r="55" spans="2:9" ht="10.199999999999999" customHeight="1">
      <c r="B55" s="77"/>
      <c r="C55" s="76"/>
      <c r="D55" s="108" t="str">
        <f>Evaluation_Etat_Avancement!A319</f>
        <v>7.7</v>
      </c>
      <c r="E55" s="325" t="str">
        <f>Evaluation_Etat_Avancement!B319</f>
        <v>Respecter les spécifications communes</v>
      </c>
      <c r="F55" s="326"/>
      <c r="G55" s="109" t="str">
        <f>Evaluation_Etat_Avancement!D319</f>
        <v>…</v>
      </c>
      <c r="H55" s="76"/>
      <c r="I55" s="76"/>
    </row>
    <row r="56" spans="2:9" ht="10.199999999999999" customHeight="1">
      <c r="B56" s="77"/>
      <c r="C56" s="76"/>
      <c r="D56" s="108" t="str">
        <f>Evaluation_Etat_Avancement!A323</f>
        <v>7.8</v>
      </c>
      <c r="E56" s="325" t="str">
        <f>Evaluation_Etat_Avancement!B323</f>
        <v>Respecter les exigences relatives aux mandataires si existant</v>
      </c>
      <c r="F56" s="326"/>
      <c r="G56" s="109" t="str">
        <f>Evaluation_Etat_Avancement!D323</f>
        <v>…</v>
      </c>
      <c r="H56" s="76"/>
      <c r="I56" s="76"/>
    </row>
    <row r="57" spans="2:9" ht="10.199999999999999" customHeight="1">
      <c r="B57" s="76"/>
      <c r="C57" s="76"/>
      <c r="D57" s="108" t="str">
        <f>Evaluation_Etat_Avancement!A328</f>
        <v>7.9</v>
      </c>
      <c r="E57" s="325" t="str">
        <f>Evaluation_Etat_Avancement!B328</f>
        <v>Vérifier l'identification des chaînes d'approvisionnement</v>
      </c>
      <c r="F57" s="326"/>
      <c r="G57" s="109" t="str">
        <f>Evaluation_Etat_Avancement!D328</f>
        <v>…</v>
      </c>
      <c r="H57" s="76"/>
      <c r="I57" s="76"/>
    </row>
    <row r="58" spans="2:9" ht="10.199999999999999" customHeight="1">
      <c r="B58" s="76"/>
      <c r="C58" s="76"/>
      <c r="D58" s="76"/>
      <c r="E58" s="76"/>
      <c r="F58" s="76"/>
      <c r="G58" s="76"/>
      <c r="H58" s="76"/>
      <c r="I58" s="76"/>
    </row>
    <row r="59" spans="2:9" ht="10.199999999999999" customHeight="1">
      <c r="B59" s="76"/>
      <c r="C59" s="76"/>
      <c r="D59" s="76"/>
      <c r="E59" s="76"/>
      <c r="F59" s="76"/>
      <c r="G59" s="76"/>
      <c r="H59" s="76"/>
      <c r="I59" s="76"/>
    </row>
    <row r="60" spans="2:9" ht="10.199999999999999" customHeight="1">
      <c r="B60" s="76"/>
      <c r="C60" s="76"/>
      <c r="D60" s="76"/>
      <c r="E60" s="76"/>
      <c r="F60" s="76"/>
      <c r="G60" s="76"/>
      <c r="H60" s="76"/>
      <c r="I60" s="76"/>
    </row>
    <row r="61" spans="2:9" ht="10.199999999999999" customHeight="1">
      <c r="D61" s="76"/>
      <c r="E61" s="76"/>
      <c r="F61" s="76"/>
      <c r="G61" s="76"/>
      <c r="H61" s="76"/>
      <c r="I61" s="76"/>
    </row>
    <row r="62" spans="2:9" ht="10.199999999999999" customHeight="1">
      <c r="D62" s="76"/>
      <c r="E62" s="76"/>
      <c r="F62" s="76"/>
      <c r="G62" s="76"/>
      <c r="H62" s="76"/>
      <c r="I62" s="76"/>
    </row>
    <row r="63" spans="2:9" ht="10.199999999999999" customHeight="1">
      <c r="D63" s="76"/>
      <c r="E63" s="76"/>
      <c r="F63" s="76"/>
      <c r="G63" s="76"/>
      <c r="H63" s="76"/>
      <c r="I63" s="76"/>
    </row>
    <row r="64" spans="2:9" ht="10.199999999999999" customHeight="1">
      <c r="D64" s="76"/>
      <c r="E64" s="76"/>
      <c r="F64" s="76"/>
      <c r="G64" s="76"/>
      <c r="H64" s="76"/>
      <c r="I64" s="76"/>
    </row>
    <row r="65" spans="4:9" ht="10.199999999999999" customHeight="1">
      <c r="D65" s="76"/>
      <c r="E65" s="76"/>
      <c r="F65" s="76"/>
      <c r="G65" s="76"/>
      <c r="H65" s="76"/>
      <c r="I65" s="76"/>
    </row>
    <row r="66" spans="4:9" ht="10.199999999999999" customHeight="1">
      <c r="D66" s="76"/>
      <c r="E66" s="76"/>
      <c r="F66" s="76"/>
      <c r="G66" s="76"/>
      <c r="H66" s="76"/>
      <c r="I66" s="76"/>
    </row>
    <row r="67" spans="4:9" ht="10.199999999999999" customHeight="1">
      <c r="D67" s="76"/>
      <c r="E67" s="76"/>
      <c r="F67" s="76"/>
      <c r="G67" s="76"/>
      <c r="H67" s="76"/>
      <c r="I67" s="76"/>
    </row>
    <row r="68" spans="4:9" ht="10.199999999999999" customHeight="1">
      <c r="D68" s="76"/>
      <c r="E68" s="76"/>
      <c r="F68" s="76"/>
      <c r="G68" s="76"/>
      <c r="H68" s="76"/>
      <c r="I68" s="76"/>
    </row>
    <row r="69" spans="4:9" ht="10.199999999999999" customHeight="1">
      <c r="D69" s="76"/>
      <c r="E69" s="76"/>
      <c r="F69" s="76"/>
      <c r="G69" s="76"/>
      <c r="H69" s="76"/>
      <c r="I69" s="76"/>
    </row>
    <row r="70" spans="4:9" ht="10.199999999999999" customHeight="1">
      <c r="D70" s="76"/>
      <c r="E70" s="76"/>
      <c r="F70" s="76"/>
      <c r="G70" s="76"/>
      <c r="H70" s="76"/>
      <c r="I70" s="76"/>
    </row>
    <row r="71" spans="4:9" ht="10.199999999999999" customHeight="1">
      <c r="D71" s="76"/>
      <c r="E71" s="76"/>
      <c r="F71" s="76"/>
      <c r="G71" s="76"/>
      <c r="H71" s="76"/>
      <c r="I71" s="76"/>
    </row>
    <row r="72" spans="4:9" ht="10.199999999999999" customHeight="1">
      <c r="D72" s="76"/>
      <c r="E72" s="76"/>
      <c r="F72" s="76"/>
      <c r="G72" s="76"/>
      <c r="H72" s="76"/>
      <c r="I72" s="76"/>
    </row>
  </sheetData>
  <sortState xmlns:xlrd2="http://schemas.microsoft.com/office/spreadsheetml/2017/richdata2" ref="A3:B6">
    <sortCondition ref="B6"/>
  </sortState>
  <mergeCells count="34">
    <mergeCell ref="H19:K19"/>
    <mergeCell ref="H20:K20"/>
    <mergeCell ref="H21:K21"/>
    <mergeCell ref="G8:K8"/>
    <mergeCell ref="H14:K14"/>
    <mergeCell ref="H15:K15"/>
    <mergeCell ref="H16:K16"/>
    <mergeCell ref="H17:K17"/>
    <mergeCell ref="H18:K18"/>
    <mergeCell ref="H9:K9"/>
    <mergeCell ref="H10:K10"/>
    <mergeCell ref="H11:K11"/>
    <mergeCell ref="H12:K12"/>
    <mergeCell ref="H13:K13"/>
    <mergeCell ref="A30:C30"/>
    <mergeCell ref="E38:F38"/>
    <mergeCell ref="E39:F39"/>
    <mergeCell ref="E40:F40"/>
    <mergeCell ref="E41:F41"/>
    <mergeCell ref="E42:F42"/>
    <mergeCell ref="E43:F43"/>
    <mergeCell ref="E44:F44"/>
    <mergeCell ref="E45:F45"/>
    <mergeCell ref="E46:F46"/>
    <mergeCell ref="E47:F47"/>
    <mergeCell ref="E49:F49"/>
    <mergeCell ref="E50:F50"/>
    <mergeCell ref="E51:F51"/>
    <mergeCell ref="E52:F52"/>
    <mergeCell ref="E53:F53"/>
    <mergeCell ref="E54:F54"/>
    <mergeCell ref="E55:F55"/>
    <mergeCell ref="E56:F56"/>
    <mergeCell ref="E57:F57"/>
  </mergeCells>
  <phoneticPr fontId="7" type="noConversion"/>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B7788-1339-4313-90D5-57ABCD4E0A11}">
  <sheetPr codeName="Feuil2">
    <tabColor theme="8" tint="-0.249977111117893"/>
  </sheetPr>
  <dimension ref="A1:Q443"/>
  <sheetViews>
    <sheetView showGridLines="0" topLeftCell="A10" zoomScaleNormal="100" workbookViewId="0">
      <selection activeCell="C18" sqref="C18"/>
    </sheetView>
  </sheetViews>
  <sheetFormatPr baseColWidth="10" defaultColWidth="11.44140625" defaultRowHeight="14.4" outlineLevelRow="1"/>
  <cols>
    <col min="1" max="1" width="21.6640625" customWidth="1"/>
    <col min="2" max="2" width="28.33203125" customWidth="1"/>
    <col min="3" max="3" width="11.6640625" customWidth="1"/>
    <col min="4" max="4" width="8.33203125" customWidth="1"/>
    <col min="5" max="5" width="25.44140625" customWidth="1"/>
    <col min="6" max="6" width="9" customWidth="1"/>
    <col min="7" max="7" width="18" customWidth="1"/>
    <col min="8" max="8" width="22.6640625" customWidth="1"/>
  </cols>
  <sheetData>
    <row r="1" spans="1:17" ht="10.199999999999999" customHeight="1">
      <c r="A1" s="339" t="s">
        <v>1055</v>
      </c>
      <c r="B1" s="340"/>
      <c r="C1" s="340"/>
      <c r="D1" s="340"/>
      <c r="E1" s="282" t="s">
        <v>90</v>
      </c>
      <c r="F1" s="282"/>
      <c r="G1" s="283"/>
      <c r="J1" s="3"/>
      <c r="K1" s="3"/>
      <c r="L1" s="3"/>
      <c r="M1" s="3"/>
      <c r="N1" s="1"/>
      <c r="O1" s="1"/>
      <c r="P1" s="1"/>
      <c r="Q1" s="1"/>
    </row>
    <row r="2" spans="1:17" ht="10.199999999999999" customHeight="1">
      <c r="A2" s="123"/>
      <c r="B2" s="15"/>
      <c r="C2" s="15"/>
      <c r="D2" s="15"/>
      <c r="E2" s="288" t="s">
        <v>91</v>
      </c>
      <c r="F2" s="288"/>
      <c r="G2" s="289"/>
      <c r="J2" s="4"/>
      <c r="K2" s="4"/>
      <c r="L2" s="3"/>
      <c r="M2" s="3"/>
      <c r="N2" s="1"/>
      <c r="O2" s="1"/>
      <c r="P2" s="1"/>
      <c r="Q2" s="1"/>
    </row>
    <row r="3" spans="1:17" ht="14.7" customHeight="1">
      <c r="A3" s="347" t="s">
        <v>92</v>
      </c>
      <c r="B3" s="311"/>
      <c r="C3" s="311"/>
      <c r="D3" s="311"/>
      <c r="E3" s="311"/>
      <c r="F3" s="311"/>
      <c r="G3" s="348"/>
      <c r="J3" s="5"/>
      <c r="K3" s="5"/>
      <c r="L3" s="3"/>
      <c r="M3" s="3"/>
      <c r="N3" s="1"/>
      <c r="O3" s="1"/>
      <c r="P3" s="1"/>
      <c r="Q3" s="1"/>
    </row>
    <row r="4" spans="1:17" ht="14.7" customHeight="1">
      <c r="A4" s="347"/>
      <c r="B4" s="311"/>
      <c r="C4" s="311"/>
      <c r="D4" s="311"/>
      <c r="E4" s="311"/>
      <c r="F4" s="311"/>
      <c r="G4" s="348"/>
      <c r="J4" s="5"/>
      <c r="K4" s="5"/>
      <c r="L4" s="3"/>
      <c r="M4" s="3"/>
      <c r="N4" s="1"/>
      <c r="O4" s="1"/>
      <c r="P4" s="1"/>
      <c r="Q4" s="1"/>
    </row>
    <row r="5" spans="1:17" ht="4.2" customHeight="1">
      <c r="A5" s="114"/>
      <c r="B5" s="30"/>
      <c r="C5" s="30"/>
      <c r="D5" s="30"/>
      <c r="E5" s="30"/>
      <c r="F5" s="30"/>
      <c r="G5" s="116"/>
      <c r="J5" s="3"/>
      <c r="K5" s="3"/>
      <c r="L5" s="3"/>
      <c r="M5" s="3"/>
      <c r="N5" s="1"/>
      <c r="O5" s="1"/>
      <c r="P5" s="1"/>
      <c r="Q5" s="1"/>
    </row>
    <row r="6" spans="1:17" ht="15.6">
      <c r="A6" s="349" t="s">
        <v>3</v>
      </c>
      <c r="B6" s="297"/>
      <c r="C6" s="297"/>
      <c r="D6" s="296" t="s">
        <v>4</v>
      </c>
      <c r="E6" s="297"/>
      <c r="F6" s="297"/>
      <c r="G6" s="124"/>
      <c r="J6" s="5"/>
      <c r="K6" s="5"/>
      <c r="L6" s="3"/>
      <c r="M6" s="3"/>
      <c r="N6" s="1"/>
      <c r="O6" s="1"/>
      <c r="P6" s="1"/>
      <c r="Q6" s="1"/>
    </row>
    <row r="7" spans="1:17" ht="4.2" customHeight="1">
      <c r="A7" s="114"/>
      <c r="B7" s="30"/>
      <c r="C7" s="30"/>
      <c r="D7" s="30"/>
      <c r="E7" s="30"/>
      <c r="F7" s="30"/>
      <c r="G7" s="116"/>
      <c r="J7" s="3"/>
      <c r="K7" s="3"/>
      <c r="L7" s="3"/>
      <c r="M7" s="3"/>
      <c r="N7" s="1"/>
      <c r="O7" s="1"/>
      <c r="P7" s="1"/>
      <c r="Q7" s="1"/>
    </row>
    <row r="8" spans="1:17">
      <c r="A8" s="125" t="s">
        <v>5</v>
      </c>
      <c r="B8" s="350" t="str">
        <f>'Mode d''emploi'!C9</f>
        <v>UTC</v>
      </c>
      <c r="C8" s="350"/>
      <c r="D8" s="295" t="s">
        <v>7</v>
      </c>
      <c r="E8" s="295"/>
      <c r="F8" s="350" t="str">
        <f>'Mode d''emploi'!F9:G9</f>
        <v xml:space="preserve">Nom </v>
      </c>
      <c r="G8" s="352"/>
      <c r="J8" s="6"/>
      <c r="K8" s="6"/>
      <c r="L8" s="3"/>
      <c r="M8" s="3"/>
      <c r="N8" s="1"/>
      <c r="O8" s="1"/>
      <c r="P8" s="1"/>
      <c r="Q8" s="1"/>
    </row>
    <row r="9" spans="1:17" ht="28.95" customHeight="1">
      <c r="A9" s="126" t="s">
        <v>9</v>
      </c>
      <c r="B9" s="350" t="str">
        <f>'Mode d''emploi'!C10</f>
        <v>NOM Prénom</v>
      </c>
      <c r="C9" s="350"/>
      <c r="D9" s="295" t="s">
        <v>11</v>
      </c>
      <c r="E9" s="295"/>
      <c r="F9" s="350" t="str">
        <f>'Mode d''emploi'!F10:G10</f>
        <v>Classification</v>
      </c>
      <c r="G9" s="352"/>
      <c r="J9" s="6"/>
      <c r="K9" s="6"/>
      <c r="L9" s="3"/>
      <c r="M9" s="3"/>
      <c r="N9" s="1"/>
      <c r="O9" s="1"/>
      <c r="P9" s="1"/>
      <c r="Q9" s="1"/>
    </row>
    <row r="10" spans="1:17" ht="27" customHeight="1">
      <c r="A10" s="126" t="s">
        <v>13</v>
      </c>
      <c r="B10" s="350" t="str">
        <f>'Mode d''emploi'!C11</f>
        <v>Mail Tél</v>
      </c>
      <c r="C10" s="350"/>
      <c r="D10" s="295" t="s">
        <v>15</v>
      </c>
      <c r="E10" s="295"/>
      <c r="F10" s="350" t="str">
        <f>'Mode d''emploi'!F11:G11</f>
        <v>XX/XX/XX</v>
      </c>
      <c r="G10" s="352"/>
      <c r="J10" s="6"/>
      <c r="K10" s="6"/>
      <c r="L10" s="3"/>
      <c r="M10" s="3"/>
      <c r="N10" s="1"/>
      <c r="O10" s="1"/>
      <c r="P10" s="1"/>
      <c r="Q10" s="1"/>
    </row>
    <row r="11" spans="1:17">
      <c r="A11" s="125" t="s">
        <v>17</v>
      </c>
      <c r="B11" s="351" t="str">
        <f>'Mode d''emploi'!C12</f>
        <v>22/11/2020</v>
      </c>
      <c r="C11" s="350"/>
      <c r="D11" s="24"/>
      <c r="E11" s="24"/>
      <c r="F11" s="1"/>
      <c r="G11" s="116"/>
      <c r="J11" s="3"/>
      <c r="K11" s="3"/>
      <c r="L11" s="3"/>
      <c r="M11" s="3"/>
      <c r="N11" s="1"/>
      <c r="O11" s="1"/>
      <c r="P11" s="1"/>
      <c r="Q11" s="1"/>
    </row>
    <row r="12" spans="1:17" ht="30.45" customHeight="1">
      <c r="A12" s="127"/>
      <c r="B12" s="24"/>
      <c r="C12" s="24"/>
      <c r="D12" s="24"/>
      <c r="E12" s="24"/>
      <c r="F12" s="24"/>
      <c r="G12" s="117"/>
      <c r="J12" s="2"/>
      <c r="K12" s="2"/>
      <c r="L12" s="1"/>
      <c r="M12" s="1"/>
      <c r="N12" s="1"/>
      <c r="O12" s="1"/>
      <c r="P12" s="1"/>
      <c r="Q12" s="1"/>
    </row>
    <row r="13" spans="1:17" ht="51" customHeight="1">
      <c r="A13" s="127"/>
      <c r="B13" s="24"/>
      <c r="C13" s="24"/>
      <c r="D13" s="24"/>
      <c r="E13" s="24"/>
      <c r="F13" s="24"/>
      <c r="G13" s="117"/>
      <c r="J13" s="2"/>
      <c r="K13" s="2"/>
      <c r="L13" s="1"/>
      <c r="M13" s="1"/>
      <c r="N13" s="1"/>
      <c r="O13" s="1"/>
      <c r="P13" s="1"/>
      <c r="Q13" s="1"/>
    </row>
    <row r="14" spans="1:17" ht="107.7" customHeight="1">
      <c r="A14" s="127"/>
      <c r="B14" s="24"/>
      <c r="C14" s="24"/>
      <c r="D14" s="24"/>
      <c r="E14" s="24"/>
      <c r="F14" s="24"/>
      <c r="G14" s="117"/>
      <c r="J14" s="2"/>
      <c r="K14" s="2"/>
      <c r="L14" s="1"/>
      <c r="M14" s="1"/>
      <c r="N14" s="1"/>
      <c r="O14" s="1"/>
      <c r="P14" s="1"/>
      <c r="Q14" s="1"/>
    </row>
    <row r="15" spans="1:17" ht="31.2" customHeight="1">
      <c r="A15" s="128" t="s">
        <v>93</v>
      </c>
      <c r="B15" s="19" t="s">
        <v>94</v>
      </c>
      <c r="C15" s="21" t="s">
        <v>95</v>
      </c>
      <c r="D15" s="21" t="s">
        <v>96</v>
      </c>
      <c r="E15" s="21" t="s">
        <v>97</v>
      </c>
      <c r="F15" s="21" t="s">
        <v>63</v>
      </c>
      <c r="G15" s="129" t="s">
        <v>98</v>
      </c>
      <c r="I15" s="20"/>
    </row>
    <row r="16" spans="1:17" ht="31.2" customHeight="1">
      <c r="A16" s="343" t="s">
        <v>99</v>
      </c>
      <c r="B16" s="344"/>
      <c r="C16" s="344"/>
      <c r="D16" s="22" t="str">
        <f>IF(OR(D17=Liste!$C$31,D26=Liste!$C$31,D127=Liste!$C$31,D151=Liste!$C$31,D154=Liste!$C$31,D243=Liste!$C$31,D274=Liste!$C$31,D331=Liste!$C$31,D353=Liste!$C$31,D402=Liste!$C$31),Liste!$C$31, IF(COUNTIF(D17:D46,Liste!$C$36)=COUNTIF(D17:D46,"&lt;&gt;"),Liste!$C$36,IF(SUM(D17,D26,D127,D151,D154,D243,D274,D331,D353,D402)&gt;=0,AVERAGE(D17,D26,D127,D151,D154,D243,D274,D331,D353,D402),Liste!$C$31)))</f>
        <v>…</v>
      </c>
      <c r="E16" s="130" t="str">
        <f>IFERROR(VLOOKUP(F16,Liste!A$9:B$13,2,),"")</f>
        <v>Il reste encore des points à évaluer.</v>
      </c>
      <c r="F16" s="17" t="str">
        <f>IFERROR(VLOOKUP(D16,Liste!$A$16:$B$28,2),"")</f>
        <v>en attente</v>
      </c>
      <c r="G16" s="131" t="str">
        <f>IFERROR(IF(AND(D17=1,D127=1,#REF!=1,D154=1,D331=1,D402=1),"FELICITATION, Toutes les étapes du marquage CE sont finalisées !",""),"")</f>
        <v/>
      </c>
      <c r="I16" s="20"/>
    </row>
    <row r="17" spans="1:9" ht="34.200000000000003" customHeight="1">
      <c r="A17" s="132" t="s">
        <v>100</v>
      </c>
      <c r="B17" s="345" t="s">
        <v>101</v>
      </c>
      <c r="C17" s="346"/>
      <c r="D17" s="86" t="str">
        <f>IF(COUNTIF(D18:D19,Liste!$C$31)&gt;0,Liste!$C$31, IF(COUNTIF(D18:D19,Liste!$C$36)=COUNTIF(D18:D19,"&lt;&gt;"),Liste!$C$36,IF(SUM(D18:D19)&gt;=0,AVERAGE(D18:D19),Liste!$C$31)))</f>
        <v>…</v>
      </c>
      <c r="E17" s="133" t="str">
        <f>IFERROR(VLOOKUP(F17,Liste!A$9:B$13,2,),"")</f>
        <v>Il reste encore des points à évaluer.</v>
      </c>
      <c r="F17" s="87" t="str">
        <f>IFERROR(VLOOKUP(D17,Liste!$A$16:$B$28,2),"")</f>
        <v>en attente</v>
      </c>
      <c r="G17" s="134" t="str">
        <f>IFERROR(IF(AND(D17&gt;=0.85,D17&lt;&gt;Liste!$C$2),"Passsage à l'étape 2 permis",""),"")</f>
        <v/>
      </c>
      <c r="I17" s="20"/>
    </row>
    <row r="18" spans="1:9" ht="38.700000000000003" customHeight="1">
      <c r="A18" s="135" t="s">
        <v>102</v>
      </c>
      <c r="B18" s="16" t="s">
        <v>103</v>
      </c>
      <c r="C18" s="231" t="s">
        <v>54</v>
      </c>
      <c r="D18" s="23" t="str">
        <f>IFERROR(VLOOKUP(C18,Liste!$A$2:$C$6,3,),"")</f>
        <v>…</v>
      </c>
      <c r="E18" s="334" t="str">
        <f>IFERROR(VLOOKUP(C18,Liste!$A$2:$B$6,2,),"")</f>
        <v>Libellé du critère lorsqu'il sera choisi</v>
      </c>
      <c r="F18" s="335"/>
      <c r="G18" s="276"/>
      <c r="I18" s="20"/>
    </row>
    <row r="19" spans="1:9" ht="40.950000000000003" customHeight="1">
      <c r="A19" s="135" t="s">
        <v>104</v>
      </c>
      <c r="B19" s="16" t="s">
        <v>105</v>
      </c>
      <c r="C19" s="231" t="s">
        <v>54</v>
      </c>
      <c r="D19" s="23" t="str">
        <f>IF(C19&lt;&gt;Liste!A$31,IFERROR(VLOOKUP(C19,Liste!$A$2:$C$6,3,),""),IF(COUNTIF(D20:D25,Liste!$C$31)&gt;0,Liste!$C$31, IF(COUNTIF(D20:D25,Liste!$C$36)=COUNTIF(D20:D25,"&lt;&gt;"),Liste!$C$36,IF(SUM(D20:D25)&gt;=0,AVERAGE(D20:D25),Liste!$C$31))))</f>
        <v>…</v>
      </c>
      <c r="E19" s="334" t="str">
        <f>IFERROR(VLOOKUP(C19,Liste!$A$2:$B$6,2,),"")</f>
        <v>Libellé du critère lorsqu'il sera choisi</v>
      </c>
      <c r="F19" s="335"/>
      <c r="G19" s="277"/>
      <c r="I19" s="20"/>
    </row>
    <row r="20" spans="1:9" ht="43.95" hidden="1" customHeight="1" outlineLevel="1">
      <c r="A20" s="135" t="s">
        <v>106</v>
      </c>
      <c r="B20" s="16" t="s">
        <v>107</v>
      </c>
      <c r="C20" s="66" t="s">
        <v>54</v>
      </c>
      <c r="D20" s="23" t="str">
        <f>IFERROR(VLOOKUP(C20,Liste!A$31:C$36,3,),"")</f>
        <v>…</v>
      </c>
      <c r="E20" s="334" t="str">
        <f>IFERROR(VLOOKUP(C20,Liste!A$31:B$36,2,),"")</f>
        <v>Libellé du critère quand il sera choisi.</v>
      </c>
      <c r="F20" s="335"/>
      <c r="G20" s="136"/>
      <c r="I20" s="20"/>
    </row>
    <row r="21" spans="1:9" ht="43.95" hidden="1" customHeight="1" outlineLevel="1">
      <c r="A21" s="135" t="s">
        <v>108</v>
      </c>
      <c r="B21" s="16" t="s">
        <v>109</v>
      </c>
      <c r="C21" s="66" t="s">
        <v>54</v>
      </c>
      <c r="D21" s="23" t="str">
        <f>IFERROR(VLOOKUP(C21,Liste!A$31:C$36,3,),"")</f>
        <v>…</v>
      </c>
      <c r="E21" s="334" t="str">
        <f>IFERROR(VLOOKUP(C21,Liste!A$31:B$36,2,),"")</f>
        <v>Libellé du critère quand il sera choisi.</v>
      </c>
      <c r="F21" s="335"/>
      <c r="G21" s="137"/>
      <c r="I21" s="20"/>
    </row>
    <row r="22" spans="1:9" ht="43.95" hidden="1" customHeight="1" outlineLevel="1">
      <c r="A22" s="135" t="s">
        <v>110</v>
      </c>
      <c r="B22" s="16" t="s">
        <v>111</v>
      </c>
      <c r="C22" s="66" t="s">
        <v>54</v>
      </c>
      <c r="D22" s="23" t="str">
        <f>IFERROR(VLOOKUP(C22,Liste!A$31:C$36,3,),"")</f>
        <v>…</v>
      </c>
      <c r="E22" s="334" t="str">
        <f>IFERROR(VLOOKUP(C22,Liste!A$31:B$36,2,),"")</f>
        <v>Libellé du critère quand il sera choisi.</v>
      </c>
      <c r="F22" s="335"/>
      <c r="G22" s="137"/>
      <c r="I22" s="20"/>
    </row>
    <row r="23" spans="1:9" ht="43.95" hidden="1" customHeight="1" outlineLevel="1">
      <c r="A23" s="135" t="s">
        <v>112</v>
      </c>
      <c r="B23" s="16" t="s">
        <v>113</v>
      </c>
      <c r="C23" s="66" t="s">
        <v>54</v>
      </c>
      <c r="D23" s="23" t="str">
        <f>IFERROR(VLOOKUP(C23,Liste!A$31:C$36,3,),"")</f>
        <v>…</v>
      </c>
      <c r="E23" s="334" t="str">
        <f>IFERROR(VLOOKUP(C23,Liste!A$31:B$36,2,),"")</f>
        <v>Libellé du critère quand il sera choisi.</v>
      </c>
      <c r="F23" s="335"/>
      <c r="G23" s="137"/>
      <c r="I23" s="20"/>
    </row>
    <row r="24" spans="1:9" ht="43.95" hidden="1" customHeight="1" outlineLevel="1">
      <c r="A24" s="135" t="s">
        <v>114</v>
      </c>
      <c r="B24" s="16" t="s">
        <v>115</v>
      </c>
      <c r="C24" s="66" t="s">
        <v>54</v>
      </c>
      <c r="D24" s="23" t="str">
        <f>IFERROR(VLOOKUP(C24,Liste!A$31:C$36,3,),"")</f>
        <v>…</v>
      </c>
      <c r="E24" s="334" t="str">
        <f>IFERROR(VLOOKUP(C24,Liste!A$31:B$36,2,),"")</f>
        <v>Libellé du critère quand il sera choisi.</v>
      </c>
      <c r="F24" s="335"/>
      <c r="G24" s="137"/>
      <c r="I24" s="20"/>
    </row>
    <row r="25" spans="1:9" ht="43.95" hidden="1" customHeight="1" outlineLevel="1">
      <c r="A25" s="138" t="s">
        <v>116</v>
      </c>
      <c r="B25" s="16" t="s">
        <v>117</v>
      </c>
      <c r="C25" s="66" t="s">
        <v>54</v>
      </c>
      <c r="D25" s="23" t="str">
        <f>IFERROR(VLOOKUP(C25,Liste!A$31:C$36,3,),"")</f>
        <v>…</v>
      </c>
      <c r="E25" s="334" t="str">
        <f>IFERROR(VLOOKUP(C25,Liste!A$31:B$36,2,),"")</f>
        <v>Libellé du critère quand il sera choisi.</v>
      </c>
      <c r="F25" s="335"/>
      <c r="G25" s="137"/>
      <c r="I25" s="20"/>
    </row>
    <row r="26" spans="1:9" ht="30" customHeight="1" collapsed="1">
      <c r="A26" s="132" t="s">
        <v>118</v>
      </c>
      <c r="B26" s="337" t="s">
        <v>119</v>
      </c>
      <c r="C26" s="338"/>
      <c r="D26" s="88" t="str">
        <f>IF(OR(D27=Liste!$C$31,D125=Liste!$C$31,D126=Liste!$C$31),Liste!$C$31, IF(COUNTIF(D27:D126,Liste!$C$36)=COUNTIF(D27:D126,"&lt;&gt;"),Liste!$C$36,IF(SUM(D27,D125,D126)&gt;=0,AVERAGE(D27,D125,D126),Liste!$C$31)))</f>
        <v>…</v>
      </c>
      <c r="E26" s="133" t="str">
        <f>IFERROR(VLOOKUP(F26,Liste!A$9:B$13,2,),"")</f>
        <v>Il reste encore des points à évaluer.</v>
      </c>
      <c r="F26" s="87" t="str">
        <f>IFERROR(VLOOKUP(D26,Liste!$A$16:$B$28,2),"")</f>
        <v>en attente</v>
      </c>
      <c r="G26" s="139" t="str">
        <f>IFERROR(IF(AND(D17&gt;=0.85,D26 &gt;= 0.85,D17&lt;&gt;Liste!$C$2,D26&lt;&gt;Liste!$C$2),"Passsage à l'étape 3 permis",""),"")</f>
        <v/>
      </c>
      <c r="I26" s="20"/>
    </row>
    <row r="27" spans="1:9" ht="43.95" customHeight="1">
      <c r="A27" s="140" t="s">
        <v>120</v>
      </c>
      <c r="B27" s="71" t="s">
        <v>121</v>
      </c>
      <c r="C27" s="231" t="s">
        <v>54</v>
      </c>
      <c r="D27" s="23" t="str">
        <f>IF(C27&lt;&gt;Liste!A$31,IFERROR(VLOOKUP(C27,Liste!$A$2:$C$6,3,),""),IF(COUNTIF(D28:D124,Liste!$C$31)&gt;0,Liste!$C$31, IF(COUNTIF(D28:D124,Liste!$C$36)=COUNTIF(D28:D124,"&lt;&gt;"),Liste!$C$36,IF(SUM(D28:D124)&gt;=0,AVERAGE(D28:D124),Liste!$C$31))))</f>
        <v>…</v>
      </c>
      <c r="E27" s="336" t="str">
        <f>IFERROR(VLOOKUP(C27,Liste!$A$2:$B$6,2,),"")</f>
        <v>Libellé du critère lorsqu'il sera choisi</v>
      </c>
      <c r="F27" s="335"/>
      <c r="G27" s="278"/>
      <c r="I27" s="20"/>
    </row>
    <row r="28" spans="1:9" ht="53.55" hidden="1" customHeight="1" outlineLevel="1">
      <c r="A28" s="140" t="s">
        <v>122</v>
      </c>
      <c r="B28" s="71" t="s">
        <v>123</v>
      </c>
      <c r="C28" s="66" t="s">
        <v>54</v>
      </c>
      <c r="D28" s="23" t="str">
        <f>IFERROR(VLOOKUP(C28,Liste!A$31:C$36,3,),"")</f>
        <v>…</v>
      </c>
      <c r="E28" s="334" t="str">
        <f>IFERROR(VLOOKUP(C28,Liste!A$31:B$36,2,),"")</f>
        <v>Libellé du critère quand il sera choisi.</v>
      </c>
      <c r="F28" s="335"/>
      <c r="G28" s="278"/>
      <c r="I28" s="20"/>
    </row>
    <row r="29" spans="1:9" ht="43.95" hidden="1" customHeight="1" outlineLevel="1">
      <c r="A29" s="140" t="s">
        <v>122</v>
      </c>
      <c r="B29" s="71" t="s">
        <v>124</v>
      </c>
      <c r="C29" s="66" t="s">
        <v>54</v>
      </c>
      <c r="D29" s="23" t="str">
        <f>IFERROR(VLOOKUP(C29,Liste!A$31:C$36,3,),"")</f>
        <v>…</v>
      </c>
      <c r="E29" s="334" t="str">
        <f>IFERROR(VLOOKUP(C29,Liste!A$31:B$36,2,),"")</f>
        <v>Libellé du critère quand il sera choisi.</v>
      </c>
      <c r="F29" s="335"/>
      <c r="G29" s="278"/>
      <c r="I29" s="20"/>
    </row>
    <row r="30" spans="1:9" ht="43.95" hidden="1" customHeight="1" outlineLevel="1">
      <c r="A30" s="140" t="s">
        <v>125</v>
      </c>
      <c r="B30" s="71" t="s">
        <v>126</v>
      </c>
      <c r="C30" s="66" t="s">
        <v>54</v>
      </c>
      <c r="D30" s="23" t="str">
        <f>IFERROR(VLOOKUP(C30,Liste!A$31:C$36,3,),"")</f>
        <v>…</v>
      </c>
      <c r="E30" s="334" t="str">
        <f>IFERROR(VLOOKUP(C30,Liste!A$31:B$36,2,),"")</f>
        <v>Libellé du critère quand il sera choisi.</v>
      </c>
      <c r="F30" s="335"/>
      <c r="G30" s="278"/>
      <c r="I30" s="20"/>
    </row>
    <row r="31" spans="1:9" ht="43.95" hidden="1" customHeight="1" outlineLevel="1">
      <c r="A31" s="140" t="s">
        <v>127</v>
      </c>
      <c r="B31" s="71" t="s">
        <v>128</v>
      </c>
      <c r="C31" s="66" t="s">
        <v>54</v>
      </c>
      <c r="D31" s="23" t="str">
        <f>IFERROR(VLOOKUP(C31,Liste!A$31:C$36,3,),"")</f>
        <v>…</v>
      </c>
      <c r="E31" s="334" t="str">
        <f>IFERROR(VLOOKUP(C31,Liste!A$31:B$36,2,),"")</f>
        <v>Libellé du critère quand il sera choisi.</v>
      </c>
      <c r="F31" s="335"/>
      <c r="G31" s="278"/>
      <c r="I31" s="20"/>
    </row>
    <row r="32" spans="1:9" ht="43.95" hidden="1" customHeight="1" outlineLevel="1">
      <c r="A32" s="140" t="s">
        <v>127</v>
      </c>
      <c r="B32" s="71" t="s">
        <v>129</v>
      </c>
      <c r="C32" s="66" t="s">
        <v>54</v>
      </c>
      <c r="D32" s="23" t="str">
        <f>IFERROR(VLOOKUP(C32,Liste!A$31:C$36,3,),"")</f>
        <v>…</v>
      </c>
      <c r="E32" s="334" t="str">
        <f>IFERROR(VLOOKUP(C32,Liste!A$31:B$36,2,),"")</f>
        <v>Libellé du critère quand il sera choisi.</v>
      </c>
      <c r="F32" s="335"/>
      <c r="G32" s="278"/>
      <c r="I32" s="20"/>
    </row>
    <row r="33" spans="1:9" ht="43.95" hidden="1" customHeight="1" outlineLevel="1">
      <c r="A33" s="140" t="s">
        <v>127</v>
      </c>
      <c r="B33" s="71" t="s">
        <v>130</v>
      </c>
      <c r="C33" s="66" t="s">
        <v>54</v>
      </c>
      <c r="D33" s="23" t="str">
        <f>IFERROR(VLOOKUP(C33,Liste!A$31:C$36,3,),"")</f>
        <v>…</v>
      </c>
      <c r="E33" s="334" t="str">
        <f>IFERROR(VLOOKUP(C33,Liste!A$31:B$36,2,),"")</f>
        <v>Libellé du critère quand il sera choisi.</v>
      </c>
      <c r="F33" s="335"/>
      <c r="G33" s="278"/>
      <c r="I33" s="20"/>
    </row>
    <row r="34" spans="1:9" ht="53.4" hidden="1" customHeight="1" outlineLevel="1">
      <c r="A34" s="140" t="s">
        <v>127</v>
      </c>
      <c r="B34" s="71" t="s">
        <v>1134</v>
      </c>
      <c r="C34" s="66" t="s">
        <v>54</v>
      </c>
      <c r="D34" s="23" t="str">
        <f>IFERROR(VLOOKUP(C34,Liste!A$31:C$36,3,),"")</f>
        <v>…</v>
      </c>
      <c r="E34" s="334" t="str">
        <f>IFERROR(VLOOKUP(C34,Liste!A$31:B$36,2,),"")</f>
        <v>Libellé du critère quand il sera choisi.</v>
      </c>
      <c r="F34" s="335"/>
      <c r="G34" s="278"/>
      <c r="I34" s="20"/>
    </row>
    <row r="35" spans="1:9" ht="107.4" hidden="1" customHeight="1" outlineLevel="1">
      <c r="A35" s="140" t="s">
        <v>127</v>
      </c>
      <c r="B35" s="71" t="s">
        <v>1135</v>
      </c>
      <c r="C35" s="66" t="s">
        <v>54</v>
      </c>
      <c r="D35" s="23" t="str">
        <f>IFERROR(VLOOKUP(C35,Liste!A$31:C$36,3,),"")</f>
        <v>…</v>
      </c>
      <c r="E35" s="334" t="str">
        <f>IFERROR(VLOOKUP(C35,Liste!A$31:B$36,2,),"")</f>
        <v>Libellé du critère quand il sera choisi.</v>
      </c>
      <c r="F35" s="335"/>
      <c r="G35" s="278"/>
      <c r="I35" s="20"/>
    </row>
    <row r="36" spans="1:9" ht="43.95" hidden="1" customHeight="1" outlineLevel="1">
      <c r="A36" s="140" t="s">
        <v>127</v>
      </c>
      <c r="B36" s="71" t="s">
        <v>131</v>
      </c>
      <c r="C36" s="66" t="s">
        <v>54</v>
      </c>
      <c r="D36" s="23" t="str">
        <f>IFERROR(VLOOKUP(C36,Liste!A$31:C$36,3,),"")</f>
        <v>…</v>
      </c>
      <c r="E36" s="334" t="str">
        <f>IFERROR(VLOOKUP(C36,Liste!A$31:B$36,2,),"")</f>
        <v>Libellé du critère quand il sera choisi.</v>
      </c>
      <c r="F36" s="335"/>
      <c r="G36" s="278"/>
      <c r="I36" s="20"/>
    </row>
    <row r="37" spans="1:9" ht="43.95" hidden="1" customHeight="1" outlineLevel="1">
      <c r="A37" s="140" t="s">
        <v>132</v>
      </c>
      <c r="B37" s="71" t="s">
        <v>133</v>
      </c>
      <c r="C37" s="66" t="s">
        <v>54</v>
      </c>
      <c r="D37" s="23" t="str">
        <f>IFERROR(VLOOKUP(C37,Liste!A$31:C$36,3,),"")</f>
        <v>…</v>
      </c>
      <c r="E37" s="334" t="str">
        <f>IFERROR(VLOOKUP(C37,Liste!A$31:B$36,2,),"")</f>
        <v>Libellé du critère quand il sera choisi.</v>
      </c>
      <c r="F37" s="335"/>
      <c r="G37" s="278"/>
      <c r="I37" s="20"/>
    </row>
    <row r="38" spans="1:9" ht="43.95" hidden="1" customHeight="1" outlineLevel="1">
      <c r="A38" s="140" t="s">
        <v>132</v>
      </c>
      <c r="B38" s="71" t="s">
        <v>134</v>
      </c>
      <c r="C38" s="66" t="s">
        <v>54</v>
      </c>
      <c r="D38" s="23" t="str">
        <f>IFERROR(VLOOKUP(C38,Liste!A$31:C$36,3,),"")</f>
        <v>…</v>
      </c>
      <c r="E38" s="334" t="str">
        <f>IFERROR(VLOOKUP(C38,Liste!A$31:B$36,2,),"")</f>
        <v>Libellé du critère quand il sera choisi.</v>
      </c>
      <c r="F38" s="335"/>
      <c r="G38" s="278"/>
      <c r="I38" s="20"/>
    </row>
    <row r="39" spans="1:9" ht="54.45" hidden="1" customHeight="1" outlineLevel="1">
      <c r="A39" s="140" t="s">
        <v>135</v>
      </c>
      <c r="B39" s="71" t="s">
        <v>136</v>
      </c>
      <c r="C39" s="66" t="s">
        <v>54</v>
      </c>
      <c r="D39" s="23" t="str">
        <f>IFERROR(VLOOKUP(C39,Liste!A$31:C$36,3,),"")</f>
        <v>…</v>
      </c>
      <c r="E39" s="334" t="str">
        <f>IFERROR(VLOOKUP(C39,Liste!A$31:B$36,2,),"")</f>
        <v>Libellé du critère quand il sera choisi.</v>
      </c>
      <c r="F39" s="335"/>
      <c r="G39" s="278"/>
      <c r="I39" s="20"/>
    </row>
    <row r="40" spans="1:9" ht="52.8" hidden="1" customHeight="1" outlineLevel="1">
      <c r="A40" s="140" t="s">
        <v>135</v>
      </c>
      <c r="B40" s="71" t="s">
        <v>137</v>
      </c>
      <c r="C40" s="66" t="s">
        <v>54</v>
      </c>
      <c r="D40" s="23" t="str">
        <f>IFERROR(VLOOKUP(C40,Liste!A$31:C$36,3,),"")</f>
        <v>…</v>
      </c>
      <c r="E40" s="334" t="str">
        <f>IFERROR(VLOOKUP(C40,Liste!A$31:B$36,2,),"")</f>
        <v>Libellé du critère quand il sera choisi.</v>
      </c>
      <c r="F40" s="335"/>
      <c r="G40" s="278"/>
      <c r="I40" s="20"/>
    </row>
    <row r="41" spans="1:9" ht="43.95" hidden="1" customHeight="1" outlineLevel="1">
      <c r="A41" s="140" t="s">
        <v>138</v>
      </c>
      <c r="B41" s="71" t="s">
        <v>139</v>
      </c>
      <c r="C41" s="66" t="s">
        <v>54</v>
      </c>
      <c r="D41" s="23" t="str">
        <f>IFERROR(VLOOKUP(C41,Liste!A$31:C$36,3,),"")</f>
        <v>…</v>
      </c>
      <c r="E41" s="334" t="str">
        <f>IFERROR(VLOOKUP(C41,Liste!A$31:B$36,2,),"")</f>
        <v>Libellé du critère quand il sera choisi.</v>
      </c>
      <c r="F41" s="335"/>
      <c r="G41" s="278"/>
      <c r="I41" s="20"/>
    </row>
    <row r="42" spans="1:9" ht="43.95" hidden="1" customHeight="1" outlineLevel="1">
      <c r="A42" s="140" t="s">
        <v>140</v>
      </c>
      <c r="B42" s="16" t="s">
        <v>141</v>
      </c>
      <c r="C42" s="66" t="s">
        <v>54</v>
      </c>
      <c r="D42" s="23" t="str">
        <f>IFERROR(VLOOKUP(C42,Liste!A$31:C$36,3,),"")</f>
        <v>…</v>
      </c>
      <c r="E42" s="334" t="str">
        <f>IFERROR(VLOOKUP(C42,Liste!A$31:B$36,2,),"")</f>
        <v>Libellé du critère quand il sera choisi.</v>
      </c>
      <c r="F42" s="335"/>
      <c r="G42" s="278"/>
      <c r="I42" s="20"/>
    </row>
    <row r="43" spans="1:9" ht="43.95" hidden="1" customHeight="1" outlineLevel="1">
      <c r="A43" s="140" t="s">
        <v>142</v>
      </c>
      <c r="B43" s="72" t="s">
        <v>143</v>
      </c>
      <c r="C43" s="66" t="s">
        <v>54</v>
      </c>
      <c r="D43" s="23" t="str">
        <f>IFERROR(VLOOKUP(C43,Liste!A$31:C$36,3,),"")</f>
        <v>…</v>
      </c>
      <c r="E43" s="334" t="str">
        <f>IFERROR(VLOOKUP(C43,Liste!A$31:B$36,2,),"")</f>
        <v>Libellé du critère quand il sera choisi.</v>
      </c>
      <c r="F43" s="335"/>
      <c r="G43" s="278"/>
      <c r="I43" s="20"/>
    </row>
    <row r="44" spans="1:9" ht="43.95" hidden="1" customHeight="1" outlineLevel="1">
      <c r="A44" s="140" t="s">
        <v>144</v>
      </c>
      <c r="B44" s="71" t="s">
        <v>145</v>
      </c>
      <c r="C44" s="66" t="s">
        <v>54</v>
      </c>
      <c r="D44" s="23" t="str">
        <f>IFERROR(VLOOKUP(C44,Liste!A$31:C$36,3,),"")</f>
        <v>…</v>
      </c>
      <c r="E44" s="334" t="str">
        <f>IFERROR(VLOOKUP(C44,Liste!A$31:B$36,2,),"")</f>
        <v>Libellé du critère quand il sera choisi.</v>
      </c>
      <c r="F44" s="335"/>
      <c r="G44" s="278"/>
      <c r="I44" s="20"/>
    </row>
    <row r="45" spans="1:9" ht="43.95" hidden="1" customHeight="1" outlineLevel="1">
      <c r="A45" s="140" t="s">
        <v>146</v>
      </c>
      <c r="B45" s="71" t="s">
        <v>147</v>
      </c>
      <c r="C45" s="66" t="s">
        <v>54</v>
      </c>
      <c r="D45" s="23" t="str">
        <f>IFERROR(VLOOKUP(C45,Liste!A$31:C$36,3,),"")</f>
        <v>…</v>
      </c>
      <c r="E45" s="334" t="str">
        <f>IFERROR(VLOOKUP(C45,Liste!A$31:B$36,2,),"")</f>
        <v>Libellé du critère quand il sera choisi.</v>
      </c>
      <c r="F45" s="335"/>
      <c r="G45" s="278"/>
      <c r="I45" s="20"/>
    </row>
    <row r="46" spans="1:9" ht="43.95" hidden="1" customHeight="1" outlineLevel="1">
      <c r="A46" s="140" t="s">
        <v>148</v>
      </c>
      <c r="B46" s="71" t="s">
        <v>1136</v>
      </c>
      <c r="C46" s="66" t="s">
        <v>54</v>
      </c>
      <c r="D46" s="23" t="str">
        <f>IFERROR(VLOOKUP(C46,Liste!A$31:C$36,3,),"")</f>
        <v>…</v>
      </c>
      <c r="E46" s="334" t="str">
        <f>IFERROR(VLOOKUP(C46,Liste!A$31:B$36,2,),"")</f>
        <v>Libellé du critère quand il sera choisi.</v>
      </c>
      <c r="F46" s="335"/>
      <c r="G46" s="278"/>
      <c r="I46" s="20"/>
    </row>
    <row r="47" spans="1:9" ht="43.95" hidden="1" customHeight="1" outlineLevel="1">
      <c r="A47" s="140" t="s">
        <v>149</v>
      </c>
      <c r="B47" s="71" t="s">
        <v>150</v>
      </c>
      <c r="C47" s="66" t="s">
        <v>54</v>
      </c>
      <c r="D47" s="23" t="str">
        <f>IFERROR(VLOOKUP(C47,Liste!A$31:C$36,3,),"")</f>
        <v>…</v>
      </c>
      <c r="E47" s="334" t="str">
        <f>IFERROR(VLOOKUP(C47,Liste!A$31:B$36,2,),"")</f>
        <v>Libellé du critère quand il sera choisi.</v>
      </c>
      <c r="F47" s="335"/>
      <c r="G47" s="278"/>
      <c r="I47" s="20"/>
    </row>
    <row r="48" spans="1:9" ht="43.95" hidden="1" customHeight="1" outlineLevel="1">
      <c r="A48" s="140" t="s">
        <v>1065</v>
      </c>
      <c r="B48" s="71" t="s">
        <v>1066</v>
      </c>
      <c r="C48" s="66" t="s">
        <v>54</v>
      </c>
      <c r="D48" s="23" t="str">
        <f>IFERROR(VLOOKUP(C48,Liste!A$31:C$36,3,),"")</f>
        <v>…</v>
      </c>
      <c r="E48" s="334" t="str">
        <f>IFERROR(VLOOKUP(C48,Liste!A$31:B$36,2,),"")</f>
        <v>Libellé du critère quand il sera choisi.</v>
      </c>
      <c r="F48" s="335"/>
      <c r="G48" s="278"/>
      <c r="I48" s="20"/>
    </row>
    <row r="49" spans="1:9" ht="43.95" hidden="1" customHeight="1" outlineLevel="1">
      <c r="A49" s="140" t="s">
        <v>151</v>
      </c>
      <c r="B49" s="71" t="s">
        <v>152</v>
      </c>
      <c r="C49" s="66" t="s">
        <v>54</v>
      </c>
      <c r="D49" s="23" t="str">
        <f>IFERROR(VLOOKUP(C49,Liste!A$31:C$36,3,),"")</f>
        <v>…</v>
      </c>
      <c r="E49" s="334" t="str">
        <f>IFERROR(VLOOKUP(C49,Liste!A$31:B$36,2,),"")</f>
        <v>Libellé du critère quand il sera choisi.</v>
      </c>
      <c r="F49" s="335"/>
      <c r="G49" s="278"/>
      <c r="I49" s="20"/>
    </row>
    <row r="50" spans="1:9" ht="50.55" hidden="1" customHeight="1" outlineLevel="1">
      <c r="A50" s="140" t="s">
        <v>153</v>
      </c>
      <c r="B50" s="71" t="s">
        <v>154</v>
      </c>
      <c r="C50" s="66" t="s">
        <v>54</v>
      </c>
      <c r="D50" s="23" t="str">
        <f>IFERROR(VLOOKUP(C50,Liste!A$31:C$36,3,),"")</f>
        <v>…</v>
      </c>
      <c r="E50" s="334" t="str">
        <f>IFERROR(VLOOKUP(C50,Liste!A$31:B$36,2,),"")</f>
        <v>Libellé du critère quand il sera choisi.</v>
      </c>
      <c r="F50" s="335"/>
      <c r="G50" s="278"/>
      <c r="I50" s="20"/>
    </row>
    <row r="51" spans="1:9" ht="58.95" hidden="1" customHeight="1" outlineLevel="1">
      <c r="A51" s="140" t="s">
        <v>155</v>
      </c>
      <c r="B51" s="71" t="s">
        <v>156</v>
      </c>
      <c r="C51" s="66" t="s">
        <v>54</v>
      </c>
      <c r="D51" s="23" t="str">
        <f>IFERROR(VLOOKUP(C51,Liste!A$31:C$36,3,),"")</f>
        <v>…</v>
      </c>
      <c r="E51" s="334" t="str">
        <f>IFERROR(VLOOKUP(C51,Liste!A$31:B$36,2,),"")</f>
        <v>Libellé du critère quand il sera choisi.</v>
      </c>
      <c r="F51" s="335"/>
      <c r="G51" s="278"/>
      <c r="I51" s="20"/>
    </row>
    <row r="52" spans="1:9" ht="47.55" hidden="1" customHeight="1" outlineLevel="1">
      <c r="A52" s="140" t="s">
        <v>157</v>
      </c>
      <c r="B52" s="71" t="s">
        <v>158</v>
      </c>
      <c r="C52" s="66" t="s">
        <v>54</v>
      </c>
      <c r="D52" s="23" t="str">
        <f>IFERROR(VLOOKUP(C52,Liste!A$31:C$36,3,),"")</f>
        <v>…</v>
      </c>
      <c r="E52" s="334" t="str">
        <f>IFERROR(VLOOKUP(C52,Liste!A$31:B$36,2,),"")</f>
        <v>Libellé du critère quand il sera choisi.</v>
      </c>
      <c r="F52" s="335"/>
      <c r="G52" s="278"/>
      <c r="I52" s="20"/>
    </row>
    <row r="53" spans="1:9" ht="55.8" hidden="1" customHeight="1" outlineLevel="1">
      <c r="A53" s="140" t="s">
        <v>159</v>
      </c>
      <c r="B53" s="71" t="s">
        <v>160</v>
      </c>
      <c r="C53" s="66" t="s">
        <v>54</v>
      </c>
      <c r="D53" s="23" t="str">
        <f>IFERROR(VLOOKUP(C53,Liste!A$31:C$36,3,),"")</f>
        <v>…</v>
      </c>
      <c r="E53" s="334" t="str">
        <f>IFERROR(VLOOKUP(C53,Liste!A$31:B$36,2,),"")</f>
        <v>Libellé du critère quand il sera choisi.</v>
      </c>
      <c r="F53" s="335"/>
      <c r="G53" s="278"/>
      <c r="I53" s="20"/>
    </row>
    <row r="54" spans="1:9" ht="43.95" hidden="1" customHeight="1" outlineLevel="1">
      <c r="A54" s="140" t="s">
        <v>161</v>
      </c>
      <c r="B54" s="71" t="s">
        <v>162</v>
      </c>
      <c r="C54" s="66" t="s">
        <v>54</v>
      </c>
      <c r="D54" s="23" t="str">
        <f>IFERROR(VLOOKUP(C54,Liste!A$31:C$36,3,),"")</f>
        <v>…</v>
      </c>
      <c r="E54" s="334" t="str">
        <f>IFERROR(VLOOKUP(C54,Liste!A$31:B$36,2,),"")</f>
        <v>Libellé du critère quand il sera choisi.</v>
      </c>
      <c r="F54" s="335"/>
      <c r="G54" s="278"/>
      <c r="I54" s="20"/>
    </row>
    <row r="55" spans="1:9" ht="52.8" hidden="1" customHeight="1" outlineLevel="1">
      <c r="A55" s="140" t="s">
        <v>1068</v>
      </c>
      <c r="B55" s="71" t="s">
        <v>1137</v>
      </c>
      <c r="C55" s="66" t="s">
        <v>54</v>
      </c>
      <c r="D55" s="23" t="str">
        <f>IFERROR(VLOOKUP(C55,Liste!A$31:C$36,3,),"")</f>
        <v>…</v>
      </c>
      <c r="E55" s="334" t="str">
        <f>IFERROR(VLOOKUP(C55,Liste!A$31:B$36,2,),"")</f>
        <v>Libellé du critère quand il sera choisi.</v>
      </c>
      <c r="F55" s="335"/>
      <c r="G55" s="278"/>
      <c r="I55" s="20"/>
    </row>
    <row r="56" spans="1:9" ht="61.2" hidden="1" customHeight="1" outlineLevel="1">
      <c r="A56" s="140" t="s">
        <v>1069</v>
      </c>
      <c r="B56" s="71" t="s">
        <v>1070</v>
      </c>
      <c r="C56" s="66" t="s">
        <v>54</v>
      </c>
      <c r="D56" s="23" t="str">
        <f>IFERROR(VLOOKUP(C56,Liste!A$31:C$36,3,),"")</f>
        <v>…</v>
      </c>
      <c r="E56" s="334" t="str">
        <f>IFERROR(VLOOKUP(C56,Liste!A$31:B$36,2,),"")</f>
        <v>Libellé du critère quand il sera choisi.</v>
      </c>
      <c r="F56" s="335"/>
      <c r="G56" s="278"/>
      <c r="I56" s="20"/>
    </row>
    <row r="57" spans="1:9" ht="61.2" hidden="1" customHeight="1" outlineLevel="1">
      <c r="A57" s="140" t="s">
        <v>1071</v>
      </c>
      <c r="B57" s="71" t="s">
        <v>1138</v>
      </c>
      <c r="C57" s="66" t="s">
        <v>54</v>
      </c>
      <c r="D57" s="23" t="str">
        <f>IFERROR(VLOOKUP(C57,Liste!A$31:C$36,3,),"")</f>
        <v>…</v>
      </c>
      <c r="E57" s="334" t="str">
        <f>IFERROR(VLOOKUP(C57,Liste!A$31:B$36,2,),"")</f>
        <v>Libellé du critère quand il sera choisi.</v>
      </c>
      <c r="F57" s="335"/>
      <c r="G57" s="278"/>
      <c r="I57" s="20"/>
    </row>
    <row r="58" spans="1:9" ht="61.2" hidden="1" customHeight="1" outlineLevel="1">
      <c r="A58" s="140" t="s">
        <v>1072</v>
      </c>
      <c r="B58" s="71" t="s">
        <v>1073</v>
      </c>
      <c r="C58" s="66" t="s">
        <v>54</v>
      </c>
      <c r="D58" s="23" t="str">
        <f>IFERROR(VLOOKUP(C58,Liste!A$31:C$36,3,),"")</f>
        <v>…</v>
      </c>
      <c r="E58" s="334" t="str">
        <f>IFERROR(VLOOKUP(C58,Liste!A$31:B$36,2,),"")</f>
        <v>Libellé du critère quand il sera choisi.</v>
      </c>
      <c r="F58" s="335"/>
      <c r="G58" s="278"/>
      <c r="I58" s="20"/>
    </row>
    <row r="59" spans="1:9" ht="43.95" hidden="1" customHeight="1" outlineLevel="1">
      <c r="A59" s="140" t="s">
        <v>163</v>
      </c>
      <c r="B59" s="71" t="s">
        <v>1067</v>
      </c>
      <c r="C59" s="66" t="s">
        <v>54</v>
      </c>
      <c r="D59" s="23" t="str">
        <f>IFERROR(VLOOKUP(C59,Liste!A$31:C$36,3,),"")</f>
        <v>…</v>
      </c>
      <c r="E59" s="334" t="str">
        <f>IFERROR(VLOOKUP(C59,Liste!A$31:B$36,2,),"")</f>
        <v>Libellé du critère quand il sera choisi.</v>
      </c>
      <c r="F59" s="335"/>
      <c r="G59" s="278"/>
      <c r="I59" s="20"/>
    </row>
    <row r="60" spans="1:9" ht="43.95" hidden="1" customHeight="1" outlineLevel="1">
      <c r="A60" s="140" t="s">
        <v>164</v>
      </c>
      <c r="B60" s="71" t="s">
        <v>165</v>
      </c>
      <c r="C60" s="66" t="s">
        <v>54</v>
      </c>
      <c r="D60" s="23" t="str">
        <f>IFERROR(VLOOKUP(C60,Liste!A$31:C$36,3,),"")</f>
        <v>…</v>
      </c>
      <c r="E60" s="334" t="str">
        <f>IFERROR(VLOOKUP(C60,Liste!A$31:B$36,2,),"")</f>
        <v>Libellé du critère quand il sera choisi.</v>
      </c>
      <c r="F60" s="335"/>
      <c r="G60" s="278"/>
      <c r="I60" s="20"/>
    </row>
    <row r="61" spans="1:9" ht="82.8" hidden="1" customHeight="1" outlineLevel="1">
      <c r="A61" s="140" t="s">
        <v>1074</v>
      </c>
      <c r="B61" s="71" t="s">
        <v>1076</v>
      </c>
      <c r="C61" s="66" t="s">
        <v>54</v>
      </c>
      <c r="D61" s="23" t="str">
        <f>IFERROR(VLOOKUP(C61,Liste!A$31:C$36,3,),"")</f>
        <v>…</v>
      </c>
      <c r="E61" s="334" t="str">
        <f>IFERROR(VLOOKUP(C61,Liste!A$31:B$36,2,),"")</f>
        <v>Libellé du critère quand il sera choisi.</v>
      </c>
      <c r="F61" s="335"/>
      <c r="G61" s="278"/>
      <c r="I61" s="20"/>
    </row>
    <row r="62" spans="1:9" ht="55.2" hidden="1" customHeight="1" outlineLevel="1">
      <c r="A62" s="140" t="s">
        <v>1075</v>
      </c>
      <c r="B62" s="71" t="s">
        <v>1139</v>
      </c>
      <c r="C62" s="66" t="s">
        <v>54</v>
      </c>
      <c r="D62" s="23" t="str">
        <f>IFERROR(VLOOKUP(C62,Liste!A$31:C$36,3,),"")</f>
        <v>…</v>
      </c>
      <c r="E62" s="334" t="str">
        <f>IFERROR(VLOOKUP(C62,Liste!A$31:B$36,2,),"")</f>
        <v>Libellé du critère quand il sera choisi.</v>
      </c>
      <c r="F62" s="335"/>
      <c r="G62" s="278"/>
      <c r="I62" s="20"/>
    </row>
    <row r="63" spans="1:9" ht="65.55" hidden="1" customHeight="1" outlineLevel="1">
      <c r="A63" s="140" t="s">
        <v>1080</v>
      </c>
      <c r="B63" s="71" t="s">
        <v>1077</v>
      </c>
      <c r="C63" s="66" t="s">
        <v>54</v>
      </c>
      <c r="D63" s="23" t="str">
        <f>IFERROR(VLOOKUP(C63,Liste!A$31:C$36,3,),"")</f>
        <v>…</v>
      </c>
      <c r="E63" s="334" t="str">
        <f>IFERROR(VLOOKUP(C63,Liste!A$31:B$36,2,),"")</f>
        <v>Libellé du critère quand il sera choisi.</v>
      </c>
      <c r="F63" s="335"/>
      <c r="G63" s="278"/>
      <c r="I63" s="20"/>
    </row>
    <row r="64" spans="1:9" ht="69.45" hidden="1" customHeight="1" outlineLevel="1">
      <c r="A64" s="140" t="s">
        <v>1079</v>
      </c>
      <c r="B64" s="71" t="s">
        <v>1081</v>
      </c>
      <c r="C64" s="66" t="s">
        <v>54</v>
      </c>
      <c r="D64" s="23" t="str">
        <f>IFERROR(VLOOKUP(C64,Liste!A$31:C$36,3,),"")</f>
        <v>…</v>
      </c>
      <c r="E64" s="334" t="str">
        <f>IFERROR(VLOOKUP(C64,Liste!A$31:B$36,2,),"")</f>
        <v>Libellé du critère quand il sera choisi.</v>
      </c>
      <c r="F64" s="335"/>
      <c r="G64" s="278"/>
      <c r="I64" s="20"/>
    </row>
    <row r="65" spans="1:9" ht="64.8" hidden="1" customHeight="1" outlineLevel="1">
      <c r="A65" s="140" t="s">
        <v>1082</v>
      </c>
      <c r="B65" s="71" t="s">
        <v>1083</v>
      </c>
      <c r="C65" s="66" t="s">
        <v>54</v>
      </c>
      <c r="D65" s="23" t="str">
        <f>IFERROR(VLOOKUP(C65,Liste!A$31:C$36,3,),"")</f>
        <v>…</v>
      </c>
      <c r="E65" s="334" t="str">
        <f>IFERROR(VLOOKUP(C65,Liste!A$31:B$36,2,),"")</f>
        <v>Libellé du critère quand il sera choisi.</v>
      </c>
      <c r="F65" s="335"/>
      <c r="G65" s="278"/>
      <c r="I65" s="20"/>
    </row>
    <row r="66" spans="1:9" ht="73.2" hidden="1" customHeight="1" outlineLevel="1">
      <c r="A66" s="140" t="s">
        <v>1085</v>
      </c>
      <c r="B66" s="71" t="s">
        <v>1084</v>
      </c>
      <c r="C66" s="66" t="s">
        <v>54</v>
      </c>
      <c r="D66" s="23" t="str">
        <f>IFERROR(VLOOKUP(C66,Liste!A$31:C$36,3,),"")</f>
        <v>…</v>
      </c>
      <c r="E66" s="334" t="str">
        <f>IFERROR(VLOOKUP(C66,Liste!A$31:B$36,2,),"")</f>
        <v>Libellé du critère quand il sera choisi.</v>
      </c>
      <c r="F66" s="335"/>
      <c r="G66" s="278"/>
      <c r="I66" s="20"/>
    </row>
    <row r="67" spans="1:9" ht="73.2" hidden="1" customHeight="1" outlineLevel="1">
      <c r="A67" s="140" t="s">
        <v>1086</v>
      </c>
      <c r="B67" s="71" t="s">
        <v>1088</v>
      </c>
      <c r="C67" s="66" t="s">
        <v>54</v>
      </c>
      <c r="D67" s="23" t="str">
        <f>IFERROR(VLOOKUP(C67,Liste!A$31:C$36,3,),"")</f>
        <v>…</v>
      </c>
      <c r="E67" s="334" t="str">
        <f>IFERROR(VLOOKUP(C67,Liste!A$31:B$36,2,),"")</f>
        <v>Libellé du critère quand il sera choisi.</v>
      </c>
      <c r="F67" s="335"/>
      <c r="G67" s="278"/>
      <c r="I67" s="20"/>
    </row>
    <row r="68" spans="1:9" ht="73.2" hidden="1" customHeight="1" outlineLevel="1">
      <c r="A68" s="140" t="s">
        <v>1087</v>
      </c>
      <c r="B68" s="71" t="s">
        <v>1089</v>
      </c>
      <c r="C68" s="66" t="s">
        <v>54</v>
      </c>
      <c r="D68" s="23" t="str">
        <f>IFERROR(VLOOKUP(C68,Liste!A$31:C$36,3,),"")</f>
        <v>…</v>
      </c>
      <c r="E68" s="334" t="str">
        <f>IFERROR(VLOOKUP(C68,Liste!A$31:B$36,2,),"")</f>
        <v>Libellé du critère quand il sera choisi.</v>
      </c>
      <c r="F68" s="335"/>
      <c r="G68" s="278"/>
      <c r="I68" s="20"/>
    </row>
    <row r="69" spans="1:9" ht="73.2" hidden="1" customHeight="1" outlineLevel="1">
      <c r="A69" s="140" t="s">
        <v>1078</v>
      </c>
      <c r="B69" s="71" t="s">
        <v>1090</v>
      </c>
      <c r="C69" s="66" t="s">
        <v>54</v>
      </c>
      <c r="D69" s="23" t="str">
        <f>IFERROR(VLOOKUP(C69,Liste!A$31:C$36,3,),"")</f>
        <v>…</v>
      </c>
      <c r="E69" s="334" t="str">
        <f>IFERROR(VLOOKUP(C69,Liste!A$31:B$36,2,),"")</f>
        <v>Libellé du critère quand il sera choisi.</v>
      </c>
      <c r="F69" s="335"/>
      <c r="G69" s="278"/>
      <c r="I69" s="20"/>
    </row>
    <row r="70" spans="1:9" ht="88.95" hidden="1" customHeight="1" outlineLevel="1">
      <c r="A70" s="140" t="s">
        <v>166</v>
      </c>
      <c r="B70" s="71" t="s">
        <v>167</v>
      </c>
      <c r="C70" s="66" t="s">
        <v>54</v>
      </c>
      <c r="D70" s="23" t="str">
        <f>IFERROR(VLOOKUP(C70,Liste!A$31:C$36,3,),"")</f>
        <v>…</v>
      </c>
      <c r="E70" s="334" t="str">
        <f>IFERROR(VLOOKUP(C70,Liste!A$31:B$36,2,),"")</f>
        <v>Libellé du critère quand il sera choisi.</v>
      </c>
      <c r="F70" s="335"/>
      <c r="G70" s="278"/>
      <c r="I70" s="20"/>
    </row>
    <row r="71" spans="1:9" ht="43.95" hidden="1" customHeight="1" outlineLevel="1">
      <c r="A71" s="140" t="s">
        <v>168</v>
      </c>
      <c r="B71" s="71" t="s">
        <v>169</v>
      </c>
      <c r="C71" s="66" t="s">
        <v>54</v>
      </c>
      <c r="D71" s="23" t="str">
        <f>IFERROR(VLOOKUP(C71,Liste!A$31:C$36,3,),"")</f>
        <v>…</v>
      </c>
      <c r="E71" s="334" t="str">
        <f>IFERROR(VLOOKUP(C71,Liste!A$31:B$36,2,),"")</f>
        <v>Libellé du critère quand il sera choisi.</v>
      </c>
      <c r="F71" s="335"/>
      <c r="G71" s="278"/>
      <c r="I71" s="20"/>
    </row>
    <row r="72" spans="1:9" ht="62.7" hidden="1" customHeight="1" outlineLevel="1">
      <c r="A72" s="140" t="s">
        <v>170</v>
      </c>
      <c r="B72" s="71" t="s">
        <v>171</v>
      </c>
      <c r="C72" s="66" t="s">
        <v>54</v>
      </c>
      <c r="D72" s="23" t="str">
        <f>IFERROR(VLOOKUP(C72,Liste!A$31:C$36,3,),"")</f>
        <v>…</v>
      </c>
      <c r="E72" s="334" t="str">
        <f>IFERROR(VLOOKUP(C72,Liste!A$31:B$36,2,),"")</f>
        <v>Libellé du critère quand il sera choisi.</v>
      </c>
      <c r="F72" s="335"/>
      <c r="G72" s="278"/>
      <c r="I72" s="20"/>
    </row>
    <row r="73" spans="1:9" ht="98.7" hidden="1" customHeight="1" outlineLevel="1">
      <c r="A73" s="140" t="s">
        <v>172</v>
      </c>
      <c r="B73" s="71" t="s">
        <v>173</v>
      </c>
      <c r="C73" s="66" t="s">
        <v>54</v>
      </c>
      <c r="D73" s="23" t="str">
        <f>IFERROR(VLOOKUP(C73,Liste!A$31:C$36,3,),"")</f>
        <v>…</v>
      </c>
      <c r="E73" s="334" t="str">
        <f>IFERROR(VLOOKUP(C73,Liste!A$31:B$36,2,),"")</f>
        <v>Libellé du critère quand il sera choisi.</v>
      </c>
      <c r="F73" s="335"/>
      <c r="G73" s="278"/>
      <c r="I73" s="20"/>
    </row>
    <row r="74" spans="1:9" ht="80.7" hidden="1" customHeight="1" outlineLevel="1">
      <c r="A74" s="140" t="s">
        <v>174</v>
      </c>
      <c r="B74" s="71" t="s">
        <v>175</v>
      </c>
      <c r="C74" s="66" t="s">
        <v>54</v>
      </c>
      <c r="D74" s="23" t="str">
        <f>IFERROR(VLOOKUP(C74,Liste!A$31:C$36,3,),"")</f>
        <v>…</v>
      </c>
      <c r="E74" s="334" t="str">
        <f>IFERROR(VLOOKUP(C74,Liste!A$31:B$36,2,),"")</f>
        <v>Libellé du critère quand il sera choisi.</v>
      </c>
      <c r="F74" s="335"/>
      <c r="G74" s="278"/>
      <c r="I74" s="20"/>
    </row>
    <row r="75" spans="1:9" ht="60.45" hidden="1" customHeight="1" outlineLevel="1">
      <c r="A75" s="140" t="s">
        <v>176</v>
      </c>
      <c r="B75" s="71" t="s">
        <v>177</v>
      </c>
      <c r="C75" s="66" t="s">
        <v>54</v>
      </c>
      <c r="D75" s="23" t="str">
        <f>IFERROR(VLOOKUP(C75,Liste!A$31:C$36,3,),"")</f>
        <v>…</v>
      </c>
      <c r="E75" s="334" t="str">
        <f>IFERROR(VLOOKUP(C75,Liste!A$31:B$36,2,),"")</f>
        <v>Libellé du critère quand il sera choisi.</v>
      </c>
      <c r="F75" s="335"/>
      <c r="G75" s="278"/>
      <c r="I75" s="20"/>
    </row>
    <row r="76" spans="1:9" ht="62.7" hidden="1" customHeight="1" outlineLevel="1">
      <c r="A76" s="140" t="s">
        <v>178</v>
      </c>
      <c r="B76" s="71" t="s">
        <v>179</v>
      </c>
      <c r="C76" s="66" t="s">
        <v>54</v>
      </c>
      <c r="D76" s="23" t="str">
        <f>IFERROR(VLOOKUP(C76,Liste!A$31:C$36,3,),"")</f>
        <v>…</v>
      </c>
      <c r="E76" s="334" t="str">
        <f>IFERROR(VLOOKUP(C76,Liste!A$31:B$36,2,),"")</f>
        <v>Libellé du critère quand il sera choisi.</v>
      </c>
      <c r="F76" s="335"/>
      <c r="G76" s="278"/>
      <c r="I76" s="20"/>
    </row>
    <row r="77" spans="1:9" ht="43.95" hidden="1" customHeight="1" outlineLevel="1">
      <c r="A77" s="140" t="s">
        <v>180</v>
      </c>
      <c r="B77" s="71" t="s">
        <v>181</v>
      </c>
      <c r="C77" s="66" t="s">
        <v>54</v>
      </c>
      <c r="D77" s="23" t="str">
        <f>IFERROR(VLOOKUP(C77,Liste!A$31:C$36,3,),"")</f>
        <v>…</v>
      </c>
      <c r="E77" s="334" t="str">
        <f>IFERROR(VLOOKUP(C77,Liste!A$31:B$36,2,),"")</f>
        <v>Libellé du critère quand il sera choisi.</v>
      </c>
      <c r="F77" s="335"/>
      <c r="G77" s="278"/>
      <c r="I77" s="20"/>
    </row>
    <row r="78" spans="1:9" ht="63" hidden="1" customHeight="1" outlineLevel="1">
      <c r="A78" s="140" t="s">
        <v>182</v>
      </c>
      <c r="B78" s="71" t="s">
        <v>183</v>
      </c>
      <c r="C78" s="66" t="s">
        <v>54</v>
      </c>
      <c r="D78" s="23" t="str">
        <f>IFERROR(VLOOKUP(C78,Liste!A$31:C$36,3,),"")</f>
        <v>…</v>
      </c>
      <c r="E78" s="334" t="str">
        <f>IFERROR(VLOOKUP(C78,Liste!A$31:B$36,2,),"")</f>
        <v>Libellé du critère quand il sera choisi.</v>
      </c>
      <c r="F78" s="335"/>
      <c r="G78" s="278"/>
      <c r="I78" s="20"/>
    </row>
    <row r="79" spans="1:9" ht="64.95" hidden="1" customHeight="1" outlineLevel="1">
      <c r="A79" s="140" t="s">
        <v>184</v>
      </c>
      <c r="B79" s="71" t="s">
        <v>185</v>
      </c>
      <c r="C79" s="66" t="s">
        <v>54</v>
      </c>
      <c r="D79" s="23" t="str">
        <f>IFERROR(VLOOKUP(C79,Liste!A$31:C$36,3,),"")</f>
        <v>…</v>
      </c>
      <c r="E79" s="334" t="str">
        <f>IFERROR(VLOOKUP(C79,Liste!A$31:B$36,2,),"")</f>
        <v>Libellé du critère quand il sera choisi.</v>
      </c>
      <c r="F79" s="335"/>
      <c r="G79" s="278"/>
      <c r="I79" s="20"/>
    </row>
    <row r="80" spans="1:9" ht="79.2" hidden="1" customHeight="1" outlineLevel="1">
      <c r="A80" s="140" t="s">
        <v>186</v>
      </c>
      <c r="B80" s="71" t="s">
        <v>187</v>
      </c>
      <c r="C80" s="66" t="s">
        <v>54</v>
      </c>
      <c r="D80" s="23" t="str">
        <f>IFERROR(VLOOKUP(C80,Liste!A$31:C$36,3,),"")</f>
        <v>…</v>
      </c>
      <c r="E80" s="334" t="str">
        <f>IFERROR(VLOOKUP(C80,Liste!A$31:B$36,2,),"")</f>
        <v>Libellé du critère quand il sera choisi.</v>
      </c>
      <c r="F80" s="335"/>
      <c r="G80" s="278"/>
      <c r="I80" s="20"/>
    </row>
    <row r="81" spans="1:9" ht="43.95" hidden="1" customHeight="1" outlineLevel="1">
      <c r="A81" s="140" t="s">
        <v>188</v>
      </c>
      <c r="B81" s="71" t="s">
        <v>189</v>
      </c>
      <c r="C81" s="66" t="s">
        <v>54</v>
      </c>
      <c r="D81" s="23" t="str">
        <f>IFERROR(VLOOKUP(C81,Liste!A$31:C$36,3,),"")</f>
        <v>…</v>
      </c>
      <c r="E81" s="334" t="str">
        <f>IFERROR(VLOOKUP(C81,Liste!A$31:B$36,2,),"")</f>
        <v>Libellé du critère quand il sera choisi.</v>
      </c>
      <c r="F81" s="335"/>
      <c r="G81" s="278"/>
      <c r="I81" s="20"/>
    </row>
    <row r="82" spans="1:9" ht="94.2" hidden="1" customHeight="1" outlineLevel="1">
      <c r="A82" s="140" t="s">
        <v>190</v>
      </c>
      <c r="B82" s="71" t="s">
        <v>191</v>
      </c>
      <c r="C82" s="66" t="s">
        <v>54</v>
      </c>
      <c r="D82" s="23" t="str">
        <f>IFERROR(VLOOKUP(C82,Liste!A$31:C$36,3,),"")</f>
        <v>…</v>
      </c>
      <c r="E82" s="334" t="str">
        <f>IFERROR(VLOOKUP(C82,Liste!A$31:B$36,2,),"")</f>
        <v>Libellé du critère quand il sera choisi.</v>
      </c>
      <c r="F82" s="335"/>
      <c r="G82" s="278"/>
      <c r="I82" s="20"/>
    </row>
    <row r="83" spans="1:9" ht="52.2" hidden="1" customHeight="1" outlineLevel="1">
      <c r="A83" s="140" t="s">
        <v>192</v>
      </c>
      <c r="B83" s="71" t="s">
        <v>193</v>
      </c>
      <c r="C83" s="66" t="s">
        <v>54</v>
      </c>
      <c r="D83" s="23" t="str">
        <f>IFERROR(VLOOKUP(C83,Liste!A$31:C$36,3,),"")</f>
        <v>…</v>
      </c>
      <c r="E83" s="334" t="str">
        <f>IFERROR(VLOOKUP(C83,Liste!A$31:B$36,2,),"")</f>
        <v>Libellé du critère quand il sera choisi.</v>
      </c>
      <c r="F83" s="335"/>
      <c r="G83" s="278"/>
      <c r="I83" s="20"/>
    </row>
    <row r="84" spans="1:9" ht="52.2" hidden="1" customHeight="1" outlineLevel="1">
      <c r="A84" s="140" t="s">
        <v>1092</v>
      </c>
      <c r="B84" s="71" t="s">
        <v>1091</v>
      </c>
      <c r="C84" s="66" t="s">
        <v>54</v>
      </c>
      <c r="D84" s="23" t="str">
        <f>IFERROR(VLOOKUP(C84,Liste!A$31:C$36,3,),"")</f>
        <v>…</v>
      </c>
      <c r="E84" s="334" t="str">
        <f>IFERROR(VLOOKUP(C84,Liste!A$31:B$36,2,),"")</f>
        <v>Libellé du critère quand il sera choisi.</v>
      </c>
      <c r="F84" s="335"/>
      <c r="G84" s="278"/>
      <c r="I84" s="20"/>
    </row>
    <row r="85" spans="1:9" ht="82.2" hidden="1" customHeight="1" outlineLevel="1">
      <c r="A85" s="140" t="s">
        <v>1093</v>
      </c>
      <c r="B85" s="71" t="s">
        <v>1140</v>
      </c>
      <c r="C85" s="66" t="s">
        <v>54</v>
      </c>
      <c r="D85" s="23" t="str">
        <f>IFERROR(VLOOKUP(C85,Liste!A$31:C$36,3,),"")</f>
        <v>…</v>
      </c>
      <c r="E85" s="334" t="str">
        <f>IFERROR(VLOOKUP(C85,Liste!A$31:B$36,2,),"")</f>
        <v>Libellé du critère quand il sera choisi.</v>
      </c>
      <c r="F85" s="335"/>
      <c r="G85" s="278"/>
      <c r="I85" s="20"/>
    </row>
    <row r="86" spans="1:9" ht="82.8" hidden="1" customHeight="1" outlineLevel="1">
      <c r="A86" s="140" t="s">
        <v>1095</v>
      </c>
      <c r="B86" s="71" t="s">
        <v>1094</v>
      </c>
      <c r="C86" s="66" t="s">
        <v>54</v>
      </c>
      <c r="D86" s="23" t="str">
        <f>IFERROR(VLOOKUP(C86,Liste!A$31:C$36,3,),"")</f>
        <v>…</v>
      </c>
      <c r="E86" s="334" t="str">
        <f>IFERROR(VLOOKUP(C86,Liste!A$31:B$36,2,),"")</f>
        <v>Libellé du critère quand il sera choisi.</v>
      </c>
      <c r="F86" s="335"/>
      <c r="G86" s="278"/>
      <c r="I86" s="20"/>
    </row>
    <row r="87" spans="1:9" ht="52.2" hidden="1" customHeight="1" outlineLevel="1">
      <c r="A87" s="140" t="s">
        <v>1096</v>
      </c>
      <c r="B87" s="71" t="s">
        <v>1097</v>
      </c>
      <c r="C87" s="66" t="s">
        <v>54</v>
      </c>
      <c r="D87" s="23" t="str">
        <f>IFERROR(VLOOKUP(C87,Liste!A$31:C$36,3,),"")</f>
        <v>…</v>
      </c>
      <c r="E87" s="334" t="str">
        <f>IFERROR(VLOOKUP(C87,Liste!A$31:B$36,2,),"")</f>
        <v>Libellé du critère quand il sera choisi.</v>
      </c>
      <c r="F87" s="335"/>
      <c r="G87" s="278"/>
      <c r="I87" s="20"/>
    </row>
    <row r="88" spans="1:9" ht="52.2" hidden="1" customHeight="1" outlineLevel="1">
      <c r="A88" s="140" t="s">
        <v>1098</v>
      </c>
      <c r="B88" s="71" t="s">
        <v>1099</v>
      </c>
      <c r="C88" s="66" t="s">
        <v>54</v>
      </c>
      <c r="D88" s="23" t="str">
        <f>IFERROR(VLOOKUP(C88,Liste!A$31:C$36,3,),"")</f>
        <v>…</v>
      </c>
      <c r="E88" s="334" t="str">
        <f>IFERROR(VLOOKUP(C88,Liste!A$31:B$36,2,),"")</f>
        <v>Libellé du critère quand il sera choisi.</v>
      </c>
      <c r="F88" s="335"/>
      <c r="G88" s="278"/>
      <c r="I88" s="20"/>
    </row>
    <row r="89" spans="1:9" ht="52.2" hidden="1" customHeight="1" outlineLevel="1">
      <c r="A89" s="140" t="s">
        <v>1101</v>
      </c>
      <c r="B89" s="71" t="s">
        <v>1100</v>
      </c>
      <c r="C89" s="66" t="s">
        <v>54</v>
      </c>
      <c r="D89" s="23" t="str">
        <f>IFERROR(VLOOKUP(C89,Liste!A$31:C$36,3,),"")</f>
        <v>…</v>
      </c>
      <c r="E89" s="334" t="str">
        <f>IFERROR(VLOOKUP(C89,Liste!A$31:B$36,2,),"")</f>
        <v>Libellé du critère quand il sera choisi.</v>
      </c>
      <c r="F89" s="335"/>
      <c r="G89" s="278"/>
      <c r="I89" s="20"/>
    </row>
    <row r="90" spans="1:9" ht="52.2" hidden="1" customHeight="1" outlineLevel="1">
      <c r="A90" s="140" t="s">
        <v>1102</v>
      </c>
      <c r="B90" s="71" t="s">
        <v>1105</v>
      </c>
      <c r="C90" s="66" t="s">
        <v>54</v>
      </c>
      <c r="D90" s="23" t="str">
        <f>IFERROR(VLOOKUP(C90,Liste!A$31:C$36,3,),"")</f>
        <v>…</v>
      </c>
      <c r="E90" s="334" t="str">
        <f>IFERROR(VLOOKUP(C90,Liste!A$31:B$36,2,),"")</f>
        <v>Libellé du critère quand il sera choisi.</v>
      </c>
      <c r="F90" s="335"/>
      <c r="G90" s="278"/>
      <c r="I90" s="20"/>
    </row>
    <row r="91" spans="1:9" ht="71.55" hidden="1" customHeight="1" outlineLevel="1">
      <c r="A91" s="140" t="s">
        <v>1103</v>
      </c>
      <c r="B91" s="71" t="s">
        <v>1106</v>
      </c>
      <c r="C91" s="66" t="s">
        <v>54</v>
      </c>
      <c r="D91" s="23" t="str">
        <f>IFERROR(VLOOKUP(C91,Liste!A$31:C$36,3,),"")</f>
        <v>…</v>
      </c>
      <c r="E91" s="334" t="str">
        <f>IFERROR(VLOOKUP(C91,Liste!A$31:B$36,2,),"")</f>
        <v>Libellé du critère quand il sera choisi.</v>
      </c>
      <c r="F91" s="335"/>
      <c r="G91" s="278"/>
      <c r="I91" s="20"/>
    </row>
    <row r="92" spans="1:9" ht="72" hidden="1" customHeight="1" outlineLevel="1">
      <c r="A92" s="140" t="s">
        <v>1104</v>
      </c>
      <c r="B92" s="71" t="s">
        <v>1107</v>
      </c>
      <c r="C92" s="66" t="s">
        <v>54</v>
      </c>
      <c r="D92" s="23" t="str">
        <f>IFERROR(VLOOKUP(C92,Liste!A$31:C$36,3,),"")</f>
        <v>…</v>
      </c>
      <c r="E92" s="334" t="str">
        <f>IFERROR(VLOOKUP(C92,Liste!A$31:B$36,2,),"")</f>
        <v>Libellé du critère quand il sera choisi.</v>
      </c>
      <c r="F92" s="335"/>
      <c r="G92" s="278"/>
      <c r="I92" s="20"/>
    </row>
    <row r="93" spans="1:9" ht="58.95" hidden="1" customHeight="1" outlineLevel="1">
      <c r="A93" s="140" t="s">
        <v>194</v>
      </c>
      <c r="B93" s="71" t="s">
        <v>195</v>
      </c>
      <c r="C93" s="66" t="s">
        <v>54</v>
      </c>
      <c r="D93" s="23" t="str">
        <f>IFERROR(VLOOKUP(C93,Liste!A$31:C$36,3,),"")</f>
        <v>…</v>
      </c>
      <c r="E93" s="334" t="str">
        <f>IFERROR(VLOOKUP(C93,Liste!A$31:B$36,2,),"")</f>
        <v>Libellé du critère quand il sera choisi.</v>
      </c>
      <c r="F93" s="335"/>
      <c r="G93" s="278"/>
      <c r="I93" s="20"/>
    </row>
    <row r="94" spans="1:9" ht="67.2" hidden="1" customHeight="1" outlineLevel="1">
      <c r="A94" s="140" t="s">
        <v>196</v>
      </c>
      <c r="B94" s="71" t="s">
        <v>197</v>
      </c>
      <c r="C94" s="66" t="s">
        <v>54</v>
      </c>
      <c r="D94" s="23" t="str">
        <f>IFERROR(VLOOKUP(C94,Liste!A$31:C$36,3,),"")</f>
        <v>…</v>
      </c>
      <c r="E94" s="334" t="str">
        <f>IFERROR(VLOOKUP(C94,Liste!A$31:B$36,2,),"")</f>
        <v>Libellé du critère quand il sera choisi.</v>
      </c>
      <c r="F94" s="335"/>
      <c r="G94" s="278"/>
      <c r="I94" s="20"/>
    </row>
    <row r="95" spans="1:9" ht="67.2" hidden="1" customHeight="1" outlineLevel="1">
      <c r="A95" s="140" t="s">
        <v>1108</v>
      </c>
      <c r="B95" s="71" t="s">
        <v>1109</v>
      </c>
      <c r="C95" s="66" t="s">
        <v>54</v>
      </c>
      <c r="D95" s="23" t="str">
        <f>IFERROR(VLOOKUP(C95,Liste!A$31:C$36,3,),"")</f>
        <v>…</v>
      </c>
      <c r="E95" s="334" t="str">
        <f>IFERROR(VLOOKUP(C95,Liste!A$31:B$36,2,),"")</f>
        <v>Libellé du critère quand il sera choisi.</v>
      </c>
      <c r="F95" s="335"/>
      <c r="G95" s="278"/>
      <c r="I95" s="20"/>
    </row>
    <row r="96" spans="1:9" ht="67.2" hidden="1" customHeight="1" outlineLevel="1">
      <c r="A96" s="140" t="s">
        <v>1110</v>
      </c>
      <c r="B96" s="71" t="s">
        <v>1111</v>
      </c>
      <c r="C96" s="66" t="s">
        <v>54</v>
      </c>
      <c r="D96" s="23" t="str">
        <f>IFERROR(VLOOKUP(C96,Liste!A$31:C$36,3,),"")</f>
        <v>…</v>
      </c>
      <c r="E96" s="334" t="str">
        <f>IFERROR(VLOOKUP(C96,Liste!A$31:B$36,2,),"")</f>
        <v>Libellé du critère quand il sera choisi.</v>
      </c>
      <c r="F96" s="335"/>
      <c r="G96" s="278"/>
      <c r="I96" s="20"/>
    </row>
    <row r="97" spans="1:9" ht="43.95" hidden="1" customHeight="1" outlineLevel="1">
      <c r="A97" s="140" t="s">
        <v>198</v>
      </c>
      <c r="B97" s="71" t="s">
        <v>1141</v>
      </c>
      <c r="C97" s="66" t="s">
        <v>54</v>
      </c>
      <c r="D97" s="23" t="str">
        <f>IFERROR(VLOOKUP(C97,Liste!A$31:C$36,3,),"")</f>
        <v>…</v>
      </c>
      <c r="E97" s="334" t="str">
        <f>IFERROR(VLOOKUP(C97,Liste!A$31:B$36,2,),"")</f>
        <v>Libellé du critère quand il sera choisi.</v>
      </c>
      <c r="F97" s="335"/>
      <c r="G97" s="278"/>
      <c r="I97" s="20"/>
    </row>
    <row r="98" spans="1:9" ht="51" hidden="1" customHeight="1" outlineLevel="1">
      <c r="A98" s="140" t="s">
        <v>199</v>
      </c>
      <c r="B98" s="71" t="s">
        <v>200</v>
      </c>
      <c r="C98" s="66" t="s">
        <v>54</v>
      </c>
      <c r="D98" s="23" t="str">
        <f>IFERROR(VLOOKUP(C98,Liste!A$31:C$36,3,),"")</f>
        <v>…</v>
      </c>
      <c r="E98" s="334" t="str">
        <f>IFERROR(VLOOKUP(C98,Liste!A$31:B$36,2,),"")</f>
        <v>Libellé du critère quand il sera choisi.</v>
      </c>
      <c r="F98" s="335"/>
      <c r="G98" s="278"/>
      <c r="I98" s="20"/>
    </row>
    <row r="99" spans="1:9" ht="56.7" hidden="1" customHeight="1" outlineLevel="1">
      <c r="A99" s="140" t="s">
        <v>201</v>
      </c>
      <c r="B99" s="71" t="s">
        <v>202</v>
      </c>
      <c r="C99" s="66" t="s">
        <v>54</v>
      </c>
      <c r="D99" s="23" t="str">
        <f>IFERROR(VLOOKUP(C99,Liste!A$31:C$36,3,),"")</f>
        <v>…</v>
      </c>
      <c r="E99" s="334" t="str">
        <f>IFERROR(VLOOKUP(C99,Liste!A$31:B$36,2,),"")</f>
        <v>Libellé du critère quand il sera choisi.</v>
      </c>
      <c r="F99" s="335"/>
      <c r="G99" s="278"/>
      <c r="I99" s="20"/>
    </row>
    <row r="100" spans="1:9" ht="56.7" hidden="1" customHeight="1" outlineLevel="1">
      <c r="A100" s="140" t="s">
        <v>1112</v>
      </c>
      <c r="B100" s="71" t="s">
        <v>1142</v>
      </c>
      <c r="C100" s="66" t="s">
        <v>54</v>
      </c>
      <c r="D100" s="23" t="str">
        <f>IFERROR(VLOOKUP(C100,Liste!A$31:C$36,3,),"")</f>
        <v>…</v>
      </c>
      <c r="E100" s="334" t="str">
        <f>IFERROR(VLOOKUP(C100,Liste!A$31:B$36,2,),"")</f>
        <v>Libellé du critère quand il sera choisi.</v>
      </c>
      <c r="F100" s="335"/>
      <c r="G100" s="278"/>
      <c r="I100" s="20"/>
    </row>
    <row r="101" spans="1:9" ht="86.7" hidden="1" customHeight="1" outlineLevel="1">
      <c r="A101" s="140" t="s">
        <v>203</v>
      </c>
      <c r="B101" s="71" t="s">
        <v>204</v>
      </c>
      <c r="C101" s="66" t="s">
        <v>54</v>
      </c>
      <c r="D101" s="23" t="str">
        <f>IFERROR(VLOOKUP(C101,Liste!A$31:C$36,3,),"")</f>
        <v>…</v>
      </c>
      <c r="E101" s="334" t="str">
        <f>IFERROR(VLOOKUP(C101,Liste!A$31:B$36,2,),"")</f>
        <v>Libellé du critère quand il sera choisi.</v>
      </c>
      <c r="F101" s="335"/>
      <c r="G101" s="278"/>
      <c r="I101" s="20"/>
    </row>
    <row r="102" spans="1:9" ht="70.2" hidden="1" customHeight="1" outlineLevel="1">
      <c r="A102" s="140" t="s">
        <v>205</v>
      </c>
      <c r="B102" s="71" t="s">
        <v>1143</v>
      </c>
      <c r="C102" s="66" t="s">
        <v>54</v>
      </c>
      <c r="D102" s="23" t="str">
        <f>IFERROR(VLOOKUP(C102,Liste!A$31:C$36,3,),"")</f>
        <v>…</v>
      </c>
      <c r="E102" s="334" t="str">
        <f>IFERROR(VLOOKUP(C102,Liste!A$31:B$36,2,),"")</f>
        <v>Libellé du critère quand il sera choisi.</v>
      </c>
      <c r="F102" s="335"/>
      <c r="G102" s="278"/>
      <c r="I102" s="20"/>
    </row>
    <row r="103" spans="1:9" ht="65.7" hidden="1" customHeight="1" outlineLevel="1">
      <c r="A103" s="140" t="s">
        <v>206</v>
      </c>
      <c r="B103" s="71" t="s">
        <v>207</v>
      </c>
      <c r="C103" s="66" t="s">
        <v>54</v>
      </c>
      <c r="D103" s="23" t="str">
        <f>IFERROR(VLOOKUP(C103,Liste!A$31:C$36,3,),"")</f>
        <v>…</v>
      </c>
      <c r="E103" s="334" t="str">
        <f>IFERROR(VLOOKUP(C103,Liste!A$31:B$36,2,),"")</f>
        <v>Libellé du critère quand il sera choisi.</v>
      </c>
      <c r="F103" s="335"/>
      <c r="G103" s="278"/>
      <c r="I103" s="20"/>
    </row>
    <row r="104" spans="1:9" ht="63.45" hidden="1" customHeight="1" outlineLevel="1">
      <c r="A104" s="140" t="s">
        <v>208</v>
      </c>
      <c r="B104" s="71" t="s">
        <v>209</v>
      </c>
      <c r="C104" s="66" t="s">
        <v>54</v>
      </c>
      <c r="D104" s="23" t="str">
        <f>IFERROR(VLOOKUP(C104,Liste!A$31:C$36,3,),"")</f>
        <v>…</v>
      </c>
      <c r="E104" s="334" t="str">
        <f>IFERROR(VLOOKUP(C104,Liste!A$31:B$36,2,),"")</f>
        <v>Libellé du critère quand il sera choisi.</v>
      </c>
      <c r="F104" s="335"/>
      <c r="G104" s="278"/>
      <c r="I104" s="20"/>
    </row>
    <row r="105" spans="1:9" ht="74.7" hidden="1" customHeight="1" outlineLevel="1">
      <c r="A105" s="140" t="s">
        <v>210</v>
      </c>
      <c r="B105" s="71" t="s">
        <v>211</v>
      </c>
      <c r="C105" s="66" t="s">
        <v>54</v>
      </c>
      <c r="D105" s="23" t="str">
        <f>IFERROR(VLOOKUP(C105,Liste!A$31:C$36,3,),"")</f>
        <v>…</v>
      </c>
      <c r="E105" s="334" t="str">
        <f>IFERROR(VLOOKUP(C105,Liste!A$31:B$36,2,),"")</f>
        <v>Libellé du critère quand il sera choisi.</v>
      </c>
      <c r="F105" s="335"/>
      <c r="G105" s="278"/>
      <c r="I105" s="20"/>
    </row>
    <row r="106" spans="1:9" ht="68.7" hidden="1" customHeight="1" outlineLevel="1">
      <c r="A106" s="140" t="s">
        <v>212</v>
      </c>
      <c r="B106" s="71" t="s">
        <v>213</v>
      </c>
      <c r="C106" s="66" t="s">
        <v>54</v>
      </c>
      <c r="D106" s="23" t="str">
        <f>IFERROR(VLOOKUP(C106,Liste!A$31:C$36,3,),"")</f>
        <v>…</v>
      </c>
      <c r="E106" s="334" t="str">
        <f>IFERROR(VLOOKUP(C106,Liste!A$31:B$36,2,),"")</f>
        <v>Libellé du critère quand il sera choisi.</v>
      </c>
      <c r="F106" s="335"/>
      <c r="G106" s="278"/>
      <c r="I106" s="20"/>
    </row>
    <row r="107" spans="1:9" ht="65.7" hidden="1" customHeight="1" outlineLevel="1">
      <c r="A107" s="140" t="s">
        <v>214</v>
      </c>
      <c r="B107" s="71" t="s">
        <v>215</v>
      </c>
      <c r="C107" s="66" t="s">
        <v>54</v>
      </c>
      <c r="D107" s="23" t="str">
        <f>IFERROR(VLOOKUP(C107,Liste!A$31:C$36,3,),"")</f>
        <v>…</v>
      </c>
      <c r="E107" s="334" t="str">
        <f>IFERROR(VLOOKUP(C107,Liste!A$31:B$36,2,),"")</f>
        <v>Libellé du critère quand il sera choisi.</v>
      </c>
      <c r="F107" s="335"/>
      <c r="G107" s="278"/>
      <c r="I107" s="20"/>
    </row>
    <row r="108" spans="1:9" ht="88.95" hidden="1" customHeight="1" outlineLevel="1">
      <c r="A108" s="140" t="s">
        <v>216</v>
      </c>
      <c r="B108" s="71" t="s">
        <v>217</v>
      </c>
      <c r="C108" s="66" t="s">
        <v>54</v>
      </c>
      <c r="D108" s="23" t="str">
        <f>IFERROR(VLOOKUP(C108,Liste!A$31:C$36,3,),"")</f>
        <v>…</v>
      </c>
      <c r="E108" s="334" t="str">
        <f>IFERROR(VLOOKUP(C108,Liste!A$31:B$36,2,),"")</f>
        <v>Libellé du critère quand il sera choisi.</v>
      </c>
      <c r="F108" s="335"/>
      <c r="G108" s="278"/>
      <c r="I108" s="20"/>
    </row>
    <row r="109" spans="1:9" ht="68.7" hidden="1" customHeight="1" outlineLevel="1">
      <c r="A109" s="140" t="s">
        <v>218</v>
      </c>
      <c r="B109" s="71" t="s">
        <v>219</v>
      </c>
      <c r="C109" s="66" t="s">
        <v>54</v>
      </c>
      <c r="D109" s="23" t="str">
        <f>IFERROR(VLOOKUP(C109,Liste!A$31:C$36,3,),"")</f>
        <v>…</v>
      </c>
      <c r="E109" s="334" t="str">
        <f>IFERROR(VLOOKUP(C109,Liste!A$31:B$36,2,),"")</f>
        <v>Libellé du critère quand il sera choisi.</v>
      </c>
      <c r="F109" s="335"/>
      <c r="G109" s="278"/>
      <c r="I109" s="20"/>
    </row>
    <row r="110" spans="1:9" ht="78.45" hidden="1" customHeight="1" outlineLevel="1">
      <c r="A110" s="140" t="s">
        <v>220</v>
      </c>
      <c r="B110" s="71" t="s">
        <v>221</v>
      </c>
      <c r="C110" s="66" t="s">
        <v>54</v>
      </c>
      <c r="D110" s="23" t="str">
        <f>IFERROR(VLOOKUP(C110,Liste!A$31:C$36,3,),"")</f>
        <v>…</v>
      </c>
      <c r="E110" s="334" t="str">
        <f>IFERROR(VLOOKUP(C110,Liste!A$31:B$36,2,),"")</f>
        <v>Libellé du critère quand il sera choisi.</v>
      </c>
      <c r="F110" s="335"/>
      <c r="G110" s="278"/>
      <c r="I110" s="20"/>
    </row>
    <row r="111" spans="1:9" ht="90.45" hidden="1" customHeight="1" outlineLevel="1">
      <c r="A111" s="140" t="s">
        <v>222</v>
      </c>
      <c r="B111" s="71" t="s">
        <v>223</v>
      </c>
      <c r="C111" s="66" t="s">
        <v>54</v>
      </c>
      <c r="D111" s="23" t="str">
        <f>IFERROR(VLOOKUP(C111,Liste!A$31:C$36,3,),"")</f>
        <v>…</v>
      </c>
      <c r="E111" s="334" t="str">
        <f>IFERROR(VLOOKUP(C111,Liste!A$31:B$36,2,),"")</f>
        <v>Libellé du critère quand il sera choisi.</v>
      </c>
      <c r="F111" s="335"/>
      <c r="G111" s="278"/>
      <c r="I111" s="20"/>
    </row>
    <row r="112" spans="1:9" ht="69" hidden="1" customHeight="1" outlineLevel="1">
      <c r="A112" s="140" t="s">
        <v>224</v>
      </c>
      <c r="B112" s="71" t="s">
        <v>1144</v>
      </c>
      <c r="C112" s="66" t="s">
        <v>54</v>
      </c>
      <c r="D112" s="23" t="str">
        <f>IFERROR(VLOOKUP(C112,Liste!A$31:C$36,3,),"")</f>
        <v>…</v>
      </c>
      <c r="E112" s="334" t="str">
        <f>IFERROR(VLOOKUP(C112,Liste!A$31:B$36,2,),"")</f>
        <v>Libellé du critère quand il sera choisi.</v>
      </c>
      <c r="F112" s="335"/>
      <c r="G112" s="278"/>
      <c r="I112" s="20"/>
    </row>
    <row r="113" spans="1:9" ht="97.2" hidden="1" customHeight="1" outlineLevel="1">
      <c r="A113" s="140" t="s">
        <v>225</v>
      </c>
      <c r="B113" s="71" t="s">
        <v>226</v>
      </c>
      <c r="C113" s="66" t="s">
        <v>54</v>
      </c>
      <c r="D113" s="23" t="str">
        <f>IFERROR(VLOOKUP(C113,Liste!A$31:C$36,3,),"")</f>
        <v>…</v>
      </c>
      <c r="E113" s="334" t="str">
        <f>IFERROR(VLOOKUP(C113,Liste!A$31:B$36,2,),"")</f>
        <v>Libellé du critère quand il sera choisi.</v>
      </c>
      <c r="F113" s="335"/>
      <c r="G113" s="278"/>
      <c r="I113" s="20"/>
    </row>
    <row r="114" spans="1:9" ht="84.45" hidden="1" customHeight="1" outlineLevel="1">
      <c r="A114" s="140" t="s">
        <v>227</v>
      </c>
      <c r="B114" s="71" t="s">
        <v>228</v>
      </c>
      <c r="C114" s="66" t="s">
        <v>54</v>
      </c>
      <c r="D114" s="23" t="str">
        <f>IFERROR(VLOOKUP(C114,Liste!A$31:C$36,3,),"")</f>
        <v>…</v>
      </c>
      <c r="E114" s="334" t="str">
        <f>IFERROR(VLOOKUP(C114,Liste!A$31:B$36,2,),"")</f>
        <v>Libellé du critère quand il sera choisi.</v>
      </c>
      <c r="F114" s="335"/>
      <c r="G114" s="278"/>
      <c r="I114" s="20"/>
    </row>
    <row r="115" spans="1:9" ht="72.45" hidden="1" customHeight="1" outlineLevel="1">
      <c r="A115" s="140" t="s">
        <v>227</v>
      </c>
      <c r="B115" s="71" t="s">
        <v>229</v>
      </c>
      <c r="C115" s="66" t="s">
        <v>54</v>
      </c>
      <c r="D115" s="23" t="str">
        <f>IFERROR(VLOOKUP(C115,Liste!A$31:C$36,3,),"")</f>
        <v>…</v>
      </c>
      <c r="E115" s="334" t="str">
        <f>IFERROR(VLOOKUP(C115,Liste!A$31:B$36,2,),"")</f>
        <v>Libellé du critère quand il sera choisi.</v>
      </c>
      <c r="F115" s="335"/>
      <c r="G115" s="278"/>
      <c r="I115" s="20"/>
    </row>
    <row r="116" spans="1:9" ht="88.2" hidden="1" customHeight="1" outlineLevel="1">
      <c r="A116" s="140" t="s">
        <v>230</v>
      </c>
      <c r="B116" s="71" t="s">
        <v>1145</v>
      </c>
      <c r="C116" s="66" t="s">
        <v>54</v>
      </c>
      <c r="D116" s="23" t="str">
        <f>IFERROR(VLOOKUP(C116,Liste!A$31:C$36,3,),"")</f>
        <v>…</v>
      </c>
      <c r="E116" s="334" t="str">
        <f>IFERROR(VLOOKUP(C116,Liste!A$31:B$36,2,),"")</f>
        <v>Libellé du critère quand il sera choisi.</v>
      </c>
      <c r="F116" s="335"/>
      <c r="G116" s="278"/>
      <c r="I116" s="20"/>
    </row>
    <row r="117" spans="1:9" ht="90" hidden="1" customHeight="1" outlineLevel="1">
      <c r="A117" s="140" t="s">
        <v>231</v>
      </c>
      <c r="B117" s="71" t="s">
        <v>232</v>
      </c>
      <c r="C117" s="66" t="s">
        <v>54</v>
      </c>
      <c r="D117" s="23" t="str">
        <f>IFERROR(VLOOKUP(C117,Liste!A$31:C$36,3,),"")</f>
        <v>…</v>
      </c>
      <c r="E117" s="334" t="str">
        <f>IFERROR(VLOOKUP(C117,Liste!A$31:B$36,2,),"")</f>
        <v>Libellé du critère quand il sera choisi.</v>
      </c>
      <c r="F117" s="335"/>
      <c r="G117" s="278"/>
      <c r="I117" s="20"/>
    </row>
    <row r="118" spans="1:9" ht="120.45" hidden="1" customHeight="1" outlineLevel="1">
      <c r="A118" s="140" t="s">
        <v>233</v>
      </c>
      <c r="B118" s="71" t="s">
        <v>1146</v>
      </c>
      <c r="C118" s="66" t="s">
        <v>54</v>
      </c>
      <c r="D118" s="23" t="str">
        <f>IFERROR(VLOOKUP(C118,Liste!A$31:C$36,3,),"")</f>
        <v>…</v>
      </c>
      <c r="E118" s="334" t="str">
        <f>IFERROR(VLOOKUP(C118,Liste!A$31:B$36,2,),"")</f>
        <v>Libellé du critère quand il sera choisi.</v>
      </c>
      <c r="F118" s="335"/>
      <c r="G118" s="278"/>
      <c r="I118" s="20"/>
    </row>
    <row r="119" spans="1:9" ht="73.2" hidden="1" customHeight="1" outlineLevel="1">
      <c r="A119" s="140" t="s">
        <v>234</v>
      </c>
      <c r="B119" s="71" t="s">
        <v>235</v>
      </c>
      <c r="C119" s="66" t="s">
        <v>54</v>
      </c>
      <c r="D119" s="23" t="str">
        <f>IFERROR(VLOOKUP(C119,Liste!A$31:C$36,3,),"")</f>
        <v>…</v>
      </c>
      <c r="E119" s="334" t="str">
        <f>IFERROR(VLOOKUP(C119,Liste!A$31:B$36,2,),"")</f>
        <v>Libellé du critère quand il sera choisi.</v>
      </c>
      <c r="F119" s="335"/>
      <c r="G119" s="278"/>
      <c r="I119" s="20"/>
    </row>
    <row r="120" spans="1:9" ht="67.95" hidden="1" customHeight="1" outlineLevel="1">
      <c r="A120" s="140" t="s">
        <v>236</v>
      </c>
      <c r="B120" s="71" t="s">
        <v>237</v>
      </c>
      <c r="C120" s="66" t="s">
        <v>54</v>
      </c>
      <c r="D120" s="23" t="str">
        <f>IFERROR(VLOOKUP(C120,Liste!A$31:C$36,3,),"")</f>
        <v>…</v>
      </c>
      <c r="E120" s="334" t="str">
        <f>IFERROR(VLOOKUP(C120,Liste!A$31:B$36,2,),"")</f>
        <v>Libellé du critère quand il sera choisi.</v>
      </c>
      <c r="F120" s="335"/>
      <c r="G120" s="278"/>
      <c r="I120" s="20"/>
    </row>
    <row r="121" spans="1:9" ht="85.2" hidden="1" customHeight="1" outlineLevel="1">
      <c r="A121" s="140" t="s">
        <v>238</v>
      </c>
      <c r="B121" s="71" t="s">
        <v>239</v>
      </c>
      <c r="C121" s="66" t="s">
        <v>54</v>
      </c>
      <c r="D121" s="23" t="str">
        <f>IFERROR(VLOOKUP(C121,Liste!A$31:C$36,3,),"")</f>
        <v>…</v>
      </c>
      <c r="E121" s="334" t="str">
        <f>IFERROR(VLOOKUP(C121,Liste!A$31:B$36,2,),"")</f>
        <v>Libellé du critère quand il sera choisi.</v>
      </c>
      <c r="F121" s="335"/>
      <c r="G121" s="278"/>
      <c r="I121" s="20"/>
    </row>
    <row r="122" spans="1:9" ht="79.2" hidden="1" customHeight="1" outlineLevel="1">
      <c r="A122" s="140" t="s">
        <v>240</v>
      </c>
      <c r="B122" s="71" t="s">
        <v>241</v>
      </c>
      <c r="C122" s="66" t="s">
        <v>54</v>
      </c>
      <c r="D122" s="23" t="str">
        <f>IFERROR(VLOOKUP(C122,Liste!A$31:C$36,3,),"")</f>
        <v>…</v>
      </c>
      <c r="E122" s="334" t="str">
        <f>IFERROR(VLOOKUP(C122,Liste!A$31:B$36,2,),"")</f>
        <v>Libellé du critère quand il sera choisi.</v>
      </c>
      <c r="F122" s="335"/>
      <c r="G122" s="278"/>
      <c r="I122" s="20"/>
    </row>
    <row r="123" spans="1:9" ht="69.45" hidden="1" customHeight="1" outlineLevel="1">
      <c r="A123" s="140" t="s">
        <v>242</v>
      </c>
      <c r="B123" s="71" t="s">
        <v>243</v>
      </c>
      <c r="C123" s="66" t="s">
        <v>54</v>
      </c>
      <c r="D123" s="23" t="str">
        <f>IFERROR(VLOOKUP(C123,Liste!A$31:C$36,3,),"")</f>
        <v>…</v>
      </c>
      <c r="E123" s="334" t="str">
        <f>IFERROR(VLOOKUP(C123,Liste!A$31:B$36,2,),"")</f>
        <v>Libellé du critère quand il sera choisi.</v>
      </c>
      <c r="F123" s="335"/>
      <c r="G123" s="278"/>
      <c r="I123" s="20"/>
    </row>
    <row r="124" spans="1:9" ht="114.45" hidden="1" customHeight="1" outlineLevel="1">
      <c r="A124" s="140" t="s">
        <v>244</v>
      </c>
      <c r="B124" s="71" t="s">
        <v>245</v>
      </c>
      <c r="C124" s="66" t="s">
        <v>54</v>
      </c>
      <c r="D124" s="23" t="str">
        <f>IFERROR(VLOOKUP(C124,Liste!A$31:C$36,3,),"")</f>
        <v>…</v>
      </c>
      <c r="E124" s="334" t="str">
        <f>IFERROR(VLOOKUP(C124,Liste!A$31:B$36,2,),"")</f>
        <v>Libellé du critère quand il sera choisi.</v>
      </c>
      <c r="F124" s="335"/>
      <c r="G124" s="278"/>
      <c r="I124" s="20"/>
    </row>
    <row r="125" spans="1:9" ht="43.95" customHeight="1" collapsed="1">
      <c r="A125" s="140" t="s">
        <v>246</v>
      </c>
      <c r="B125" s="71" t="s">
        <v>247</v>
      </c>
      <c r="C125" s="231" t="s">
        <v>54</v>
      </c>
      <c r="D125" s="23" t="str">
        <f>IFERROR(VLOOKUP(C125,Liste!$A$2:$C$6,3,),"")</f>
        <v>…</v>
      </c>
      <c r="E125" s="336" t="str">
        <f>IFERROR(VLOOKUP(C125,Liste!$A$2:$B$6,2,),"")</f>
        <v>Libellé du critère lorsqu'il sera choisi</v>
      </c>
      <c r="F125" s="335"/>
      <c r="G125" s="278"/>
      <c r="I125" s="20"/>
    </row>
    <row r="126" spans="1:9" ht="43.95" customHeight="1">
      <c r="A126" s="140" t="s">
        <v>248</v>
      </c>
      <c r="B126" s="71" t="s">
        <v>249</v>
      </c>
      <c r="C126" s="231" t="s">
        <v>54</v>
      </c>
      <c r="D126" s="23" t="str">
        <f>IFERROR(VLOOKUP(C126,Liste!$A$2:$C$6,3,),"")</f>
        <v>…</v>
      </c>
      <c r="E126" s="336" t="str">
        <f>IFERROR(VLOOKUP(C126,Liste!$A$2:$B$6,2,),"")</f>
        <v>Libellé du critère lorsqu'il sera choisi</v>
      </c>
      <c r="F126" s="335"/>
      <c r="G126" s="278"/>
      <c r="I126" s="20"/>
    </row>
    <row r="127" spans="1:9" ht="31.95" customHeight="1">
      <c r="A127" s="132" t="s">
        <v>250</v>
      </c>
      <c r="B127" s="97" t="s">
        <v>251</v>
      </c>
      <c r="C127" s="99"/>
      <c r="D127" s="88" t="str">
        <f>IF(OR(D128=Liste!$C$31,D130=Liste!$C$31,D135=Liste!$C$31,D138=Liste!$C$31,D145=Liste!$C$31,D147=Liste!$C$31),Liste!$C$31, IF(COUNTIF(D128:D147,Liste!$C$36)=COUNTIF(D128:D147,"&lt;&gt;"),Liste!$C$36,IF(SUM(D128,D130,D135,D138,D145,D147)&gt;=0,AVERAGE(D128,D130,D135,D138,D145,D147),Liste!$C$31)))</f>
        <v>…</v>
      </c>
      <c r="E127" s="133" t="str">
        <f>IFERROR(VLOOKUP(F127,Liste!A$9:B$13,2,),"")</f>
        <v>Il reste encore des points à évaluer.</v>
      </c>
      <c r="F127" s="87" t="str">
        <f>IFERROR(VLOOKUP(D127,Liste!$A$16:$B$28,2),"")</f>
        <v>en attente</v>
      </c>
      <c r="G127" s="134" t="str">
        <f>IFERROR(IF(AND(D17&gt;=0.85,D127&gt;=0.85, D26 &gt;= 0.85,D26&lt;&gt;Liste!$C$2,D17&lt;&gt;Liste!$C$2,D127&lt;&gt;Liste!$C$2),"Passsage à l'étape 4 permis",""),"")</f>
        <v/>
      </c>
      <c r="I127" s="20"/>
    </row>
    <row r="128" spans="1:9" ht="34.200000000000003" customHeight="1">
      <c r="A128" s="140" t="s">
        <v>252</v>
      </c>
      <c r="B128" s="25" t="s">
        <v>253</v>
      </c>
      <c r="C128" s="231" t="s">
        <v>54</v>
      </c>
      <c r="D128" s="23" t="str">
        <f>IF(C128&lt;&gt;Liste!A$31,IFERROR(VLOOKUP(C128,Liste!$A$2:$C$6,3,),""),IF(COUNTIF(D129,Liste!$C$31)&gt;0,Liste!$C$31, IF(COUNTIF(D129,Liste!$C$36)=COUNTIF(D129,"&lt;&gt;"),Liste!$C$36,IF(SUM(D129)&gt;=0,AVERAGE(D129),Liste!$C$31))))</f>
        <v>…</v>
      </c>
      <c r="E128" s="95" t="str">
        <f>IFERROR(VLOOKUP(C128,Liste!$A$2:$B$6,2,),"")</f>
        <v>Libellé du critère lorsqu'il sera choisi</v>
      </c>
      <c r="F128" s="96"/>
      <c r="G128" s="278"/>
      <c r="I128" s="20"/>
    </row>
    <row r="129" spans="1:9" ht="43.95" hidden="1" customHeight="1" outlineLevel="1">
      <c r="A129" s="140" t="s">
        <v>254</v>
      </c>
      <c r="B129" s="95" t="s">
        <v>255</v>
      </c>
      <c r="C129" s="66" t="s">
        <v>54</v>
      </c>
      <c r="D129" s="23" t="str">
        <f>IFERROR(VLOOKUP(C129,Liste!A$31:C$36,3,),"")</f>
        <v>…</v>
      </c>
      <c r="E129" s="334" t="str">
        <f>IFERROR(VLOOKUP(C129,Liste!A$31:B$36,2,),"")</f>
        <v>Libellé du critère quand il sera choisi.</v>
      </c>
      <c r="F129" s="335"/>
      <c r="G129" s="278"/>
      <c r="I129" s="20"/>
    </row>
    <row r="130" spans="1:9" ht="30" customHeight="1" collapsed="1">
      <c r="A130" s="140" t="s">
        <v>256</v>
      </c>
      <c r="B130" s="95" t="s">
        <v>257</v>
      </c>
      <c r="C130" s="231" t="s">
        <v>54</v>
      </c>
      <c r="D130" s="23" t="str">
        <f>IF(C130&lt;&gt;Liste!A$31,IFERROR(VLOOKUP(C130,Liste!$A$2:$C$6,3,),""),IF(COUNTIF(D131:D134,Liste!$C$31)&gt;0,Liste!$C$31, IF(COUNTIF(D131:D134,Liste!$C$36)=COUNTIF(D131:D134,"&lt;&gt;"),Liste!$C$36,IF(SUM(D131:D134)&gt;=0,AVERAGE(D131:D134),Liste!$C$31))))</f>
        <v>…</v>
      </c>
      <c r="E130" s="95" t="str">
        <f>IFERROR(VLOOKUP(C130,Liste!$A$2:$B$6,2,),"")</f>
        <v>Libellé du critère lorsqu'il sera choisi</v>
      </c>
      <c r="F130" s="96"/>
      <c r="G130" s="278"/>
      <c r="I130" s="20"/>
    </row>
    <row r="131" spans="1:9" ht="34.200000000000003" hidden="1" customHeight="1" outlineLevel="1">
      <c r="A131" s="140" t="s">
        <v>258</v>
      </c>
      <c r="B131" s="71" t="s">
        <v>259</v>
      </c>
      <c r="C131" s="66" t="s">
        <v>54</v>
      </c>
      <c r="D131" s="23" t="str">
        <f>IFERROR(VLOOKUP(C131,Liste!A$31:C$36,3,),"")</f>
        <v>…</v>
      </c>
      <c r="E131" s="334" t="str">
        <f>IFERROR(VLOOKUP(C131,Liste!A$31:B$36,2,),"")</f>
        <v>Libellé du critère quand il sera choisi.</v>
      </c>
      <c r="F131" s="335"/>
      <c r="G131" s="278"/>
      <c r="I131" s="20"/>
    </row>
    <row r="132" spans="1:9" ht="42" hidden="1" customHeight="1" outlineLevel="1">
      <c r="A132" s="140" t="s">
        <v>260</v>
      </c>
      <c r="B132" s="71" t="s">
        <v>261</v>
      </c>
      <c r="C132" s="66" t="s">
        <v>54</v>
      </c>
      <c r="D132" s="23" t="str">
        <f>IFERROR(VLOOKUP(C132,Liste!A$31:C$36,3,),"")</f>
        <v>…</v>
      </c>
      <c r="E132" s="334" t="str">
        <f>IFERROR(VLOOKUP(C132,Liste!A$31:B$36,2,),"")</f>
        <v>Libellé du critère quand il sera choisi.</v>
      </c>
      <c r="F132" s="335"/>
      <c r="G132" s="278"/>
      <c r="I132" s="20"/>
    </row>
    <row r="133" spans="1:9" ht="49.95" hidden="1" customHeight="1" outlineLevel="1">
      <c r="A133" s="140" t="s">
        <v>266</v>
      </c>
      <c r="B133" s="71" t="s">
        <v>267</v>
      </c>
      <c r="C133" s="66" t="s">
        <v>54</v>
      </c>
      <c r="D133" s="23" t="str">
        <f>IFERROR(VLOOKUP(C133,Liste!A$31:C$36,3,),"")</f>
        <v>…</v>
      </c>
      <c r="E133" s="334" t="str">
        <f>IFERROR(VLOOKUP(C133,Liste!A$31:B$36,2,),"")</f>
        <v>Libellé du critère quand il sera choisi.</v>
      </c>
      <c r="F133" s="335"/>
      <c r="G133" s="278"/>
      <c r="I133" s="20"/>
    </row>
    <row r="134" spans="1:9" ht="70.2" hidden="1" customHeight="1" outlineLevel="1">
      <c r="A134" s="140" t="s">
        <v>272</v>
      </c>
      <c r="B134" s="71" t="s">
        <v>1041</v>
      </c>
      <c r="C134" s="66" t="s">
        <v>54</v>
      </c>
      <c r="D134" s="23" t="str">
        <f>IFERROR(VLOOKUP(C134,Liste!A$31:C$36,3,),"")</f>
        <v>…</v>
      </c>
      <c r="E134" s="334" t="str">
        <f>IFERROR(VLOOKUP(C134,Liste!A$31:B$36,2,),"")</f>
        <v>Libellé du critère quand il sera choisi.</v>
      </c>
      <c r="F134" s="335"/>
      <c r="G134" s="278"/>
      <c r="I134" s="20"/>
    </row>
    <row r="135" spans="1:9" ht="33.450000000000003" customHeight="1" collapsed="1">
      <c r="A135" s="140" t="s">
        <v>275</v>
      </c>
      <c r="B135" s="95" t="s">
        <v>276</v>
      </c>
      <c r="C135" s="231" t="s">
        <v>54</v>
      </c>
      <c r="D135" s="23" t="str">
        <f>IF(C135&lt;&gt;Liste!A$31,IFERROR(VLOOKUP(C135,Liste!$A$2:$C$6,3,),""),IF(COUNTIF(D136:D137,Liste!$C$31)&gt;0,Liste!$C$31, IF(COUNTIF(D136:D137,Liste!$C$36)=COUNTIF(D136:D137,"&lt;&gt;"),Liste!$C$36,IF(SUM(D136:D137)&gt;=0,AVERAGE(D136:D137),Liste!$C$31))))</f>
        <v>…</v>
      </c>
      <c r="E135" s="95" t="str">
        <f>IFERROR(VLOOKUP(C135,Liste!$A$2:$B$6,2,),"")</f>
        <v>Libellé du critère lorsqu'il sera choisi</v>
      </c>
      <c r="F135" s="96"/>
      <c r="G135" s="278"/>
      <c r="I135" s="20"/>
    </row>
    <row r="136" spans="1:9" ht="50.7" hidden="1" customHeight="1" outlineLevel="1">
      <c r="A136" s="140" t="s">
        <v>277</v>
      </c>
      <c r="B136" s="71" t="s">
        <v>1147</v>
      </c>
      <c r="C136" s="66" t="s">
        <v>54</v>
      </c>
      <c r="D136" s="23" t="str">
        <f>IFERROR(VLOOKUP(C136,Liste!A$31:C$36,3,),"")</f>
        <v>…</v>
      </c>
      <c r="E136" s="334" t="str">
        <f>IFERROR(VLOOKUP(C136,Liste!A$31:B$36,2,),"")</f>
        <v>Libellé du critère quand il sera choisi.</v>
      </c>
      <c r="F136" s="335"/>
      <c r="G136" s="278"/>
      <c r="I136" s="20"/>
    </row>
    <row r="137" spans="1:9" ht="45.75" hidden="1" customHeight="1" outlineLevel="1">
      <c r="A137" s="140" t="s">
        <v>279</v>
      </c>
      <c r="B137" s="71" t="s">
        <v>280</v>
      </c>
      <c r="C137" s="66" t="s">
        <v>54</v>
      </c>
      <c r="D137" s="23" t="str">
        <f>IFERROR(VLOOKUP(C137,Liste!A$31:C$36,3,),"")</f>
        <v>…</v>
      </c>
      <c r="E137" s="334" t="str">
        <f>IFERROR(VLOOKUP(C137,Liste!A$31:B$36,2,),"")</f>
        <v>Libellé du critère quand il sera choisi.</v>
      </c>
      <c r="F137" s="335"/>
      <c r="G137" s="278"/>
      <c r="I137" s="20"/>
    </row>
    <row r="138" spans="1:9" ht="30.45" customHeight="1" collapsed="1">
      <c r="A138" s="140" t="s">
        <v>281</v>
      </c>
      <c r="B138" s="95" t="s">
        <v>282</v>
      </c>
      <c r="C138" s="231" t="s">
        <v>54</v>
      </c>
      <c r="D138" s="23" t="str">
        <f>IF(C138&lt;&gt;Liste!A$31,IFERROR(VLOOKUP(C138,Liste!$A$2:$C$6,3,),""),IF(COUNTIF(D139:D144,Liste!$C$31)&gt;0,Liste!$C$31, IF(COUNTIF(D139:D144,Liste!$C$36)=COUNTIF(D139:D144,"&lt;&gt;"),Liste!$C$36,IF(SUM(D139:D144)&gt;=0,AVERAGE(D139:D144),Liste!$C$31))))</f>
        <v>…</v>
      </c>
      <c r="E138" s="95" t="str">
        <f>IFERROR(VLOOKUP(C138,Liste!$A$2:$B$6,2,),"")</f>
        <v>Libellé du critère lorsqu'il sera choisi</v>
      </c>
      <c r="F138" s="96"/>
      <c r="G138" s="278"/>
      <c r="I138" s="20"/>
    </row>
    <row r="139" spans="1:9" ht="51.45" hidden="1" customHeight="1" outlineLevel="1">
      <c r="A139" s="140" t="s">
        <v>283</v>
      </c>
      <c r="B139" s="71" t="s">
        <v>284</v>
      </c>
      <c r="C139" s="66" t="s">
        <v>54</v>
      </c>
      <c r="D139" s="23" t="str">
        <f>IFERROR(VLOOKUP(C139,Liste!A$31:C$36,3,),"")</f>
        <v>…</v>
      </c>
      <c r="E139" s="334" t="str">
        <f>IFERROR(VLOOKUP(C139,Liste!A$31:B$36,2,),"")</f>
        <v>Libellé du critère quand il sera choisi.</v>
      </c>
      <c r="F139" s="335"/>
      <c r="G139" s="278"/>
      <c r="I139" s="20"/>
    </row>
    <row r="140" spans="1:9" ht="48" hidden="1" customHeight="1" outlineLevel="1">
      <c r="A140" s="140" t="s">
        <v>285</v>
      </c>
      <c r="B140" s="71" t="s">
        <v>286</v>
      </c>
      <c r="C140" s="66" t="s">
        <v>54</v>
      </c>
      <c r="D140" s="23" t="str">
        <f>IFERROR(VLOOKUP(C140,Liste!A$31:C$36,3,),"")</f>
        <v>…</v>
      </c>
      <c r="E140" s="334" t="str">
        <f>IFERROR(VLOOKUP(C140,Liste!A$31:B$36,2,),"")</f>
        <v>Libellé du critère quand il sera choisi.</v>
      </c>
      <c r="F140" s="335"/>
      <c r="G140" s="278"/>
      <c r="I140" s="20"/>
    </row>
    <row r="141" spans="1:9" ht="48" hidden="1" customHeight="1" outlineLevel="1">
      <c r="A141" s="140" t="s">
        <v>287</v>
      </c>
      <c r="B141" s="71" t="s">
        <v>288</v>
      </c>
      <c r="C141" s="66" t="s">
        <v>54</v>
      </c>
      <c r="D141" s="23" t="str">
        <f>IFERROR(VLOOKUP(C141,Liste!A$31:C$36,3,),"")</f>
        <v>…</v>
      </c>
      <c r="E141" s="334" t="str">
        <f>IFERROR(VLOOKUP(C141,Liste!A$31:B$36,2,),"")</f>
        <v>Libellé du critère quand il sera choisi.</v>
      </c>
      <c r="F141" s="335"/>
      <c r="G141" s="278"/>
      <c r="I141" s="20"/>
    </row>
    <row r="142" spans="1:9" ht="64.2" hidden="1" customHeight="1" outlineLevel="1">
      <c r="A142" s="140" t="s">
        <v>293</v>
      </c>
      <c r="B142" s="71" t="s">
        <v>294</v>
      </c>
      <c r="C142" s="66" t="s">
        <v>54</v>
      </c>
      <c r="D142" s="23" t="str">
        <f>IFERROR(VLOOKUP(C142,Liste!A$31:C$36,3,),"")</f>
        <v>…</v>
      </c>
      <c r="E142" s="334" t="str">
        <f>IFERROR(VLOOKUP(C142,Liste!A$31:B$36,2,),"")</f>
        <v>Libellé du critère quand il sera choisi.</v>
      </c>
      <c r="F142" s="335"/>
      <c r="G142" s="278"/>
      <c r="I142" s="20"/>
    </row>
    <row r="143" spans="1:9" ht="49.95" hidden="1" customHeight="1" outlineLevel="1">
      <c r="A143" s="140" t="s">
        <v>295</v>
      </c>
      <c r="B143" s="71" t="s">
        <v>296</v>
      </c>
      <c r="C143" s="66" t="s">
        <v>54</v>
      </c>
      <c r="D143" s="23" t="str">
        <f>IFERROR(VLOOKUP(C143,Liste!A$31:C$36,3,),"")</f>
        <v>…</v>
      </c>
      <c r="E143" s="334" t="str">
        <f>IFERROR(VLOOKUP(C143,Liste!A$31:B$36,2,),"")</f>
        <v>Libellé du critère quand il sera choisi.</v>
      </c>
      <c r="F143" s="335"/>
      <c r="G143" s="278"/>
      <c r="I143" s="20"/>
    </row>
    <row r="144" spans="1:9" ht="47.7" hidden="1" customHeight="1" outlineLevel="1">
      <c r="A144" s="140" t="s">
        <v>297</v>
      </c>
      <c r="B144" s="71" t="s">
        <v>298</v>
      </c>
      <c r="C144" s="66" t="s">
        <v>54</v>
      </c>
      <c r="D144" s="23" t="str">
        <f>IFERROR(VLOOKUP(C144,Liste!A$31:C$36,3,),"")</f>
        <v>…</v>
      </c>
      <c r="E144" s="334" t="str">
        <f>IFERROR(VLOOKUP(C144,Liste!A$31:B$36,2,),"")</f>
        <v>Libellé du critère quand il sera choisi.</v>
      </c>
      <c r="F144" s="335"/>
      <c r="G144" s="278"/>
      <c r="I144" s="20"/>
    </row>
    <row r="145" spans="1:9" ht="34.200000000000003" customHeight="1" collapsed="1">
      <c r="A145" s="140" t="s">
        <v>299</v>
      </c>
      <c r="B145" s="71" t="s">
        <v>300</v>
      </c>
      <c r="C145" s="231" t="s">
        <v>54</v>
      </c>
      <c r="D145" s="23" t="str">
        <f>IF(C145&lt;&gt;Liste!A$31,IFERROR(VLOOKUP(C145,Liste!$A$2:$C$6,3,),""),IF(COUNTIF(D146,Liste!$C$31)&gt;0,Liste!$C$31, IF(COUNTIF(D146,Liste!$C$36)=COUNTIF(D146,"&lt;&gt;"),Liste!$C$36,IF(SUM(D146)&gt;=0,AVERAGE(D146),Liste!$C$31))))</f>
        <v>…</v>
      </c>
      <c r="E145" s="95" t="str">
        <f>IFERROR(VLOOKUP(C145,Liste!$A$2:$B$6,2,),"")</f>
        <v>Libellé du critère lorsqu'il sera choisi</v>
      </c>
      <c r="F145" s="98"/>
      <c r="G145" s="278"/>
      <c r="I145" s="20"/>
    </row>
    <row r="146" spans="1:9" ht="51.45" hidden="1" customHeight="1" outlineLevel="1">
      <c r="A146" s="140" t="s">
        <v>301</v>
      </c>
      <c r="B146" s="71" t="s">
        <v>302</v>
      </c>
      <c r="C146" s="66" t="s">
        <v>54</v>
      </c>
      <c r="D146" s="23" t="str">
        <f>IFERROR(VLOOKUP(C146,Liste!A$31:C$36,3,),"")</f>
        <v>…</v>
      </c>
      <c r="E146" s="334" t="str">
        <f>IFERROR(VLOOKUP(C146,Liste!A$31:B$36,2,),"")</f>
        <v>Libellé du critère quand il sera choisi.</v>
      </c>
      <c r="F146" s="335"/>
      <c r="G146" s="278"/>
      <c r="I146" s="20"/>
    </row>
    <row r="147" spans="1:9" ht="30" customHeight="1" collapsed="1">
      <c r="A147" s="140" t="s">
        <v>303</v>
      </c>
      <c r="B147" s="25" t="s">
        <v>304</v>
      </c>
      <c r="C147" s="231" t="s">
        <v>54</v>
      </c>
      <c r="D147" s="23" t="str">
        <f>IF(C147&lt;&gt;Liste!A$31,IFERROR(VLOOKUP(C147,Liste!$A$2:$C$6,3,),""),IF(COUNTIF(D148:D150,Liste!$C$31)&gt;0,Liste!$C$31, IF(COUNTIF(D148:D150,Liste!$C$36)=COUNTIF(D148:D150,"&lt;&gt;"),Liste!$C$36,IF(SUM(D148:D150)&gt;=0,AVERAGE(D148:D150),Liste!$C$31))))</f>
        <v>…</v>
      </c>
      <c r="E147" s="95" t="str">
        <f>IFERROR(VLOOKUP(C147,Liste!$A$2:$B$6,2,),"")</f>
        <v>Libellé du critère lorsqu'il sera choisi</v>
      </c>
      <c r="F147" s="98"/>
      <c r="G147" s="278"/>
      <c r="I147" s="20"/>
    </row>
    <row r="148" spans="1:9" ht="31.2" hidden="1" customHeight="1" outlineLevel="1">
      <c r="A148" s="140" t="s">
        <v>305</v>
      </c>
      <c r="B148" s="73" t="s">
        <v>306</v>
      </c>
      <c r="C148" s="66" t="s">
        <v>54</v>
      </c>
      <c r="D148" s="23" t="str">
        <f>IFERROR(VLOOKUP(C148,Liste!A$31:C$36,3,),"")</f>
        <v>…</v>
      </c>
      <c r="E148" s="334" t="str">
        <f>IFERROR(VLOOKUP(C148,Liste!A$31:B$36,2,),"")</f>
        <v>Libellé du critère quand il sera choisi.</v>
      </c>
      <c r="F148" s="335"/>
      <c r="G148" s="137"/>
      <c r="I148" s="20"/>
    </row>
    <row r="149" spans="1:9" ht="31.2" hidden="1" customHeight="1" outlineLevel="1">
      <c r="A149" s="140" t="s">
        <v>307</v>
      </c>
      <c r="B149" s="71" t="s">
        <v>308</v>
      </c>
      <c r="C149" s="66" t="s">
        <v>54</v>
      </c>
      <c r="D149" s="23" t="str">
        <f>IFERROR(VLOOKUP(C149,Liste!A$31:C$36,3,),"")</f>
        <v>…</v>
      </c>
      <c r="E149" s="334" t="str">
        <f>IFERROR(VLOOKUP(C149,Liste!A$31:B$36,2,),"")</f>
        <v>Libellé du critère quand il sera choisi.</v>
      </c>
      <c r="F149" s="335"/>
      <c r="G149" s="137"/>
      <c r="I149" s="20"/>
    </row>
    <row r="150" spans="1:9" ht="48" hidden="1" customHeight="1" outlineLevel="1">
      <c r="A150" s="140" t="s">
        <v>309</v>
      </c>
      <c r="B150" s="71" t="s">
        <v>310</v>
      </c>
      <c r="C150" s="66" t="s">
        <v>54</v>
      </c>
      <c r="D150" s="23" t="str">
        <f>IFERROR(VLOOKUP(C150,Liste!A$31:C$36,3,),"")</f>
        <v>…</v>
      </c>
      <c r="E150" s="334" t="str">
        <f>IFERROR(VLOOKUP(C150,Liste!A$31:B$36,2,),"")</f>
        <v>Libellé du critère quand il sera choisi.</v>
      </c>
      <c r="F150" s="335"/>
      <c r="G150" s="137"/>
      <c r="I150" s="20"/>
    </row>
    <row r="151" spans="1:9" ht="31.2" customHeight="1" collapsed="1">
      <c r="A151" s="132" t="s">
        <v>311</v>
      </c>
      <c r="B151" s="337" t="s">
        <v>312</v>
      </c>
      <c r="C151" s="338"/>
      <c r="D151" s="88" t="str">
        <f>IF(COUNTIF(D152:D153,Liste!$C$31)&gt;0,Liste!$C$31, IF(COUNTIF(D152:D153,Liste!$C$36)=COUNTIF(D152:D153,"&lt;&gt;"),Liste!$C$36,IF(SUM(D152:D153)&gt;=0,AVERAGE(D152:D153),Liste!$C$31)))</f>
        <v>…</v>
      </c>
      <c r="E151" s="133" t="str">
        <f>IFERROR(VLOOKUP(F151,Liste!A$9:B$13,2,),"")</f>
        <v>Il reste encore des points à évaluer.</v>
      </c>
      <c r="F151" s="87" t="str">
        <f>IFERROR(VLOOKUP(D151,Liste!$A$16:$B$28,2),"")</f>
        <v>en attente</v>
      </c>
      <c r="G151" s="134" t="str">
        <f>IFERROR(IF(AND(D$26&gt;=0.85,D$151&gt;=0.85, D$17 &gt;= 0.85, D$127&gt;=0.85,D$127&lt;&gt;Liste!$C$2,D$17&lt;&gt;Liste!$C$2,D$26&lt;&gt;Liste!$C$2,D$151&lt;&gt;Liste!$C$2),"Passsage à l'étape 5 permis",""),"")</f>
        <v/>
      </c>
      <c r="I151" s="20"/>
    </row>
    <row r="152" spans="1:9" ht="31.2" customHeight="1">
      <c r="A152" s="140" t="s">
        <v>313</v>
      </c>
      <c r="B152" s="71" t="s">
        <v>314</v>
      </c>
      <c r="C152" s="231" t="s">
        <v>54</v>
      </c>
      <c r="D152" s="23" t="str">
        <f>IFERROR(VLOOKUP(C152,Liste!$A$2:$C$6,3,),"")</f>
        <v>…</v>
      </c>
      <c r="E152" s="336" t="str">
        <f>IFERROR(VLOOKUP(C152,Liste!$A$2:$B$6,2,),"")</f>
        <v>Libellé du critère lorsqu'il sera choisi</v>
      </c>
      <c r="F152" s="335"/>
      <c r="G152" s="278"/>
      <c r="I152" s="20"/>
    </row>
    <row r="153" spans="1:9" ht="31.2" customHeight="1">
      <c r="A153" s="140" t="s">
        <v>315</v>
      </c>
      <c r="B153" s="71" t="s">
        <v>316</v>
      </c>
      <c r="C153" s="231" t="s">
        <v>54</v>
      </c>
      <c r="D153" s="23" t="str">
        <f>IFERROR(VLOOKUP(C153,Liste!$A$2:$C$6,3,),"")</f>
        <v>…</v>
      </c>
      <c r="E153" s="336" t="str">
        <f>IFERROR(VLOOKUP(C153,Liste!$A$2:$B$6,2,),"")</f>
        <v>Libellé du critère lorsqu'il sera choisi</v>
      </c>
      <c r="F153" s="335"/>
      <c r="G153" s="278"/>
      <c r="I153" s="20"/>
    </row>
    <row r="154" spans="1:9" ht="34.200000000000003" customHeight="1">
      <c r="A154" s="132" t="s">
        <v>317</v>
      </c>
      <c r="B154" s="337" t="s">
        <v>318</v>
      </c>
      <c r="C154" s="353"/>
      <c r="D154" s="88" t="str">
        <f>IF(OR(D155=Liste!$C$31,D163=Liste!$C$31,D190=Liste!$C$31,D199=Liste!$C$31,D211=Liste!$C$31,D160=Liste!$C$31,D234=Liste!$C$31,D236=Liste!$C$31,D239=Liste!$C$31,D240=Liste!$C$31,D241=Liste!$C$31),Liste!$C$31, IF(COUNTIF(D155:D158,Liste!$C$36)=COUNTIF(D155:D158,"&lt;&gt;"),Liste!$C$36,IF(SUM(D155,D163,D190,D199,D211,D160,D234,D236,D239,D240)&gt;=0,AVERAGE(D155,D163,D190,D199,D211,D160,D234,D236,D239,D240),Liste!$C$31)))</f>
        <v>…</v>
      </c>
      <c r="E154" s="133" t="str">
        <f>IFERROR(VLOOKUP(F154,Liste!A$9:B$13,2,),"")</f>
        <v>Il reste encore des points à évaluer.</v>
      </c>
      <c r="F154" s="87" t="str">
        <f>IFERROR(VLOOKUP(D154,Liste!$A$16:$B$28,2),"")</f>
        <v>en attente</v>
      </c>
      <c r="G154" s="134" t="str">
        <f>IFERROR(IF(AND(D$154&gt;=0.85,D$26&gt;=0.85,D$151&gt;=0.85, D$17 &gt;= 0.85, D$127&gt;=0.85,D$127&lt;&gt;Liste!$C$2,D$17&lt;&gt;Liste!$C$2,D$26&lt;&gt;Liste!$C$2,D$151&lt;&gt;Liste!$C$2,D$154&lt;&gt;Liste!$C$2),"Passsage à l'étape 6 permis",""),"")</f>
        <v/>
      </c>
      <c r="I154" s="20"/>
    </row>
    <row r="155" spans="1:9" ht="33" customHeight="1">
      <c r="A155" s="140" t="s">
        <v>319</v>
      </c>
      <c r="B155" s="71" t="s">
        <v>320</v>
      </c>
      <c r="C155" s="231" t="s">
        <v>54</v>
      </c>
      <c r="D155" s="23" t="str">
        <f>IF(C155&lt;&gt;Liste!A$31,IFERROR(VLOOKUP(C155,Liste!$A$2:$C$6,3,),""),IF(COUNTIF(D156:D159,Liste!$C$31)&gt;0,Liste!$C$31, IF(COUNTIF(D156:D159,Liste!$C$36)=COUNTIF(D156:D159,"&lt;&gt;"),Liste!$C$36,IF(SUM(D156:D159)&gt;=0,AVERAGE(D156:D159),Liste!$C$31))))</f>
        <v>…</v>
      </c>
      <c r="E155" s="336" t="str">
        <f>IF(C155&lt;&gt;Liste!A$2,IFERROR(VLOOKUP(C155,Liste!$A$2:$B$6,2,),""),"Evaluation par les exigences")</f>
        <v>Evaluation par les exigences</v>
      </c>
      <c r="F155" s="335"/>
      <c r="G155" s="278"/>
      <c r="I155" s="20"/>
    </row>
    <row r="156" spans="1:9" ht="30.6" hidden="1" outlineLevel="1">
      <c r="A156" s="140" t="s">
        <v>321</v>
      </c>
      <c r="B156" s="71" t="s">
        <v>322</v>
      </c>
      <c r="C156" s="66" t="s">
        <v>54</v>
      </c>
      <c r="D156" s="23" t="str">
        <f>IFERROR(VLOOKUP(C156,Liste!A$31:C$36,3,),"")</f>
        <v>…</v>
      </c>
      <c r="E156" s="334" t="str">
        <f>IFERROR(VLOOKUP(C156,Liste!A$31:B$36,2,),"")</f>
        <v>Libellé du critère quand il sera choisi.</v>
      </c>
      <c r="F156" s="335"/>
      <c r="G156" s="278"/>
      <c r="I156" s="20"/>
    </row>
    <row r="157" spans="1:9" ht="51" hidden="1" outlineLevel="1">
      <c r="A157" s="140" t="s">
        <v>323</v>
      </c>
      <c r="B157" s="71" t="s">
        <v>324</v>
      </c>
      <c r="C157" s="66" t="s">
        <v>54</v>
      </c>
      <c r="D157" s="23" t="str">
        <f>IFERROR(VLOOKUP(C157,Liste!A$31:C$36,3,),"")</f>
        <v>…</v>
      </c>
      <c r="E157" s="334" t="str">
        <f>IFERROR(VLOOKUP(C157,Liste!A$31:B$36,2,),"")</f>
        <v>Libellé du critère quand il sera choisi.</v>
      </c>
      <c r="F157" s="335"/>
      <c r="G157" s="278"/>
      <c r="I157" s="20"/>
    </row>
    <row r="158" spans="1:9" ht="102" hidden="1" outlineLevel="1">
      <c r="A158" s="140" t="s">
        <v>325</v>
      </c>
      <c r="B158" s="71" t="s">
        <v>326</v>
      </c>
      <c r="C158" s="66" t="s">
        <v>54</v>
      </c>
      <c r="D158" s="23" t="str">
        <f>IFERROR(VLOOKUP(C158,Liste!A$31:C$36,3,),"")</f>
        <v>…</v>
      </c>
      <c r="E158" s="334" t="str">
        <f>IFERROR(VLOOKUP(C158,Liste!A$31:B$36,2,),"")</f>
        <v>Libellé du critère quand il sera choisi.</v>
      </c>
      <c r="F158" s="335"/>
      <c r="G158" s="278"/>
      <c r="I158" s="20"/>
    </row>
    <row r="159" spans="1:9" ht="61.2" hidden="1" outlineLevel="1">
      <c r="A159" s="140" t="s">
        <v>327</v>
      </c>
      <c r="B159" s="71" t="s">
        <v>328</v>
      </c>
      <c r="C159" s="66" t="s">
        <v>54</v>
      </c>
      <c r="D159" s="23" t="str">
        <f>IFERROR(VLOOKUP(C159,Liste!A$31:C$36,3,),"")</f>
        <v>…</v>
      </c>
      <c r="E159" s="334" t="str">
        <f>IFERROR(VLOOKUP(C159,Liste!A$31:B$36,2,),"")</f>
        <v>Libellé du critère quand il sera choisi.</v>
      </c>
      <c r="F159" s="335"/>
      <c r="G159" s="278"/>
      <c r="I159" s="20"/>
    </row>
    <row r="160" spans="1:9" ht="22.2" customHeight="1" collapsed="1">
      <c r="A160" s="140" t="s">
        <v>329</v>
      </c>
      <c r="B160" s="71" t="s">
        <v>452</v>
      </c>
      <c r="C160" s="231" t="s">
        <v>54</v>
      </c>
      <c r="D160" s="23" t="str">
        <f>IF(C160&lt;&gt;Liste!A$31,IFERROR(VLOOKUP(C160,Liste!$A$2:$C$6,3,),""),IF(COUNTIF(D161:D162,Liste!$C$31)&gt;0,Liste!$C$31, IF(COUNTIF(D161:D162,Liste!$C$36)=COUNTIF(D161:D162,"&lt;&gt;"),Liste!$C$36,IF(SUM(D161:D162)&gt;=0,AVERAGE(D161:D162),Liste!$C$31))))</f>
        <v>…</v>
      </c>
      <c r="E160" s="336" t="str">
        <f>IF(C160&lt;&gt;Liste!A$2,IFERROR(VLOOKUP(C160,Liste!$A$2:$B$6,2,),""),"Evaluation par les exigences")</f>
        <v>Evaluation par les exigences</v>
      </c>
      <c r="F160" s="335"/>
      <c r="G160" s="278"/>
      <c r="I160" s="20"/>
    </row>
    <row r="161" spans="1:9" ht="34.950000000000003" hidden="1" customHeight="1" outlineLevel="1">
      <c r="A161" s="140" t="s">
        <v>453</v>
      </c>
      <c r="B161" s="71" t="s">
        <v>1037</v>
      </c>
      <c r="C161" s="66" t="s">
        <v>54</v>
      </c>
      <c r="D161" s="23" t="str">
        <f>IFERROR(VLOOKUP(C161,Liste!A$31:C$36,3,),"")</f>
        <v>…</v>
      </c>
      <c r="E161" s="334" t="str">
        <f>IFERROR(VLOOKUP(C161,Liste!A$31:B$36,2,),"")</f>
        <v>Libellé du critère quand il sera choisi.</v>
      </c>
      <c r="F161" s="335"/>
      <c r="G161" s="278"/>
      <c r="I161" s="20"/>
    </row>
    <row r="162" spans="1:9" ht="51" hidden="1" outlineLevel="1">
      <c r="A162" s="140" t="s">
        <v>1036</v>
      </c>
      <c r="B162" s="71" t="s">
        <v>1035</v>
      </c>
      <c r="C162" s="66" t="s">
        <v>54</v>
      </c>
      <c r="D162" s="23" t="str">
        <f>IFERROR(VLOOKUP(C162,Liste!A$31:C$36,3,),"")</f>
        <v>…</v>
      </c>
      <c r="E162" s="334" t="str">
        <f>IFERROR(VLOOKUP(C162,Liste!A$31:B$36,2,),"")</f>
        <v>Libellé du critère quand il sera choisi.</v>
      </c>
      <c r="F162" s="335"/>
      <c r="G162" s="278"/>
      <c r="I162" s="20"/>
    </row>
    <row r="163" spans="1:9" ht="27" customHeight="1" collapsed="1">
      <c r="A163" s="140" t="s">
        <v>378</v>
      </c>
      <c r="B163" s="71" t="s">
        <v>330</v>
      </c>
      <c r="C163" s="231" t="s">
        <v>54</v>
      </c>
      <c r="D163" s="23" t="str">
        <f>IF(C163&lt;&gt;Liste!A$31,IFERROR(VLOOKUP(C163,Liste!$A$2:$C$6,3,),""),IF(COUNTIF(D164:D189,Liste!$C$31)&gt;0,Liste!$C$31, IF(COUNTIF(D164:D189,Liste!$C$36)=COUNTIF(D164:D189,"&lt;&gt;"),Liste!$C$36,IF(SUM(D164:D189)&gt;=0,AVERAGE(D164:D189),Liste!$C$31))))</f>
        <v>…</v>
      </c>
      <c r="E163" s="336" t="str">
        <f>IF(C163&lt;&gt;Liste!A$2,IFERROR(VLOOKUP(C163,Liste!$A$2:$B$6,2,),""),"Evaluation par les exigences")</f>
        <v>Evaluation par les exigences</v>
      </c>
      <c r="F163" s="335"/>
      <c r="G163" s="278"/>
      <c r="I163" s="20"/>
    </row>
    <row r="164" spans="1:9" ht="47.7" hidden="1" customHeight="1" outlineLevel="1">
      <c r="A164" s="140" t="s">
        <v>331</v>
      </c>
      <c r="B164" s="71" t="s">
        <v>1148</v>
      </c>
      <c r="C164" s="232" t="s">
        <v>54</v>
      </c>
      <c r="D164" s="23" t="str">
        <f>IFERROR(VLOOKUP(C164,Liste!A$31:C$36,3,),"")</f>
        <v>…</v>
      </c>
      <c r="E164" s="334" t="str">
        <f>IFERROR(VLOOKUP(C164,Liste!A$31:B$36,2,),"")</f>
        <v>Libellé du critère quand il sera choisi.</v>
      </c>
      <c r="F164" s="335"/>
      <c r="G164" s="278"/>
      <c r="I164" s="20"/>
    </row>
    <row r="165" spans="1:9" ht="45" hidden="1" customHeight="1" outlineLevel="1">
      <c r="A165" s="140" t="s">
        <v>332</v>
      </c>
      <c r="B165" s="71" t="s">
        <v>333</v>
      </c>
      <c r="C165" s="232" t="s">
        <v>54</v>
      </c>
      <c r="D165" s="23" t="str">
        <f>IFERROR(VLOOKUP(C165,Liste!A$31:C$36,3,),"")</f>
        <v>…</v>
      </c>
      <c r="E165" s="334" t="str">
        <f>IFERROR(VLOOKUP(C165,Liste!A$31:B$36,2,),"")</f>
        <v>Libellé du critère quand il sera choisi.</v>
      </c>
      <c r="F165" s="335"/>
      <c r="G165" s="278"/>
      <c r="I165" s="20"/>
    </row>
    <row r="166" spans="1:9" ht="49.2" hidden="1" customHeight="1" outlineLevel="1">
      <c r="A166" s="140" t="s">
        <v>334</v>
      </c>
      <c r="B166" s="71" t="s">
        <v>335</v>
      </c>
      <c r="C166" s="232" t="s">
        <v>54</v>
      </c>
      <c r="D166" s="23" t="str">
        <f>IFERROR(VLOOKUP(C166,Liste!A$31:C$36,3,),"")</f>
        <v>…</v>
      </c>
      <c r="E166" s="334" t="str">
        <f>IFERROR(VLOOKUP(C166,Liste!A$31:B$36,2,),"")</f>
        <v>Libellé du critère quand il sera choisi.</v>
      </c>
      <c r="F166" s="335"/>
      <c r="G166" s="278"/>
      <c r="I166" s="20"/>
    </row>
    <row r="167" spans="1:9" ht="44.4" hidden="1" customHeight="1" outlineLevel="1">
      <c r="A167" s="140" t="s">
        <v>336</v>
      </c>
      <c r="B167" s="71" t="s">
        <v>337</v>
      </c>
      <c r="C167" s="232" t="s">
        <v>54</v>
      </c>
      <c r="D167" s="23" t="str">
        <f>IFERROR(VLOOKUP(C167,Liste!A$31:C$36,3,),"")</f>
        <v>…</v>
      </c>
      <c r="E167" s="334" t="str">
        <f>IFERROR(VLOOKUP(C167,Liste!A$31:B$36,2,),"")</f>
        <v>Libellé du critère quand il sera choisi.</v>
      </c>
      <c r="F167" s="335"/>
      <c r="G167" s="278"/>
      <c r="I167" s="20"/>
    </row>
    <row r="168" spans="1:9" ht="61.8" hidden="1" customHeight="1" outlineLevel="1">
      <c r="A168" s="140" t="s">
        <v>338</v>
      </c>
      <c r="B168" s="71" t="s">
        <v>339</v>
      </c>
      <c r="C168" s="232" t="s">
        <v>54</v>
      </c>
      <c r="D168" s="23" t="str">
        <f>IFERROR(VLOOKUP(C168,Liste!A$31:C$36,3,),"")</f>
        <v>…</v>
      </c>
      <c r="E168" s="334" t="str">
        <f>IFERROR(VLOOKUP(C168,Liste!A$31:B$36,2,),"")</f>
        <v>Libellé du critère quand il sera choisi.</v>
      </c>
      <c r="F168" s="335"/>
      <c r="G168" s="278"/>
      <c r="I168" s="20"/>
    </row>
    <row r="169" spans="1:9" ht="52.2" hidden="1" customHeight="1" outlineLevel="1">
      <c r="A169" s="140" t="s">
        <v>340</v>
      </c>
      <c r="B169" s="71" t="s">
        <v>341</v>
      </c>
      <c r="C169" s="232" t="s">
        <v>54</v>
      </c>
      <c r="D169" s="23" t="str">
        <f>IFERROR(VLOOKUP(C169,Liste!A$31:C$36,3,),"")</f>
        <v>…</v>
      </c>
      <c r="E169" s="334" t="str">
        <f>IFERROR(VLOOKUP(C169,Liste!A$31:B$36,2,),"")</f>
        <v>Libellé du critère quand il sera choisi.</v>
      </c>
      <c r="F169" s="335"/>
      <c r="G169" s="278"/>
      <c r="I169" s="20"/>
    </row>
    <row r="170" spans="1:9" ht="36" hidden="1" customHeight="1" outlineLevel="1">
      <c r="A170" s="140" t="s">
        <v>342</v>
      </c>
      <c r="B170" s="73" t="s">
        <v>343</v>
      </c>
      <c r="C170" s="232" t="s">
        <v>54</v>
      </c>
      <c r="D170" s="23" t="str">
        <f>IFERROR(VLOOKUP(C170,Liste!A$31:C$36,3,),"")</f>
        <v>…</v>
      </c>
      <c r="E170" s="334" t="str">
        <f>IFERROR(VLOOKUP(C170,Liste!A$31:B$36,2,),"")</f>
        <v>Libellé du critère quand il sera choisi.</v>
      </c>
      <c r="F170" s="335"/>
      <c r="G170" s="278"/>
      <c r="I170" s="20"/>
    </row>
    <row r="171" spans="1:9" ht="55.95" hidden="1" customHeight="1" outlineLevel="1">
      <c r="A171" s="140" t="s">
        <v>344</v>
      </c>
      <c r="B171" s="71" t="s">
        <v>345</v>
      </c>
      <c r="C171" s="232" t="s">
        <v>54</v>
      </c>
      <c r="D171" s="23" t="str">
        <f>IFERROR(VLOOKUP(C171,Liste!A$31:C$36,3,),"")</f>
        <v>…</v>
      </c>
      <c r="E171" s="334" t="str">
        <f>IFERROR(VLOOKUP(C171,Liste!A$31:B$36,2,),"")</f>
        <v>Libellé du critère quand il sera choisi.</v>
      </c>
      <c r="F171" s="335"/>
      <c r="G171" s="278"/>
      <c r="I171" s="20"/>
    </row>
    <row r="172" spans="1:9" ht="59.7" hidden="1" customHeight="1" outlineLevel="1">
      <c r="A172" s="140" t="s">
        <v>346</v>
      </c>
      <c r="B172" s="71" t="s">
        <v>1149</v>
      </c>
      <c r="C172" s="232" t="s">
        <v>54</v>
      </c>
      <c r="D172" s="23" t="str">
        <f>IFERROR(VLOOKUP(C172,Liste!A$31:C$36,3,),"")</f>
        <v>…</v>
      </c>
      <c r="E172" s="334" t="str">
        <f>IFERROR(VLOOKUP(C172,Liste!A$31:B$36,2,),"")</f>
        <v>Libellé du critère quand il sera choisi.</v>
      </c>
      <c r="F172" s="335"/>
      <c r="G172" s="278"/>
      <c r="I172" s="20"/>
    </row>
    <row r="173" spans="1:9" ht="36" hidden="1" customHeight="1" outlineLevel="1">
      <c r="A173" s="140" t="s">
        <v>347</v>
      </c>
      <c r="B173" s="71" t="s">
        <v>1150</v>
      </c>
      <c r="C173" s="232" t="s">
        <v>54</v>
      </c>
      <c r="D173" s="23" t="str">
        <f>IFERROR(VLOOKUP(C173,Liste!A$31:C$36,3,),"")</f>
        <v>…</v>
      </c>
      <c r="E173" s="334" t="str">
        <f>IFERROR(VLOOKUP(C173,Liste!A$31:B$36,2,),"")</f>
        <v>Libellé du critère quand il sera choisi.</v>
      </c>
      <c r="F173" s="335"/>
      <c r="G173" s="278"/>
      <c r="I173" s="20"/>
    </row>
    <row r="174" spans="1:9" ht="41.7" hidden="1" customHeight="1" outlineLevel="1">
      <c r="A174" s="140" t="s">
        <v>348</v>
      </c>
      <c r="B174" s="71" t="s">
        <v>349</v>
      </c>
      <c r="C174" s="232" t="s">
        <v>54</v>
      </c>
      <c r="D174" s="23" t="str">
        <f>IFERROR(VLOOKUP(C174,Liste!A$31:C$36,3,),"")</f>
        <v>…</v>
      </c>
      <c r="E174" s="334" t="str">
        <f>IFERROR(VLOOKUP(C174,Liste!A$31:B$36,2,),"")</f>
        <v>Libellé du critère quand il sera choisi.</v>
      </c>
      <c r="F174" s="335"/>
      <c r="G174" s="278"/>
      <c r="I174" s="20"/>
    </row>
    <row r="175" spans="1:9" ht="106.95" hidden="1" customHeight="1" outlineLevel="1">
      <c r="A175" s="140" t="s">
        <v>350</v>
      </c>
      <c r="B175" s="71" t="s">
        <v>1151</v>
      </c>
      <c r="C175" s="232" t="s">
        <v>54</v>
      </c>
      <c r="D175" s="23" t="str">
        <f>IFERROR(VLOOKUP(C175,Liste!A$31:C$36,3,),"")</f>
        <v>…</v>
      </c>
      <c r="E175" s="334" t="str">
        <f>IFERROR(VLOOKUP(C175,Liste!A$31:B$36,2,),"")</f>
        <v>Libellé du critère quand il sera choisi.</v>
      </c>
      <c r="F175" s="335"/>
      <c r="G175" s="278"/>
      <c r="I175" s="20"/>
    </row>
    <row r="176" spans="1:9" ht="37.950000000000003" hidden="1" customHeight="1" outlineLevel="1">
      <c r="A176" s="140" t="s">
        <v>351</v>
      </c>
      <c r="B176" s="71" t="s">
        <v>352</v>
      </c>
      <c r="C176" s="232" t="s">
        <v>54</v>
      </c>
      <c r="D176" s="23" t="str">
        <f>IFERROR(VLOOKUP(C176,Liste!A$31:C$36,3,),"")</f>
        <v>…</v>
      </c>
      <c r="E176" s="334" t="str">
        <f>IFERROR(VLOOKUP(C176,Liste!A$31:B$36,2,),"")</f>
        <v>Libellé du critère quand il sera choisi.</v>
      </c>
      <c r="F176" s="335"/>
      <c r="G176" s="278"/>
      <c r="I176" s="20"/>
    </row>
    <row r="177" spans="1:9" ht="50.7" hidden="1" customHeight="1" outlineLevel="1">
      <c r="A177" s="140" t="s">
        <v>353</v>
      </c>
      <c r="B177" s="71" t="s">
        <v>354</v>
      </c>
      <c r="C177" s="232" t="s">
        <v>54</v>
      </c>
      <c r="D177" s="23" t="str">
        <f>IFERROR(VLOOKUP(C177,Liste!A$31:C$36,3,),"")</f>
        <v>…</v>
      </c>
      <c r="E177" s="334" t="str">
        <f>IFERROR(VLOOKUP(C177,Liste!A$31:B$36,2,),"")</f>
        <v>Libellé du critère quand il sera choisi.</v>
      </c>
      <c r="F177" s="335"/>
      <c r="G177" s="278"/>
      <c r="I177" s="20"/>
    </row>
    <row r="178" spans="1:9" ht="50.7" hidden="1" customHeight="1" outlineLevel="1">
      <c r="A178" s="140" t="s">
        <v>355</v>
      </c>
      <c r="B178" s="71" t="s">
        <v>356</v>
      </c>
      <c r="C178" s="232" t="s">
        <v>54</v>
      </c>
      <c r="D178" s="23" t="str">
        <f>IFERROR(VLOOKUP(C178,Liste!A$31:C$36,3,),"")</f>
        <v>…</v>
      </c>
      <c r="E178" s="334" t="str">
        <f>IFERROR(VLOOKUP(C178,Liste!A$31:B$36,2,),"")</f>
        <v>Libellé du critère quand il sera choisi.</v>
      </c>
      <c r="F178" s="335"/>
      <c r="G178" s="278"/>
      <c r="I178" s="20"/>
    </row>
    <row r="179" spans="1:9" ht="50.7" hidden="1" customHeight="1" outlineLevel="1">
      <c r="A179" s="140" t="s">
        <v>357</v>
      </c>
      <c r="B179" s="71" t="s">
        <v>358</v>
      </c>
      <c r="C179" s="232" t="s">
        <v>54</v>
      </c>
      <c r="D179" s="23" t="str">
        <f>IFERROR(VLOOKUP(C179,Liste!A$31:C$36,3,),"")</f>
        <v>…</v>
      </c>
      <c r="E179" s="334" t="str">
        <f>IFERROR(VLOOKUP(C179,Liste!A$31:B$36,2,),"")</f>
        <v>Libellé du critère quand il sera choisi.</v>
      </c>
      <c r="F179" s="335"/>
      <c r="G179" s="278"/>
      <c r="I179" s="20"/>
    </row>
    <row r="180" spans="1:9" ht="50.7" hidden="1" customHeight="1" outlineLevel="1">
      <c r="A180" s="140" t="s">
        <v>359</v>
      </c>
      <c r="B180" s="71" t="s">
        <v>1152</v>
      </c>
      <c r="C180" s="232" t="s">
        <v>54</v>
      </c>
      <c r="D180" s="23" t="str">
        <f>IFERROR(VLOOKUP(C180,Liste!A$31:C$36,3,),"")</f>
        <v>…</v>
      </c>
      <c r="E180" s="334" t="str">
        <f>IFERROR(VLOOKUP(C180,Liste!A$31:B$36,2,),"")</f>
        <v>Libellé du critère quand il sera choisi.</v>
      </c>
      <c r="F180" s="335"/>
      <c r="G180" s="278"/>
      <c r="I180" s="20"/>
    </row>
    <row r="181" spans="1:9" ht="50.7" hidden="1" customHeight="1" outlineLevel="1">
      <c r="A181" s="140" t="s">
        <v>360</v>
      </c>
      <c r="B181" s="71" t="s">
        <v>361</v>
      </c>
      <c r="C181" s="232" t="s">
        <v>54</v>
      </c>
      <c r="D181" s="23" t="str">
        <f>IFERROR(VLOOKUP(C181,Liste!A$31:C$36,3,),"")</f>
        <v>…</v>
      </c>
      <c r="E181" s="334" t="str">
        <f>IFERROR(VLOOKUP(C181,Liste!A$31:B$36,2,),"")</f>
        <v>Libellé du critère quand il sera choisi.</v>
      </c>
      <c r="F181" s="335"/>
      <c r="G181" s="278"/>
      <c r="I181" s="20"/>
    </row>
    <row r="182" spans="1:9" ht="50.7" hidden="1" customHeight="1" outlineLevel="1">
      <c r="A182" s="140" t="s">
        <v>362</v>
      </c>
      <c r="B182" s="71" t="s">
        <v>363</v>
      </c>
      <c r="C182" s="232" t="s">
        <v>54</v>
      </c>
      <c r="D182" s="23" t="str">
        <f>IFERROR(VLOOKUP(C182,Liste!A$31:C$36,3,),"")</f>
        <v>…</v>
      </c>
      <c r="E182" s="334" t="str">
        <f>IFERROR(VLOOKUP(C182,Liste!A$31:B$36,2,),"")</f>
        <v>Libellé du critère quand il sera choisi.</v>
      </c>
      <c r="F182" s="335"/>
      <c r="G182" s="278"/>
      <c r="I182" s="20"/>
    </row>
    <row r="183" spans="1:9" ht="50.7" hidden="1" customHeight="1" outlineLevel="1">
      <c r="A183" s="140" t="s">
        <v>364</v>
      </c>
      <c r="B183" s="71" t="s">
        <v>365</v>
      </c>
      <c r="C183" s="232" t="s">
        <v>54</v>
      </c>
      <c r="D183" s="23" t="str">
        <f>IFERROR(VLOOKUP(C183,Liste!A$31:C$36,3,),"")</f>
        <v>…</v>
      </c>
      <c r="E183" s="334" t="str">
        <f>IFERROR(VLOOKUP(C183,Liste!A$31:B$36,2,),"")</f>
        <v>Libellé du critère quand il sera choisi.</v>
      </c>
      <c r="F183" s="335"/>
      <c r="G183" s="278"/>
      <c r="I183" s="20"/>
    </row>
    <row r="184" spans="1:9" ht="61.2" hidden="1" outlineLevel="1">
      <c r="A184" s="140" t="s">
        <v>366</v>
      </c>
      <c r="B184" s="71" t="s">
        <v>367</v>
      </c>
      <c r="C184" s="232" t="s">
        <v>54</v>
      </c>
      <c r="D184" s="23" t="str">
        <f>IFERROR(VLOOKUP(C184,Liste!A$31:C$36,3,),"")</f>
        <v>…</v>
      </c>
      <c r="E184" s="334" t="str">
        <f>IFERROR(VLOOKUP(C184,Liste!A$31:B$36,2,),"")</f>
        <v>Libellé du critère quand il sera choisi.</v>
      </c>
      <c r="F184" s="335"/>
      <c r="G184" s="278"/>
      <c r="I184" s="20"/>
    </row>
    <row r="185" spans="1:9" ht="40.799999999999997" hidden="1" outlineLevel="1">
      <c r="A185" s="140" t="s">
        <v>368</v>
      </c>
      <c r="B185" s="71" t="s">
        <v>369</v>
      </c>
      <c r="C185" s="232" t="s">
        <v>54</v>
      </c>
      <c r="D185" s="23" t="str">
        <f>IFERROR(VLOOKUP(C185,Liste!A$31:C$36,3,),"")</f>
        <v>…</v>
      </c>
      <c r="E185" s="334" t="str">
        <f>IFERROR(VLOOKUP(C185,Liste!A$31:B$36,2,),"")</f>
        <v>Libellé du critère quand il sera choisi.</v>
      </c>
      <c r="F185" s="335"/>
      <c r="G185" s="278"/>
      <c r="I185" s="20"/>
    </row>
    <row r="186" spans="1:9" ht="40.799999999999997" hidden="1" outlineLevel="1">
      <c r="A186" s="140" t="s">
        <v>370</v>
      </c>
      <c r="B186" s="71" t="s">
        <v>371</v>
      </c>
      <c r="C186" s="232" t="s">
        <v>54</v>
      </c>
      <c r="D186" s="23" t="str">
        <f>IFERROR(VLOOKUP(C186,Liste!A$31:C$36,3,),"")</f>
        <v>…</v>
      </c>
      <c r="E186" s="334" t="str">
        <f>IFERROR(VLOOKUP(C186,Liste!A$31:B$36,2,),"")</f>
        <v>Libellé du critère quand il sera choisi.</v>
      </c>
      <c r="F186" s="335"/>
      <c r="G186" s="278"/>
      <c r="I186" s="20"/>
    </row>
    <row r="187" spans="1:9" ht="40.799999999999997" hidden="1" outlineLevel="1">
      <c r="A187" s="140" t="s">
        <v>372</v>
      </c>
      <c r="B187" s="71" t="s">
        <v>373</v>
      </c>
      <c r="C187" s="232" t="s">
        <v>54</v>
      </c>
      <c r="D187" s="23" t="str">
        <f>IFERROR(VLOOKUP(C187,Liste!A$31:C$36,3,),"")</f>
        <v>…</v>
      </c>
      <c r="E187" s="334" t="str">
        <f>IFERROR(VLOOKUP(C187,Liste!A$31:B$36,2,),"")</f>
        <v>Libellé du critère quand il sera choisi.</v>
      </c>
      <c r="F187" s="335"/>
      <c r="G187" s="278"/>
      <c r="I187" s="20"/>
    </row>
    <row r="188" spans="1:9" ht="30.6" hidden="1" outlineLevel="1">
      <c r="A188" s="140" t="s">
        <v>374</v>
      </c>
      <c r="B188" s="71" t="s">
        <v>375</v>
      </c>
      <c r="C188" s="232" t="s">
        <v>54</v>
      </c>
      <c r="D188" s="23" t="str">
        <f>IFERROR(VLOOKUP(C188,Liste!A$31:C$36,3,),"")</f>
        <v>…</v>
      </c>
      <c r="E188" s="334" t="str">
        <f>IFERROR(VLOOKUP(C188,Liste!A$31:B$36,2,),"")</f>
        <v>Libellé du critère quand il sera choisi.</v>
      </c>
      <c r="F188" s="335"/>
      <c r="G188" s="278"/>
      <c r="I188" s="20"/>
    </row>
    <row r="189" spans="1:9" ht="30.6" hidden="1" outlineLevel="1">
      <c r="A189" s="140" t="s">
        <v>376</v>
      </c>
      <c r="B189" s="71" t="s">
        <v>377</v>
      </c>
      <c r="C189" s="232" t="s">
        <v>54</v>
      </c>
      <c r="D189" s="23" t="str">
        <f>IFERROR(VLOOKUP(C189,Liste!A$31:C$36,3,),"")</f>
        <v>…</v>
      </c>
      <c r="E189" s="334" t="str">
        <f>IFERROR(VLOOKUP(C189,Liste!A$31:B$36,2,),"")</f>
        <v>Libellé du critère quand il sera choisi.</v>
      </c>
      <c r="F189" s="335"/>
      <c r="G189" s="278"/>
      <c r="I189" s="20"/>
    </row>
    <row r="190" spans="1:9" ht="43.2" customHeight="1" collapsed="1">
      <c r="A190" s="140" t="s">
        <v>391</v>
      </c>
      <c r="B190" s="71" t="s">
        <v>1038</v>
      </c>
      <c r="C190" s="231" t="s">
        <v>54</v>
      </c>
      <c r="D190" s="23" t="str">
        <f>IF(C190&lt;&gt;Liste!A$31,IFERROR(VLOOKUP(C190,Liste!$A$2:$C$6,3,),""),IF(COUNTIF(D191:D198,Liste!$C$31)&gt;0,Liste!$C$31, IF(COUNTIF(D191:D198,Liste!$C$36)=COUNTIF(D191:D198,"&lt;&gt;"),Liste!$C$36,IF(SUM(D191:D198)&gt;=0,AVERAGE(D191:D198),Liste!$C$31))))</f>
        <v>…</v>
      </c>
      <c r="E190" s="336" t="str">
        <f>IF(C190&lt;&gt;Liste!A$2,IFERROR(VLOOKUP(C190,Liste!$A$2:$B$6,2,),""),"Evaluation par les exigences")</f>
        <v>Evaluation par les exigences</v>
      </c>
      <c r="F190" s="335"/>
      <c r="G190" s="278"/>
      <c r="I190" s="20"/>
    </row>
    <row r="191" spans="1:9" ht="50.7" hidden="1" customHeight="1" outlineLevel="1">
      <c r="A191" s="140" t="s">
        <v>379</v>
      </c>
      <c r="B191" s="71" t="s">
        <v>380</v>
      </c>
      <c r="C191" s="232" t="s">
        <v>54</v>
      </c>
      <c r="D191" s="23" t="str">
        <f>IFERROR(VLOOKUP(C191,Liste!A$31:C$36,3,),"")</f>
        <v>…</v>
      </c>
      <c r="E191" s="334" t="str">
        <f>IFERROR(VLOOKUP(C191,Liste!A$31:B$36,2,),"")</f>
        <v>Libellé du critère quand il sera choisi.</v>
      </c>
      <c r="F191" s="335"/>
      <c r="G191" s="278"/>
      <c r="I191" s="20"/>
    </row>
    <row r="192" spans="1:9" ht="50.7" hidden="1" customHeight="1" outlineLevel="1">
      <c r="A192" s="140" t="s">
        <v>381</v>
      </c>
      <c r="B192" s="71" t="s">
        <v>1153</v>
      </c>
      <c r="C192" s="232" t="s">
        <v>54</v>
      </c>
      <c r="D192" s="23" t="str">
        <f>IFERROR(VLOOKUP(C192,Liste!A$31:C$36,3,),"")</f>
        <v>…</v>
      </c>
      <c r="E192" s="334" t="str">
        <f>IFERROR(VLOOKUP(C192,Liste!A$31:B$36,2,),"")</f>
        <v>Libellé du critère quand il sera choisi.</v>
      </c>
      <c r="F192" s="335"/>
      <c r="G192" s="278"/>
      <c r="I192" s="20"/>
    </row>
    <row r="193" spans="1:9" ht="50.7" hidden="1" customHeight="1" outlineLevel="1">
      <c r="A193" s="140" t="s">
        <v>382</v>
      </c>
      <c r="B193" s="71" t="s">
        <v>383</v>
      </c>
      <c r="C193" s="232" t="s">
        <v>54</v>
      </c>
      <c r="D193" s="23" t="str">
        <f>IFERROR(VLOOKUP(C193,Liste!A$31:C$36,3,),"")</f>
        <v>…</v>
      </c>
      <c r="E193" s="334" t="str">
        <f>IFERROR(VLOOKUP(C193,Liste!A$31:B$36,2,),"")</f>
        <v>Libellé du critère quand il sera choisi.</v>
      </c>
      <c r="F193" s="335"/>
      <c r="G193" s="278"/>
      <c r="I193" s="20"/>
    </row>
    <row r="194" spans="1:9" ht="50.7" hidden="1" customHeight="1" outlineLevel="1">
      <c r="A194" s="140" t="s">
        <v>384</v>
      </c>
      <c r="B194" s="71" t="s">
        <v>1154</v>
      </c>
      <c r="C194" s="232" t="s">
        <v>54</v>
      </c>
      <c r="D194" s="23" t="str">
        <f>IFERROR(VLOOKUP(C194,Liste!A$31:C$36,3,),"")</f>
        <v>…</v>
      </c>
      <c r="E194" s="334" t="str">
        <f>IFERROR(VLOOKUP(C194,Liste!A$31:B$36,2,),"")</f>
        <v>Libellé du critère quand il sera choisi.</v>
      </c>
      <c r="F194" s="335"/>
      <c r="G194" s="278"/>
      <c r="I194" s="20"/>
    </row>
    <row r="195" spans="1:9" ht="50.7" hidden="1" customHeight="1" outlineLevel="1">
      <c r="A195" s="140" t="s">
        <v>385</v>
      </c>
      <c r="B195" s="71" t="s">
        <v>1155</v>
      </c>
      <c r="C195" s="232" t="s">
        <v>54</v>
      </c>
      <c r="D195" s="23" t="str">
        <f>IFERROR(VLOOKUP(C195,Liste!A$31:C$36,3,),"")</f>
        <v>…</v>
      </c>
      <c r="E195" s="334" t="str">
        <f>IFERROR(VLOOKUP(C195,Liste!A$31:B$36,2,),"")</f>
        <v>Libellé du critère quand il sera choisi.</v>
      </c>
      <c r="F195" s="335"/>
      <c r="G195" s="278"/>
      <c r="I195" s="20"/>
    </row>
    <row r="196" spans="1:9" ht="50.7" hidden="1" customHeight="1" outlineLevel="1">
      <c r="A196" s="140" t="s">
        <v>386</v>
      </c>
      <c r="B196" s="71" t="s">
        <v>387</v>
      </c>
      <c r="C196" s="232" t="s">
        <v>54</v>
      </c>
      <c r="D196" s="23" t="str">
        <f>IFERROR(VLOOKUP(C196,Liste!A$31:C$36,3,),"")</f>
        <v>…</v>
      </c>
      <c r="E196" s="334" t="str">
        <f>IFERROR(VLOOKUP(C196,Liste!A$31:B$36,2,),"")</f>
        <v>Libellé du critère quand il sera choisi.</v>
      </c>
      <c r="F196" s="335"/>
      <c r="G196" s="278"/>
      <c r="I196" s="20"/>
    </row>
    <row r="197" spans="1:9" ht="40.799999999999997" hidden="1" outlineLevel="1">
      <c r="A197" s="140" t="s">
        <v>388</v>
      </c>
      <c r="B197" s="71" t="s">
        <v>1156</v>
      </c>
      <c r="C197" s="232" t="s">
        <v>54</v>
      </c>
      <c r="D197" s="23" t="str">
        <f>IFERROR(VLOOKUP(C197,Liste!A$31:C$36,3,),"")</f>
        <v>…</v>
      </c>
      <c r="E197" s="334" t="str">
        <f>IFERROR(VLOOKUP(C197,Liste!A$31:B$36,2,),"")</f>
        <v>Libellé du critère quand il sera choisi.</v>
      </c>
      <c r="F197" s="335"/>
      <c r="G197" s="278"/>
      <c r="I197" s="20"/>
    </row>
    <row r="198" spans="1:9" ht="50.7" hidden="1" customHeight="1" outlineLevel="1">
      <c r="A198" s="140" t="s">
        <v>389</v>
      </c>
      <c r="B198" s="67" t="s">
        <v>390</v>
      </c>
      <c r="C198" s="232" t="s">
        <v>54</v>
      </c>
      <c r="D198" s="23" t="str">
        <f>IFERROR(VLOOKUP(C198,Liste!A$31:C$36,3,),"")</f>
        <v>…</v>
      </c>
      <c r="E198" s="334" t="str">
        <f>IFERROR(VLOOKUP(C198,Liste!A$31:B$36,2,),"")</f>
        <v>Libellé du critère quand il sera choisi.</v>
      </c>
      <c r="F198" s="335"/>
      <c r="G198" s="278"/>
      <c r="I198" s="20"/>
    </row>
    <row r="199" spans="1:9" ht="34.950000000000003" customHeight="1" collapsed="1">
      <c r="A199" s="140" t="s">
        <v>409</v>
      </c>
      <c r="B199" s="71" t="s">
        <v>1032</v>
      </c>
      <c r="C199" s="231" t="s">
        <v>54</v>
      </c>
      <c r="D199" s="23" t="str">
        <f>IF(C199&lt;&gt;Liste!A$31,IFERROR(VLOOKUP(C199,Liste!$A$2:$C$6,3,),""),IF(COUNTIF(D200:D210,Liste!$C$31)&gt;0,Liste!$C$31, IF(COUNTIF(D200:D210,Liste!$C$36)=COUNTIF(D200:D210,"&lt;&gt;"),Liste!$C$36,IF(SUM(D200:D210)&gt;=0,AVERAGE(D200:D210),Liste!$C$31))))</f>
        <v>…</v>
      </c>
      <c r="E199" s="336" t="str">
        <f>IF(C199&lt;&gt;Liste!A$2,IFERROR(VLOOKUP(C199,Liste!$A$2:$B$6,2,),""),"Evaluation par les exigences")</f>
        <v>Evaluation par les exigences</v>
      </c>
      <c r="F199" s="335"/>
      <c r="G199" s="278"/>
      <c r="I199" s="20"/>
    </row>
    <row r="200" spans="1:9" ht="112.2" hidden="1" customHeight="1" outlineLevel="1">
      <c r="A200" s="138" t="s">
        <v>1031</v>
      </c>
      <c r="B200" s="71" t="s">
        <v>1030</v>
      </c>
      <c r="C200" s="232" t="s">
        <v>54</v>
      </c>
      <c r="D200" s="23" t="str">
        <f>IFERROR(VLOOKUP(C200,Liste!A$31:C$36,3,),"")</f>
        <v>…</v>
      </c>
      <c r="E200" s="334" t="str">
        <f>IFERROR(VLOOKUP(C200,Liste!A$31:B$36,2,),"")</f>
        <v>Libellé du critère quand il sera choisi.</v>
      </c>
      <c r="F200" s="335"/>
      <c r="G200" s="278"/>
      <c r="I200" s="20"/>
    </row>
    <row r="201" spans="1:9" ht="40.950000000000003" hidden="1" customHeight="1" outlineLevel="1">
      <c r="A201" s="140" t="s">
        <v>392</v>
      </c>
      <c r="B201" s="73" t="s">
        <v>393</v>
      </c>
      <c r="C201" s="232" t="s">
        <v>54</v>
      </c>
      <c r="D201" s="23" t="str">
        <f>IFERROR(VLOOKUP(C201,Liste!A$31:C$36,3,),"")</f>
        <v>…</v>
      </c>
      <c r="E201" s="334" t="str">
        <f>IFERROR(VLOOKUP(C201,Liste!A$31:B$36,2,),"")</f>
        <v>Libellé du critère quand il sera choisi.</v>
      </c>
      <c r="F201" s="335"/>
      <c r="G201" s="278"/>
      <c r="I201" s="20"/>
    </row>
    <row r="202" spans="1:9" ht="50.7" hidden="1" customHeight="1" outlineLevel="1">
      <c r="A202" s="140" t="s">
        <v>394</v>
      </c>
      <c r="B202" s="71" t="s">
        <v>395</v>
      </c>
      <c r="C202" s="232" t="s">
        <v>54</v>
      </c>
      <c r="D202" s="23" t="str">
        <f>IFERROR(VLOOKUP(C202,Liste!A$31:C$36,3,),"")</f>
        <v>…</v>
      </c>
      <c r="E202" s="334" t="str">
        <f>IFERROR(VLOOKUP(C202,Liste!A$31:B$36,2,),"")</f>
        <v>Libellé du critère quand il sera choisi.</v>
      </c>
      <c r="F202" s="335"/>
      <c r="G202" s="278"/>
      <c r="I202" s="20"/>
    </row>
    <row r="203" spans="1:9" ht="54.45" hidden="1" customHeight="1" outlineLevel="1">
      <c r="A203" s="140" t="s">
        <v>396</v>
      </c>
      <c r="B203" s="71" t="s">
        <v>1157</v>
      </c>
      <c r="C203" s="232" t="s">
        <v>54</v>
      </c>
      <c r="D203" s="23" t="str">
        <f>IFERROR(VLOOKUP(C203,Liste!A$31:C$36,3,),"")</f>
        <v>…</v>
      </c>
      <c r="E203" s="334" t="str">
        <f>IFERROR(VLOOKUP(C203,Liste!A$31:B$36,2,),"")</f>
        <v>Libellé du critère quand il sera choisi.</v>
      </c>
      <c r="F203" s="335"/>
      <c r="G203" s="278"/>
      <c r="I203" s="20"/>
    </row>
    <row r="204" spans="1:9" ht="36" hidden="1" customHeight="1" outlineLevel="1">
      <c r="A204" s="140" t="s">
        <v>397</v>
      </c>
      <c r="B204" s="71" t="s">
        <v>398</v>
      </c>
      <c r="C204" s="232" t="s">
        <v>54</v>
      </c>
      <c r="D204" s="23" t="str">
        <f>IFERROR(VLOOKUP(C204,Liste!A$31:C$36,3,),"")</f>
        <v>…</v>
      </c>
      <c r="E204" s="334" t="str">
        <f>IFERROR(VLOOKUP(C204,Liste!A$31:B$36,2,),"")</f>
        <v>Libellé du critère quand il sera choisi.</v>
      </c>
      <c r="F204" s="335"/>
      <c r="G204" s="278"/>
      <c r="I204" s="20"/>
    </row>
    <row r="205" spans="1:9" ht="36.450000000000003" hidden="1" customHeight="1" outlineLevel="1">
      <c r="A205" s="140" t="s">
        <v>399</v>
      </c>
      <c r="B205" s="71" t="s">
        <v>400</v>
      </c>
      <c r="C205" s="232" t="s">
        <v>54</v>
      </c>
      <c r="D205" s="23" t="str">
        <f>IFERROR(VLOOKUP(C205,Liste!A$31:C$36,3,),"")</f>
        <v>…</v>
      </c>
      <c r="E205" s="334" t="str">
        <f>IFERROR(VLOOKUP(C205,Liste!A$31:B$36,2,),"")</f>
        <v>Libellé du critère quand il sera choisi.</v>
      </c>
      <c r="F205" s="335"/>
      <c r="G205" s="278"/>
      <c r="I205" s="20"/>
    </row>
    <row r="206" spans="1:9" ht="47.7" hidden="1" customHeight="1" outlineLevel="1">
      <c r="A206" s="140" t="s">
        <v>401</v>
      </c>
      <c r="B206" s="71" t="s">
        <v>402</v>
      </c>
      <c r="C206" s="232" t="s">
        <v>54</v>
      </c>
      <c r="D206" s="23" t="str">
        <f>IFERROR(VLOOKUP(C206,Liste!A$31:C$36,3,),"")</f>
        <v>…</v>
      </c>
      <c r="E206" s="334" t="str">
        <f>IFERROR(VLOOKUP(C206,Liste!A$31:B$36,2,),"")</f>
        <v>Libellé du critère quand il sera choisi.</v>
      </c>
      <c r="F206" s="335"/>
      <c r="G206" s="278"/>
      <c r="I206" s="20"/>
    </row>
    <row r="207" spans="1:9" ht="72" hidden="1" customHeight="1" outlineLevel="1">
      <c r="A207" s="140" t="s">
        <v>403</v>
      </c>
      <c r="B207" s="73" t="s">
        <v>404</v>
      </c>
      <c r="C207" s="232" t="s">
        <v>54</v>
      </c>
      <c r="D207" s="23" t="str">
        <f>IFERROR(VLOOKUP(C207,Liste!A$31:C$36,3,),"")</f>
        <v>…</v>
      </c>
      <c r="E207" s="334" t="str">
        <f>IFERROR(VLOOKUP(C207,Liste!A$31:B$36,2,),"")</f>
        <v>Libellé du critère quand il sera choisi.</v>
      </c>
      <c r="F207" s="335"/>
      <c r="G207" s="278"/>
      <c r="I207" s="20"/>
    </row>
    <row r="208" spans="1:9" ht="50.7" hidden="1" customHeight="1" outlineLevel="1">
      <c r="A208" s="140" t="s">
        <v>405</v>
      </c>
      <c r="B208" s="71" t="s">
        <v>1158</v>
      </c>
      <c r="C208" s="232" t="s">
        <v>54</v>
      </c>
      <c r="D208" s="23" t="str">
        <f>IFERROR(VLOOKUP(C208,Liste!A$31:C$36,3,),"")</f>
        <v>…</v>
      </c>
      <c r="E208" s="334" t="str">
        <f>IFERROR(VLOOKUP(C208,Liste!A$31:B$36,2,),"")</f>
        <v>Libellé du critère quand il sera choisi.</v>
      </c>
      <c r="F208" s="335"/>
      <c r="G208" s="278"/>
      <c r="I208" s="20"/>
    </row>
    <row r="209" spans="1:9" ht="50.7" hidden="1" customHeight="1" outlineLevel="1">
      <c r="A209" s="140" t="s">
        <v>406</v>
      </c>
      <c r="B209" s="71" t="s">
        <v>1034</v>
      </c>
      <c r="C209" s="232" t="s">
        <v>54</v>
      </c>
      <c r="D209" s="23" t="str">
        <f>IFERROR(VLOOKUP(C209,Liste!A$31:C$36,3,),"")</f>
        <v>…</v>
      </c>
      <c r="E209" s="334" t="str">
        <f>IFERROR(VLOOKUP(C209,Liste!A$31:B$36,2,),"")</f>
        <v>Libellé du critère quand il sera choisi.</v>
      </c>
      <c r="F209" s="335"/>
      <c r="G209" s="278"/>
      <c r="I209" s="20"/>
    </row>
    <row r="210" spans="1:9" ht="40.799999999999997" hidden="1" outlineLevel="1">
      <c r="A210" s="140" t="s">
        <v>407</v>
      </c>
      <c r="B210" s="71" t="s">
        <v>408</v>
      </c>
      <c r="C210" s="232" t="s">
        <v>54</v>
      </c>
      <c r="D210" s="23" t="str">
        <f>IFERROR(VLOOKUP(C210,Liste!A$31:C$36,3,),"")</f>
        <v>…</v>
      </c>
      <c r="E210" s="334" t="str">
        <f>IFERROR(VLOOKUP(C210,Liste!A$31:B$36,2,),"")</f>
        <v>Libellé du critère quand il sera choisi.</v>
      </c>
      <c r="F210" s="335"/>
      <c r="G210" s="278"/>
      <c r="I210" s="20"/>
    </row>
    <row r="211" spans="1:9" ht="25.95" customHeight="1" collapsed="1">
      <c r="A211" s="140" t="s">
        <v>451</v>
      </c>
      <c r="B211" s="71" t="s">
        <v>1033</v>
      </c>
      <c r="C211" s="231" t="s">
        <v>54</v>
      </c>
      <c r="D211" s="23" t="str">
        <f>IF(C211&lt;&gt;Liste!A$31,IFERROR(VLOOKUP(C211,Liste!$A$2:$C$6,3,),""),IF(COUNTIF(D212:D233,Liste!$C$31)&gt;0,Liste!$C$31, IF(COUNTIF(D212:D233,Liste!$C$36)=COUNTIF(D212:D233,"&lt;&gt;"),Liste!$C$36,IF(SUM(D212:D233)&gt;=0,AVERAGE(D212:D233),Liste!$C$31))))</f>
        <v>…</v>
      </c>
      <c r="E211" s="336" t="str">
        <f>IF(C211&lt;&gt;Liste!A$2,IFERROR(VLOOKUP(C211,Liste!$A$2:$B$6,2,),""),"Evaluation par les exigences")</f>
        <v>Evaluation par les exigences</v>
      </c>
      <c r="F211" s="335"/>
      <c r="G211" s="278"/>
      <c r="I211" s="20"/>
    </row>
    <row r="212" spans="1:9" ht="50.7" hidden="1" customHeight="1" outlineLevel="1">
      <c r="A212" s="140" t="s">
        <v>410</v>
      </c>
      <c r="B212" s="71" t="s">
        <v>411</v>
      </c>
      <c r="C212" s="232" t="s">
        <v>54</v>
      </c>
      <c r="D212" s="23" t="str">
        <f>IFERROR(VLOOKUP(C212,Liste!A$31:C$36,3,),"")</f>
        <v>…</v>
      </c>
      <c r="E212" s="334" t="str">
        <f>IFERROR(VLOOKUP(C212,Liste!A$31:B$36,2,),"")</f>
        <v>Libellé du critère quand il sera choisi.</v>
      </c>
      <c r="F212" s="335"/>
      <c r="G212" s="278"/>
      <c r="I212" s="20"/>
    </row>
    <row r="213" spans="1:9" ht="50.7" hidden="1" customHeight="1" outlineLevel="1">
      <c r="A213" s="140" t="s">
        <v>412</v>
      </c>
      <c r="B213" s="73" t="s">
        <v>1159</v>
      </c>
      <c r="C213" s="232" t="s">
        <v>54</v>
      </c>
      <c r="D213" s="23" t="str">
        <f>IFERROR(VLOOKUP(C213,Liste!A$31:C$36,3,),"")</f>
        <v>…</v>
      </c>
      <c r="E213" s="334" t="str">
        <f>IFERROR(VLOOKUP(C213,Liste!A$31:B$36,2,),"")</f>
        <v>Libellé du critère quand il sera choisi.</v>
      </c>
      <c r="F213" s="335"/>
      <c r="G213" s="278"/>
      <c r="I213" s="20"/>
    </row>
    <row r="214" spans="1:9" ht="50.7" hidden="1" customHeight="1" outlineLevel="1">
      <c r="A214" s="140" t="s">
        <v>413</v>
      </c>
      <c r="B214" s="71" t="s">
        <v>414</v>
      </c>
      <c r="C214" s="232" t="s">
        <v>54</v>
      </c>
      <c r="D214" s="23" t="str">
        <f>IFERROR(VLOOKUP(C214,Liste!A$31:C$36,3,),"")</f>
        <v>…</v>
      </c>
      <c r="E214" s="334" t="str">
        <f>IFERROR(VLOOKUP(C214,Liste!A$31:B$36,2,),"")</f>
        <v>Libellé du critère quand il sera choisi.</v>
      </c>
      <c r="F214" s="335"/>
      <c r="G214" s="278"/>
      <c r="I214" s="20"/>
    </row>
    <row r="215" spans="1:9" ht="67.2" hidden="1" customHeight="1" outlineLevel="1">
      <c r="A215" s="140" t="s">
        <v>415</v>
      </c>
      <c r="B215" s="71" t="s">
        <v>416</v>
      </c>
      <c r="C215" s="232" t="s">
        <v>54</v>
      </c>
      <c r="D215" s="23" t="str">
        <f>IFERROR(VLOOKUP(C215,Liste!A$31:C$36,3,),"")</f>
        <v>…</v>
      </c>
      <c r="E215" s="334" t="str">
        <f>IFERROR(VLOOKUP(C215,Liste!A$31:B$36,2,),"")</f>
        <v>Libellé du critère quand il sera choisi.</v>
      </c>
      <c r="F215" s="335"/>
      <c r="G215" s="278"/>
      <c r="I215" s="20"/>
    </row>
    <row r="216" spans="1:9" ht="50.7" hidden="1" customHeight="1" outlineLevel="1">
      <c r="A216" s="140" t="s">
        <v>417</v>
      </c>
      <c r="B216" s="71" t="s">
        <v>418</v>
      </c>
      <c r="C216" s="232" t="s">
        <v>54</v>
      </c>
      <c r="D216" s="23" t="str">
        <f>IFERROR(VLOOKUP(C216,Liste!A$31:C$36,3,),"")</f>
        <v>…</v>
      </c>
      <c r="E216" s="334" t="str">
        <f>IFERROR(VLOOKUP(C216,Liste!A$31:B$36,2,),"")</f>
        <v>Libellé du critère quand il sera choisi.</v>
      </c>
      <c r="F216" s="335"/>
      <c r="G216" s="278"/>
      <c r="I216" s="20"/>
    </row>
    <row r="217" spans="1:9" ht="98.7" hidden="1" customHeight="1" outlineLevel="1">
      <c r="A217" s="140" t="s">
        <v>419</v>
      </c>
      <c r="B217" s="71" t="s">
        <v>420</v>
      </c>
      <c r="C217" s="232" t="s">
        <v>54</v>
      </c>
      <c r="D217" s="23" t="str">
        <f>IFERROR(VLOOKUP(C217,Liste!A$31:C$36,3,),"")</f>
        <v>…</v>
      </c>
      <c r="E217" s="334" t="str">
        <f>IFERROR(VLOOKUP(C217,Liste!A$31:B$36,2,),"")</f>
        <v>Libellé du critère quand il sera choisi.</v>
      </c>
      <c r="F217" s="335"/>
      <c r="G217" s="278"/>
      <c r="I217" s="20"/>
    </row>
    <row r="218" spans="1:9" ht="70.95" hidden="1" customHeight="1" outlineLevel="1">
      <c r="A218" s="140" t="s">
        <v>421</v>
      </c>
      <c r="B218" s="73" t="s">
        <v>422</v>
      </c>
      <c r="C218" s="232" t="s">
        <v>54</v>
      </c>
      <c r="D218" s="23" t="str">
        <f>IFERROR(VLOOKUP(C218,Liste!A$31:C$36,3,),"")</f>
        <v>…</v>
      </c>
      <c r="E218" s="334" t="str">
        <f>IFERROR(VLOOKUP(C218,Liste!A$31:B$36,2,),"")</f>
        <v>Libellé du critère quand il sera choisi.</v>
      </c>
      <c r="F218" s="335"/>
      <c r="G218" s="278"/>
      <c r="I218" s="20"/>
    </row>
    <row r="219" spans="1:9" ht="50.7" hidden="1" customHeight="1" outlineLevel="1">
      <c r="A219" s="140" t="s">
        <v>423</v>
      </c>
      <c r="B219" s="71" t="s">
        <v>424</v>
      </c>
      <c r="C219" s="232" t="s">
        <v>54</v>
      </c>
      <c r="D219" s="23" t="str">
        <f>IFERROR(VLOOKUP(C219,Liste!A$31:C$36,3,),"")</f>
        <v>…</v>
      </c>
      <c r="E219" s="334" t="str">
        <f>IFERROR(VLOOKUP(C219,Liste!A$31:B$36,2,),"")</f>
        <v>Libellé du critère quand il sera choisi.</v>
      </c>
      <c r="F219" s="335"/>
      <c r="G219" s="278"/>
      <c r="I219" s="20"/>
    </row>
    <row r="220" spans="1:9" ht="50.7" hidden="1" customHeight="1" outlineLevel="1">
      <c r="A220" s="140" t="s">
        <v>425</v>
      </c>
      <c r="B220" s="71" t="s">
        <v>426</v>
      </c>
      <c r="C220" s="232" t="s">
        <v>54</v>
      </c>
      <c r="D220" s="23" t="str">
        <f>IFERROR(VLOOKUP(C220,Liste!A$31:C$36,3,),"")</f>
        <v>…</v>
      </c>
      <c r="E220" s="334" t="str">
        <f>IFERROR(VLOOKUP(C220,Liste!A$31:B$36,2,),"")</f>
        <v>Libellé du critère quand il sera choisi.</v>
      </c>
      <c r="F220" s="335"/>
      <c r="G220" s="278"/>
      <c r="I220" s="20"/>
    </row>
    <row r="221" spans="1:9" ht="91.2" hidden="1" customHeight="1" outlineLevel="1">
      <c r="A221" s="140" t="s">
        <v>427</v>
      </c>
      <c r="B221" s="71" t="s">
        <v>428</v>
      </c>
      <c r="C221" s="232" t="s">
        <v>54</v>
      </c>
      <c r="D221" s="23" t="str">
        <f>IFERROR(VLOOKUP(C221,Liste!A$31:C$36,3,),"")</f>
        <v>…</v>
      </c>
      <c r="E221" s="334" t="str">
        <f>IFERROR(VLOOKUP(C221,Liste!A$31:B$36,2,),"")</f>
        <v>Libellé du critère quand il sera choisi.</v>
      </c>
      <c r="F221" s="335"/>
      <c r="G221" s="278"/>
      <c r="I221" s="20"/>
    </row>
    <row r="222" spans="1:9" ht="50.7" hidden="1" customHeight="1" outlineLevel="1">
      <c r="A222" s="140" t="s">
        <v>429</v>
      </c>
      <c r="B222" s="71" t="s">
        <v>430</v>
      </c>
      <c r="C222" s="232" t="s">
        <v>54</v>
      </c>
      <c r="D222" s="23" t="str">
        <f>IFERROR(VLOOKUP(C222,Liste!A$31:C$36,3,),"")</f>
        <v>…</v>
      </c>
      <c r="E222" s="334" t="str">
        <f>IFERROR(VLOOKUP(C222,Liste!A$31:B$36,2,),"")</f>
        <v>Libellé du critère quand il sera choisi.</v>
      </c>
      <c r="F222" s="335"/>
      <c r="G222" s="278"/>
      <c r="I222" s="20"/>
    </row>
    <row r="223" spans="1:9" ht="50.7" hidden="1" customHeight="1" outlineLevel="1">
      <c r="A223" s="140" t="s">
        <v>431</v>
      </c>
      <c r="B223" s="71" t="s">
        <v>432</v>
      </c>
      <c r="C223" s="232" t="s">
        <v>54</v>
      </c>
      <c r="D223" s="23" t="str">
        <f>IFERROR(VLOOKUP(C223,Liste!A$31:C$36,3,),"")</f>
        <v>…</v>
      </c>
      <c r="E223" s="334" t="str">
        <f>IFERROR(VLOOKUP(C223,Liste!A$31:B$36,2,),"")</f>
        <v>Libellé du critère quand il sera choisi.</v>
      </c>
      <c r="F223" s="335"/>
      <c r="G223" s="278"/>
      <c r="I223" s="20"/>
    </row>
    <row r="224" spans="1:9" ht="42.45" hidden="1" customHeight="1" outlineLevel="1">
      <c r="A224" s="140" t="s">
        <v>433</v>
      </c>
      <c r="B224" s="71" t="s">
        <v>434</v>
      </c>
      <c r="C224" s="232" t="s">
        <v>54</v>
      </c>
      <c r="D224" s="23" t="str">
        <f>IFERROR(VLOOKUP(C224,Liste!A$31:C$36,3,),"")</f>
        <v>…</v>
      </c>
      <c r="E224" s="334" t="str">
        <f>IFERROR(VLOOKUP(C224,Liste!A$31:B$36,2,),"")</f>
        <v>Libellé du critère quand il sera choisi.</v>
      </c>
      <c r="F224" s="335"/>
      <c r="G224" s="278"/>
      <c r="I224" s="20"/>
    </row>
    <row r="225" spans="1:9" ht="50.7" hidden="1" customHeight="1" outlineLevel="1">
      <c r="A225" s="140" t="s">
        <v>435</v>
      </c>
      <c r="B225" s="73" t="s">
        <v>436</v>
      </c>
      <c r="C225" s="232" t="s">
        <v>54</v>
      </c>
      <c r="D225" s="23" t="str">
        <f>IFERROR(VLOOKUP(C225,Liste!A$31:C$36,3,),"")</f>
        <v>…</v>
      </c>
      <c r="E225" s="334" t="str">
        <f>IFERROR(VLOOKUP(C225,Liste!A$31:B$36,2,),"")</f>
        <v>Libellé du critère quand il sera choisi.</v>
      </c>
      <c r="F225" s="335"/>
      <c r="G225" s="278"/>
      <c r="I225" s="20"/>
    </row>
    <row r="226" spans="1:9" ht="73.95" hidden="1" customHeight="1" outlineLevel="1">
      <c r="A226" s="140" t="s">
        <v>437</v>
      </c>
      <c r="B226" s="71" t="s">
        <v>1160</v>
      </c>
      <c r="C226" s="232" t="s">
        <v>54</v>
      </c>
      <c r="D226" s="23" t="str">
        <f>IFERROR(VLOOKUP(C226,Liste!A$31:C$36,3,),"")</f>
        <v>…</v>
      </c>
      <c r="E226" s="334" t="str">
        <f>IFERROR(VLOOKUP(C226,Liste!A$31:B$36,2,),"")</f>
        <v>Libellé du critère quand il sera choisi.</v>
      </c>
      <c r="F226" s="335"/>
      <c r="G226" s="278"/>
      <c r="I226" s="20"/>
    </row>
    <row r="227" spans="1:9" ht="50.7" hidden="1" customHeight="1" outlineLevel="1">
      <c r="A227" s="140" t="s">
        <v>438</v>
      </c>
      <c r="B227" s="71" t="s">
        <v>1161</v>
      </c>
      <c r="C227" s="232" t="s">
        <v>54</v>
      </c>
      <c r="D227" s="23" t="str">
        <f>IFERROR(VLOOKUP(C227,Liste!A$31:C$36,3,),"")</f>
        <v>…</v>
      </c>
      <c r="E227" s="334" t="str">
        <f>IFERROR(VLOOKUP(C227,Liste!A$31:B$36,2,),"")</f>
        <v>Libellé du critère quand il sera choisi.</v>
      </c>
      <c r="F227" s="335"/>
      <c r="G227" s="278"/>
      <c r="I227" s="20"/>
    </row>
    <row r="228" spans="1:9" ht="50.7" hidden="1" customHeight="1" outlineLevel="1">
      <c r="A228" s="140" t="s">
        <v>439</v>
      </c>
      <c r="B228" s="71" t="s">
        <v>440</v>
      </c>
      <c r="C228" s="232" t="s">
        <v>54</v>
      </c>
      <c r="D228" s="23" t="str">
        <f>IFERROR(VLOOKUP(C228,Liste!A$31:C$36,3,),"")</f>
        <v>…</v>
      </c>
      <c r="E228" s="334" t="str">
        <f>IFERROR(VLOOKUP(C228,Liste!A$31:B$36,2,),"")</f>
        <v>Libellé du critère quand il sera choisi.</v>
      </c>
      <c r="F228" s="335"/>
      <c r="G228" s="278"/>
      <c r="I228" s="20"/>
    </row>
    <row r="229" spans="1:9" ht="50.7" hidden="1" customHeight="1" outlineLevel="1">
      <c r="A229" s="140" t="s">
        <v>441</v>
      </c>
      <c r="B229" s="71" t="s">
        <v>442</v>
      </c>
      <c r="C229" s="232" t="s">
        <v>54</v>
      </c>
      <c r="D229" s="23" t="str">
        <f>IFERROR(VLOOKUP(C229,Liste!A$31:C$36,3,),"")</f>
        <v>…</v>
      </c>
      <c r="E229" s="334" t="str">
        <f>IFERROR(VLOOKUP(C229,Liste!A$31:B$36,2,),"")</f>
        <v>Libellé du critère quand il sera choisi.</v>
      </c>
      <c r="F229" s="335"/>
      <c r="G229" s="278"/>
      <c r="I229" s="20"/>
    </row>
    <row r="230" spans="1:9" ht="70.2" hidden="1" customHeight="1" outlineLevel="1">
      <c r="A230" s="140" t="s">
        <v>443</v>
      </c>
      <c r="B230" s="71" t="s">
        <v>444</v>
      </c>
      <c r="C230" s="232" t="s">
        <v>54</v>
      </c>
      <c r="D230" s="23" t="str">
        <f>IFERROR(VLOOKUP(C230,Liste!A$31:C$36,3,),"")</f>
        <v>…</v>
      </c>
      <c r="E230" s="334" t="str">
        <f>IFERROR(VLOOKUP(C230,Liste!A$31:B$36,2,),"")</f>
        <v>Libellé du critère quand il sera choisi.</v>
      </c>
      <c r="F230" s="335"/>
      <c r="G230" s="278"/>
      <c r="I230" s="20"/>
    </row>
    <row r="231" spans="1:9" ht="67.2" hidden="1" customHeight="1" outlineLevel="1">
      <c r="A231" s="140" t="s">
        <v>445</v>
      </c>
      <c r="B231" s="71" t="s">
        <v>446</v>
      </c>
      <c r="C231" s="232" t="s">
        <v>54</v>
      </c>
      <c r="D231" s="23" t="str">
        <f>IFERROR(VLOOKUP(C231,Liste!A$31:C$36,3,),"")</f>
        <v>…</v>
      </c>
      <c r="E231" s="334" t="str">
        <f>IFERROR(VLOOKUP(C231,Liste!A$31:B$36,2,),"")</f>
        <v>Libellé du critère quand il sera choisi.</v>
      </c>
      <c r="F231" s="335"/>
      <c r="G231" s="278"/>
      <c r="I231" s="20"/>
    </row>
    <row r="232" spans="1:9" ht="40.799999999999997" hidden="1" outlineLevel="1">
      <c r="A232" s="140" t="s">
        <v>447</v>
      </c>
      <c r="B232" s="71" t="s">
        <v>448</v>
      </c>
      <c r="C232" s="232" t="s">
        <v>54</v>
      </c>
      <c r="D232" s="23" t="str">
        <f>IFERROR(VLOOKUP(C232,Liste!A$31:C$36,3,),"")</f>
        <v>…</v>
      </c>
      <c r="E232" s="334" t="str">
        <f>IFERROR(VLOOKUP(C232,Liste!A$31:B$36,2,),"")</f>
        <v>Libellé du critère quand il sera choisi.</v>
      </c>
      <c r="F232" s="335"/>
      <c r="G232" s="278"/>
      <c r="I232" s="20"/>
    </row>
    <row r="233" spans="1:9" ht="30.6" hidden="1" outlineLevel="1">
      <c r="A233" s="140" t="s">
        <v>449</v>
      </c>
      <c r="B233" s="71" t="s">
        <v>450</v>
      </c>
      <c r="C233" s="232" t="s">
        <v>54</v>
      </c>
      <c r="D233" s="23" t="str">
        <f>IFERROR(VLOOKUP(C233,Liste!A$31:C$36,3,),"")</f>
        <v>…</v>
      </c>
      <c r="E233" s="334" t="str">
        <f>IFERROR(VLOOKUP(C233,Liste!A$31:B$36,2,),"")</f>
        <v>Libellé du critère quand il sera choisi.</v>
      </c>
      <c r="F233" s="335"/>
      <c r="G233" s="278"/>
      <c r="I233" s="20"/>
    </row>
    <row r="234" spans="1:9" ht="28.2" customHeight="1" collapsed="1">
      <c r="A234" s="140" t="s">
        <v>454</v>
      </c>
      <c r="B234" s="71" t="s">
        <v>455</v>
      </c>
      <c r="C234" s="231" t="s">
        <v>54</v>
      </c>
      <c r="D234" s="23" t="str">
        <f>IF(C234&lt;&gt;Liste!A$31,IFERROR(VLOOKUP(C234,Liste!$A$2:$C$6,3,),""),IF(COUNTIF(D235:D235,Liste!$C$31)&gt;0,Liste!$C$31, IF(COUNTIF(D235:D235,Liste!$C$36)=COUNTIF(D235:D235,"&lt;&gt;"),Liste!$C$36,IF(SUM(D235:D235)&gt;=0,AVERAGE(D235:D235),Liste!$C$31))))</f>
        <v>…</v>
      </c>
      <c r="E234" s="336" t="str">
        <f>IF(C234&lt;&gt;Liste!A$2,IFERROR(VLOOKUP(C234,Liste!$A$2:$B$6,2,),""),"Evaluation par les exigences")</f>
        <v>Evaluation par les exigences</v>
      </c>
      <c r="F234" s="335"/>
      <c r="G234" s="278"/>
      <c r="I234" s="20"/>
    </row>
    <row r="235" spans="1:9" ht="61.95" hidden="1" customHeight="1" outlineLevel="1">
      <c r="A235" s="140" t="s">
        <v>456</v>
      </c>
      <c r="B235" s="71" t="s">
        <v>457</v>
      </c>
      <c r="C235" s="232" t="s">
        <v>54</v>
      </c>
      <c r="D235" s="23" t="str">
        <f>IFERROR(VLOOKUP(C235,Liste!A$31:C$36,3,),"")</f>
        <v>…</v>
      </c>
      <c r="E235" s="334" t="str">
        <f>IFERROR(VLOOKUP(C235,Liste!A$31:B$36,2,),"")</f>
        <v>Libellé du critère quand il sera choisi.</v>
      </c>
      <c r="F235" s="335"/>
      <c r="G235" s="278"/>
      <c r="I235" s="20"/>
    </row>
    <row r="236" spans="1:9" ht="39.450000000000003" customHeight="1" collapsed="1">
      <c r="A236" s="140" t="s">
        <v>458</v>
      </c>
      <c r="B236" s="71" t="s">
        <v>459</v>
      </c>
      <c r="C236" s="231" t="s">
        <v>54</v>
      </c>
      <c r="D236" s="23" t="str">
        <f>IF(C236&lt;&gt;Liste!A$31,IFERROR(VLOOKUP(C236,Liste!$A$2:$C$6,3,),""),IF(COUNTIF(D237:D238,Liste!$C$31)&gt;0,Liste!$C$31, IF(COUNTIF(D237:D238,Liste!$C$36)=COUNTIF(D237:D238,"&lt;&gt;"),Liste!$C$36,IF(SUM(D237:D238)&gt;=0,AVERAGE(D237:D238),Liste!$C$31))))</f>
        <v>…</v>
      </c>
      <c r="E236" s="336" t="str">
        <f>IF(C236&lt;&gt;Liste!A$2,IFERROR(VLOOKUP(C236,Liste!$A$2:$B$6,2,),""),"Evaluation par les exigences")</f>
        <v>Evaluation par les exigences</v>
      </c>
      <c r="F236" s="335"/>
      <c r="G236" s="278"/>
      <c r="I236" s="20"/>
    </row>
    <row r="237" spans="1:9" ht="58.2" hidden="1" customHeight="1" outlineLevel="1">
      <c r="A237" s="140" t="s">
        <v>460</v>
      </c>
      <c r="B237" s="71" t="s">
        <v>461</v>
      </c>
      <c r="C237" s="232" t="s">
        <v>54</v>
      </c>
      <c r="D237" s="23" t="str">
        <f>IFERROR(VLOOKUP(C237,Liste!A$31:C$36,3,),"")</f>
        <v>…</v>
      </c>
      <c r="E237" s="334" t="str">
        <f>IFERROR(VLOOKUP(C237,Liste!A$31:B$36,2,),"")</f>
        <v>Libellé du critère quand il sera choisi.</v>
      </c>
      <c r="F237" s="335"/>
      <c r="G237" s="278"/>
      <c r="I237" s="20"/>
    </row>
    <row r="238" spans="1:9" ht="61.2" hidden="1" customHeight="1" outlineLevel="1">
      <c r="A238" s="140" t="s">
        <v>462</v>
      </c>
      <c r="B238" s="71" t="s">
        <v>1162</v>
      </c>
      <c r="C238" s="232" t="s">
        <v>54</v>
      </c>
      <c r="D238" s="23" t="str">
        <f>IFERROR(VLOOKUP(C238,Liste!A$31:C$36,3,),"")</f>
        <v>…</v>
      </c>
      <c r="E238" s="334" t="str">
        <f>IFERROR(VLOOKUP(C238,Liste!A$31:B$36,2,),"")</f>
        <v>Libellé du critère quand il sera choisi.</v>
      </c>
      <c r="F238" s="335"/>
      <c r="G238" s="278"/>
      <c r="I238" s="20"/>
    </row>
    <row r="239" spans="1:9" ht="31.95" customHeight="1" collapsed="1">
      <c r="A239" s="140" t="s">
        <v>463</v>
      </c>
      <c r="B239" s="71" t="s">
        <v>464</v>
      </c>
      <c r="C239" s="231" t="s">
        <v>54</v>
      </c>
      <c r="D239" s="23" t="str">
        <f>IFERROR(VLOOKUP(C239,Liste!$A$2:$C$6,3,),"")</f>
        <v>…</v>
      </c>
      <c r="E239" s="336" t="str">
        <f>IF(C239&lt;&gt;Liste!A$2,IFERROR(VLOOKUP(C239,Liste!$A$2:$B$6,2,),""),"Evaluation par les exigences")</f>
        <v>Evaluation par les exigences</v>
      </c>
      <c r="F239" s="335"/>
      <c r="G239" s="279"/>
      <c r="I239" s="20"/>
    </row>
    <row r="240" spans="1:9" ht="33" customHeight="1">
      <c r="A240" s="140" t="s">
        <v>465</v>
      </c>
      <c r="B240" s="71" t="s">
        <v>466</v>
      </c>
      <c r="C240" s="231" t="s">
        <v>54</v>
      </c>
      <c r="D240" s="23" t="str">
        <f>IFERROR(VLOOKUP(C240,Liste!$A$2:$C$6,3,),"")</f>
        <v>…</v>
      </c>
      <c r="E240" s="336" t="str">
        <f>IF(C240&lt;&gt;Liste!A$2,IFERROR(VLOOKUP(C240,Liste!$A$2:$B$6,2,),""),"Evaluation par les exigences")</f>
        <v>Evaluation par les exigences</v>
      </c>
      <c r="F240" s="335"/>
      <c r="G240" s="278"/>
      <c r="I240" s="20"/>
    </row>
    <row r="241" spans="1:9" ht="32.700000000000003" customHeight="1">
      <c r="A241" s="140" t="s">
        <v>467</v>
      </c>
      <c r="B241" s="71" t="s">
        <v>468</v>
      </c>
      <c r="C241" s="231" t="s">
        <v>54</v>
      </c>
      <c r="D241" s="23" t="str">
        <f>IF(C241&lt;&gt;Liste!A$31,IFERROR(VLOOKUP(C241,Liste!$A$2:$C$6,3,),""),IF(COUNTIF(D242:D242,Liste!$C$31)&gt;0,Liste!$C$31, IF(COUNTIF(D242:D242,Liste!$C$36)=COUNTIF(D242:D242,"&lt;&gt;"),Liste!$C$36,IF(SUM(D242:D242)&gt;=0,AVERAGE(D242:D242),Liste!$C$31))))</f>
        <v>…</v>
      </c>
      <c r="E241" s="336" t="str">
        <f>IF(C241&lt;&gt;Liste!A$2,IFERROR(VLOOKUP(C241,Liste!$A$2:$B$6,2,),""),"Evaluation par les exigences")</f>
        <v>Evaluation par les exigences</v>
      </c>
      <c r="F241" s="335"/>
      <c r="G241" s="278"/>
      <c r="I241" s="20"/>
    </row>
    <row r="242" spans="1:9" ht="46.2" hidden="1" customHeight="1" outlineLevel="1">
      <c r="A242" s="140" t="s">
        <v>469</v>
      </c>
      <c r="B242" s="71" t="s">
        <v>470</v>
      </c>
      <c r="C242" s="66" t="s">
        <v>54</v>
      </c>
      <c r="D242" s="23" t="str">
        <f>IFERROR(VLOOKUP(C242,Liste!A$31:C$36,3,),"")</f>
        <v>…</v>
      </c>
      <c r="E242" s="334" t="str">
        <f>IFERROR(VLOOKUP(C242,Liste!A$31:B$36,2,),"")</f>
        <v>Libellé du critère quand il sera choisi.</v>
      </c>
      <c r="F242" s="335"/>
      <c r="G242" s="137"/>
      <c r="I242" s="20"/>
    </row>
    <row r="243" spans="1:9" ht="30.45" customHeight="1" collapsed="1">
      <c r="A243" s="132" t="s">
        <v>471</v>
      </c>
      <c r="B243" s="337" t="s">
        <v>472</v>
      </c>
      <c r="C243" s="338"/>
      <c r="D243" s="88" t="str">
        <f>IF(OR(D244=Liste!$C$31,D248=Liste!$C$31,D250=Liste!$C$31,D254=Liste!$C$31,D267=Liste!$C$31,D269=Liste!$C$31),Liste!$C$31, IF(COUNTIF(D244:D269,Liste!$C$36)=COUNTIF(D244:D269,"&lt;&gt;"),Liste!$C$36,IF(SUM(D244,D248,D250,D254,D267,D269)&gt;=0,AVERAGE(D244,D248,D250,D254,D267,D269),Liste!$C$31)))</f>
        <v>…</v>
      </c>
      <c r="E243" s="133" t="str">
        <f>IFERROR(VLOOKUP(F243,Liste!A$9:B$13,2,),"")</f>
        <v>Il reste encore des points à évaluer.</v>
      </c>
      <c r="F243" s="87" t="str">
        <f>IFERROR(VLOOKUP(D243,Liste!$A$16:$B$28,2),"")</f>
        <v>en attente</v>
      </c>
      <c r="G243" s="134" t="str">
        <f>IFERROR(IF(AND(D$243&gt;=0.85,D$154&gt;=0.85,D$26&gt;=0.85,D$151&gt;=0.85, D$17 &gt;= 0.85, D$127&gt;=0.85,D$127&lt;&gt;Liste!$C$2,D$17&lt;&gt;Liste!$C$2,D$26&lt;&gt;Liste!$C$2,D$151&lt;&gt;Liste!$C$2,D$154&lt;&gt;Liste!$C$2,D$243&lt;&gt;Liste!$C$2),"Passsage à l'étape 7 permis",""),"")</f>
        <v/>
      </c>
      <c r="I243" s="20"/>
    </row>
    <row r="244" spans="1:9" ht="37.950000000000003" customHeight="1">
      <c r="A244" s="140" t="s">
        <v>473</v>
      </c>
      <c r="B244" s="71" t="s">
        <v>474</v>
      </c>
      <c r="C244" s="231" t="s">
        <v>54</v>
      </c>
      <c r="D244" s="23" t="str">
        <f>IF(C244&lt;&gt;Liste!A$31,IFERROR(VLOOKUP(C244,Liste!$A$2:$C$6,3,),""),IF(COUNTIF(D245:D247,Liste!$C$31)&gt;0,Liste!$C$31, IF(COUNTIF(D245:D247,Liste!$C$36)=COUNTIF(D245:D247,"&lt;&gt;"),Liste!$C$36,IF(SUM(D245:D247)&gt;=0,AVERAGE(D245:D247),Liste!$C$31))))</f>
        <v>…</v>
      </c>
      <c r="E244" s="336" t="str">
        <f>IF(C244&lt;&gt;Liste!A$2,IFERROR(VLOOKUP(C244,Liste!$A$2:$B$6,2,),""),"Evaluation par les exigences")</f>
        <v>Evaluation par les exigences</v>
      </c>
      <c r="F244" s="335"/>
      <c r="G244" s="278"/>
      <c r="I244" s="20"/>
    </row>
    <row r="245" spans="1:9" ht="66.45" hidden="1" customHeight="1" outlineLevel="1">
      <c r="A245" s="140" t="s">
        <v>475</v>
      </c>
      <c r="B245" s="71" t="s">
        <v>1163</v>
      </c>
      <c r="C245" s="232" t="s">
        <v>54</v>
      </c>
      <c r="D245" s="23" t="str">
        <f>IFERROR(VLOOKUP(C245,Liste!A$31:C$36,3,),"")</f>
        <v>…</v>
      </c>
      <c r="E245" s="334" t="str">
        <f>IFERROR(VLOOKUP(C245,Liste!A$31:B$36,2,),"")</f>
        <v>Libellé du critère quand il sera choisi.</v>
      </c>
      <c r="F245" s="335"/>
      <c r="G245" s="278"/>
      <c r="I245" s="20"/>
    </row>
    <row r="246" spans="1:9" ht="94.2" hidden="1" customHeight="1" outlineLevel="1">
      <c r="A246" s="140" t="s">
        <v>476</v>
      </c>
      <c r="B246" s="71" t="s">
        <v>477</v>
      </c>
      <c r="C246" s="232" t="s">
        <v>54</v>
      </c>
      <c r="D246" s="23" t="str">
        <f>IFERROR(VLOOKUP(C246,Liste!A$31:C$36,3,),"")</f>
        <v>…</v>
      </c>
      <c r="E246" s="334" t="str">
        <f>IFERROR(VLOOKUP(C246,Liste!A$31:B$36,2,),"")</f>
        <v>Libellé du critère quand il sera choisi.</v>
      </c>
      <c r="F246" s="335"/>
      <c r="G246" s="278"/>
      <c r="I246" s="20"/>
    </row>
    <row r="247" spans="1:9" ht="58.95" hidden="1" customHeight="1" outlineLevel="1">
      <c r="A247" s="140" t="s">
        <v>478</v>
      </c>
      <c r="B247" s="71" t="s">
        <v>479</v>
      </c>
      <c r="C247" s="232" t="s">
        <v>54</v>
      </c>
      <c r="D247" s="23" t="str">
        <f>IFERROR(VLOOKUP(C247,Liste!A$31:C$36,3,),"")</f>
        <v>…</v>
      </c>
      <c r="E247" s="334" t="str">
        <f>IFERROR(VLOOKUP(C247,Liste!A$31:B$36,2,),"")</f>
        <v>Libellé du critère quand il sera choisi.</v>
      </c>
      <c r="F247" s="335"/>
      <c r="G247" s="278"/>
      <c r="I247" s="20"/>
    </row>
    <row r="248" spans="1:9" ht="39" customHeight="1" collapsed="1">
      <c r="A248" s="140" t="s">
        <v>480</v>
      </c>
      <c r="B248" s="71" t="s">
        <v>481</v>
      </c>
      <c r="C248" s="231" t="s">
        <v>54</v>
      </c>
      <c r="D248" s="23" t="str">
        <f>IF(C248&lt;&gt;Liste!A$31,IFERROR(VLOOKUP(C248,Liste!$A$2:$C$6,3,),""),IF(COUNTIF(D249,Liste!$C$31)&gt;0,Liste!$C$31, IF(COUNTIF(D249,Liste!$C$36)=COUNTIF(D249,"&lt;&gt;"),Liste!$C$36,IF(SUM(D249)&gt;=0,AVERAGE(D249),Liste!$C$31))))</f>
        <v>…</v>
      </c>
      <c r="E248" s="336" t="str">
        <f>IF(C248&lt;&gt;Liste!A$2,IFERROR(VLOOKUP(C248,Liste!$A$2:$B$6,2,),""),"Evaluation par les exigences")</f>
        <v>Evaluation par les exigences</v>
      </c>
      <c r="F248" s="335"/>
      <c r="G248" s="278"/>
      <c r="I248" s="20"/>
    </row>
    <row r="249" spans="1:9" ht="90" hidden="1" customHeight="1" outlineLevel="1">
      <c r="A249" s="140" t="s">
        <v>482</v>
      </c>
      <c r="B249" s="71" t="s">
        <v>483</v>
      </c>
      <c r="C249" s="232" t="s">
        <v>54</v>
      </c>
      <c r="D249" s="23" t="str">
        <f>IFERROR(VLOOKUP(C249,Liste!A$31:C$36,3,),"")</f>
        <v>…</v>
      </c>
      <c r="E249" s="334" t="str">
        <f>IFERROR(VLOOKUP(C249,Liste!A$31:B$36,2,),"")</f>
        <v>Libellé du critère quand il sera choisi.</v>
      </c>
      <c r="F249" s="335"/>
      <c r="G249" s="278"/>
      <c r="I249" s="20"/>
    </row>
    <row r="250" spans="1:9" ht="39" customHeight="1" collapsed="1">
      <c r="A250" s="140" t="s">
        <v>484</v>
      </c>
      <c r="B250" s="71" t="s">
        <v>485</v>
      </c>
      <c r="C250" s="231" t="s">
        <v>54</v>
      </c>
      <c r="D250" s="23" t="str">
        <f>IF(C250&lt;&gt;Liste!A$31,IFERROR(VLOOKUP(C250,Liste!$A$2:$C$6,3,),""),IF(COUNTIF(D251:D253,Liste!$C$31)&gt;0,Liste!$C$31, IF(COUNTIF(D251:D253,Liste!$C$36)=COUNTIF(D251:D253,"&lt;&gt;"),Liste!$C$36,IF(SUM(D251:D253)&gt;=0,AVERAGE(D251:D253),Liste!$C$31))))</f>
        <v>…</v>
      </c>
      <c r="E250" s="336" t="str">
        <f>IF(C250&lt;&gt;Liste!A$2,IFERROR(VLOOKUP(C250,Liste!$A$2:$B$6,2,),""),"Evaluation par les exigences")</f>
        <v>Evaluation par les exigences</v>
      </c>
      <c r="F250" s="335"/>
      <c r="G250" s="278"/>
      <c r="I250" s="20"/>
    </row>
    <row r="251" spans="1:9" ht="108.45" hidden="1" customHeight="1" outlineLevel="1">
      <c r="A251" s="140" t="s">
        <v>486</v>
      </c>
      <c r="B251" s="71" t="s">
        <v>487</v>
      </c>
      <c r="C251" s="232" t="s">
        <v>54</v>
      </c>
      <c r="D251" s="23" t="str">
        <f>IFERROR(VLOOKUP(C251,Liste!A$31:C$36,3,),"")</f>
        <v>…</v>
      </c>
      <c r="E251" s="334" t="str">
        <f>IFERROR(VLOOKUP(C251,Liste!A$31:B$36,2,),"")</f>
        <v>Libellé du critère quand il sera choisi.</v>
      </c>
      <c r="F251" s="335"/>
      <c r="G251" s="278"/>
      <c r="I251" s="20"/>
    </row>
    <row r="252" spans="1:9" ht="120" hidden="1" customHeight="1" outlineLevel="1">
      <c r="A252" s="140" t="s">
        <v>488</v>
      </c>
      <c r="B252" s="71" t="s">
        <v>489</v>
      </c>
      <c r="C252" s="232" t="s">
        <v>54</v>
      </c>
      <c r="D252" s="23" t="str">
        <f>IFERROR(VLOOKUP(C252,Liste!A$31:C$36,3,),"")</f>
        <v>…</v>
      </c>
      <c r="E252" s="334" t="str">
        <f>IFERROR(VLOOKUP(C252,Liste!A$31:B$36,2,),"")</f>
        <v>Libellé du critère quand il sera choisi.</v>
      </c>
      <c r="F252" s="335"/>
      <c r="G252" s="278"/>
      <c r="I252" s="20"/>
    </row>
    <row r="253" spans="1:9" ht="46.2" hidden="1" customHeight="1" outlineLevel="1">
      <c r="A253" s="140" t="s">
        <v>490</v>
      </c>
      <c r="B253" s="71" t="s">
        <v>491</v>
      </c>
      <c r="C253" s="232" t="s">
        <v>54</v>
      </c>
      <c r="D253" s="23" t="str">
        <f>IFERROR(VLOOKUP(C253,Liste!A$31:C$36,3,),"")</f>
        <v>…</v>
      </c>
      <c r="E253" s="334" t="str">
        <f>IFERROR(VLOOKUP(C253,Liste!A$31:B$36,2,),"")</f>
        <v>Libellé du critère quand il sera choisi.</v>
      </c>
      <c r="F253" s="335"/>
      <c r="G253" s="278"/>
      <c r="I253" s="20"/>
    </row>
    <row r="254" spans="1:9" ht="46.2" customHeight="1" collapsed="1">
      <c r="A254" s="140" t="s">
        <v>492</v>
      </c>
      <c r="B254" s="71" t="s">
        <v>493</v>
      </c>
      <c r="C254" s="231" t="s">
        <v>54</v>
      </c>
      <c r="D254" s="23" t="str">
        <f>IF(C254&lt;&gt;Liste!A$31,IFERROR(VLOOKUP(C254,Liste!$A$2:$C$6,3,),""),IF(COUNTIF(D255:D266,Liste!$C$31)&gt;0,Liste!$C$31, IF(COUNTIF(D255:D266,Liste!$C$36)=COUNTIF(D255:D266,"&lt;&gt;"),Liste!$C$36,IF(SUM(D255:D266)&gt;=0,AVERAGE(D255:D266),Liste!$C$31))))</f>
        <v>…</v>
      </c>
      <c r="E254" s="336" t="str">
        <f>IF(C254&lt;&gt;Liste!A$2,IFERROR(VLOOKUP(C254,Liste!$A$2:$B$6,2,),""),"Evaluation par les exigences")</f>
        <v>Evaluation par les exigences</v>
      </c>
      <c r="F254" s="335"/>
      <c r="G254" s="278"/>
      <c r="I254" s="20"/>
    </row>
    <row r="255" spans="1:9" ht="103.95" hidden="1" customHeight="1" outlineLevel="1">
      <c r="A255" s="140" t="s">
        <v>494</v>
      </c>
      <c r="B255" s="71" t="s">
        <v>495</v>
      </c>
      <c r="C255" s="232" t="s">
        <v>54</v>
      </c>
      <c r="D255" s="23" t="str">
        <f>IFERROR(VLOOKUP(C255,Liste!A$31:C$36,3,),"")</f>
        <v>…</v>
      </c>
      <c r="E255" s="334" t="str">
        <f>IFERROR(VLOOKUP(C255,Liste!A$31:B$36,2,),"")</f>
        <v>Libellé du critère quand il sera choisi.</v>
      </c>
      <c r="F255" s="335"/>
      <c r="G255" s="278"/>
      <c r="I255" s="20"/>
    </row>
    <row r="256" spans="1:9" ht="99" hidden="1" customHeight="1" outlineLevel="1">
      <c r="A256" s="140" t="s">
        <v>496</v>
      </c>
      <c r="B256" s="71" t="s">
        <v>497</v>
      </c>
      <c r="C256" s="232" t="s">
        <v>54</v>
      </c>
      <c r="D256" s="23" t="str">
        <f>IFERROR(VLOOKUP(C256,Liste!A$31:C$36,3,),"")</f>
        <v>…</v>
      </c>
      <c r="E256" s="334" t="str">
        <f>IFERROR(VLOOKUP(C256,Liste!A$31:B$36,2,),"")</f>
        <v>Libellé du critère quand il sera choisi.</v>
      </c>
      <c r="F256" s="335"/>
      <c r="G256" s="278"/>
      <c r="I256" s="20"/>
    </row>
    <row r="257" spans="1:9" ht="46.2" hidden="1" customHeight="1" outlineLevel="1">
      <c r="A257" s="140" t="s">
        <v>498</v>
      </c>
      <c r="B257" s="71" t="s">
        <v>499</v>
      </c>
      <c r="C257" s="232" t="s">
        <v>54</v>
      </c>
      <c r="D257" s="23" t="str">
        <f>IFERROR(VLOOKUP(C257,Liste!A$31:C$36,3,),"")</f>
        <v>…</v>
      </c>
      <c r="E257" s="334" t="str">
        <f>IFERROR(VLOOKUP(C257,Liste!A$31:B$36,2,),"")</f>
        <v>Libellé du critère quand il sera choisi.</v>
      </c>
      <c r="F257" s="335"/>
      <c r="G257" s="278"/>
      <c r="I257" s="20"/>
    </row>
    <row r="258" spans="1:9" ht="61.2" hidden="1" customHeight="1" outlineLevel="1">
      <c r="A258" s="140" t="s">
        <v>500</v>
      </c>
      <c r="B258" s="71" t="s">
        <v>501</v>
      </c>
      <c r="C258" s="232" t="s">
        <v>54</v>
      </c>
      <c r="D258" s="23" t="str">
        <f>IFERROR(VLOOKUP(C258,Liste!A$31:C$36,3,),"")</f>
        <v>…</v>
      </c>
      <c r="E258" s="334" t="str">
        <f>IFERROR(VLOOKUP(C258,Liste!A$31:B$36,2,),"")</f>
        <v>Libellé du critère quand il sera choisi.</v>
      </c>
      <c r="F258" s="335"/>
      <c r="G258" s="278"/>
      <c r="I258" s="20"/>
    </row>
    <row r="259" spans="1:9" ht="63" hidden="1" customHeight="1" outlineLevel="1">
      <c r="A259" s="140" t="s">
        <v>502</v>
      </c>
      <c r="B259" s="71" t="s">
        <v>503</v>
      </c>
      <c r="C259" s="232" t="s">
        <v>54</v>
      </c>
      <c r="D259" s="23" t="str">
        <f>IFERROR(VLOOKUP(C259,Liste!A$31:C$36,3,),"")</f>
        <v>…</v>
      </c>
      <c r="E259" s="334" t="str">
        <f>IFERROR(VLOOKUP(C259,Liste!A$31:B$36,2,),"")</f>
        <v>Libellé du critère quand il sera choisi.</v>
      </c>
      <c r="F259" s="335"/>
      <c r="G259" s="278"/>
      <c r="I259" s="20"/>
    </row>
    <row r="260" spans="1:9" ht="81" hidden="1" customHeight="1" outlineLevel="1">
      <c r="A260" s="140" t="s">
        <v>504</v>
      </c>
      <c r="B260" s="71" t="s">
        <v>505</v>
      </c>
      <c r="C260" s="232" t="s">
        <v>54</v>
      </c>
      <c r="D260" s="23" t="str">
        <f>IFERROR(VLOOKUP(C260,Liste!A$31:C$36,3,),"")</f>
        <v>…</v>
      </c>
      <c r="E260" s="334" t="str">
        <f>IFERROR(VLOOKUP(C260,Liste!A$31:B$36,2,),"")</f>
        <v>Libellé du critère quand il sera choisi.</v>
      </c>
      <c r="F260" s="335"/>
      <c r="G260" s="278"/>
      <c r="I260" s="20"/>
    </row>
    <row r="261" spans="1:9" ht="46.2" hidden="1" customHeight="1" outlineLevel="1">
      <c r="A261" s="140" t="s">
        <v>506</v>
      </c>
      <c r="B261" s="71" t="s">
        <v>507</v>
      </c>
      <c r="C261" s="232" t="s">
        <v>54</v>
      </c>
      <c r="D261" s="23" t="str">
        <f>IFERROR(VLOOKUP(C261,Liste!A$31:C$36,3,),"")</f>
        <v>…</v>
      </c>
      <c r="E261" s="334" t="str">
        <f>IFERROR(VLOOKUP(C261,Liste!A$31:B$36,2,),"")</f>
        <v>Libellé du critère quand il sera choisi.</v>
      </c>
      <c r="F261" s="335"/>
      <c r="G261" s="278"/>
      <c r="I261" s="20"/>
    </row>
    <row r="262" spans="1:9" ht="46.2" hidden="1" customHeight="1" outlineLevel="1">
      <c r="A262" s="140" t="s">
        <v>508</v>
      </c>
      <c r="B262" s="71" t="s">
        <v>509</v>
      </c>
      <c r="C262" s="232" t="s">
        <v>54</v>
      </c>
      <c r="D262" s="23" t="str">
        <f>IFERROR(VLOOKUP(C262,Liste!A$31:C$36,3,),"")</f>
        <v>…</v>
      </c>
      <c r="E262" s="334" t="str">
        <f>IFERROR(VLOOKUP(C262,Liste!A$31:B$36,2,),"")</f>
        <v>Libellé du critère quand il sera choisi.</v>
      </c>
      <c r="F262" s="335"/>
      <c r="G262" s="278"/>
      <c r="I262" s="20"/>
    </row>
    <row r="263" spans="1:9" ht="46.2" hidden="1" customHeight="1" outlineLevel="1">
      <c r="A263" s="140" t="s">
        <v>510</v>
      </c>
      <c r="B263" s="71" t="s">
        <v>1164</v>
      </c>
      <c r="C263" s="232" t="s">
        <v>54</v>
      </c>
      <c r="D263" s="23" t="str">
        <f>IFERROR(VLOOKUP(C263,Liste!A$31:C$36,3,),"")</f>
        <v>…</v>
      </c>
      <c r="E263" s="334" t="str">
        <f>IFERROR(VLOOKUP(C263,Liste!A$31:B$36,2,),"")</f>
        <v>Libellé du critère quand il sera choisi.</v>
      </c>
      <c r="F263" s="335"/>
      <c r="G263" s="278"/>
      <c r="I263" s="20"/>
    </row>
    <row r="264" spans="1:9" ht="57" hidden="1" customHeight="1" outlineLevel="1">
      <c r="A264" s="140" t="s">
        <v>511</v>
      </c>
      <c r="B264" s="71" t="s">
        <v>1165</v>
      </c>
      <c r="C264" s="232" t="s">
        <v>54</v>
      </c>
      <c r="D264" s="23" t="str">
        <f>IFERROR(VLOOKUP(C264,Liste!A$31:C$36,3,),"")</f>
        <v>…</v>
      </c>
      <c r="E264" s="334" t="str">
        <f>IFERROR(VLOOKUP(C264,Liste!A$31:B$36,2,),"")</f>
        <v>Libellé du critère quand il sera choisi.</v>
      </c>
      <c r="F264" s="335"/>
      <c r="G264" s="278"/>
      <c r="I264" s="20"/>
    </row>
    <row r="265" spans="1:9" ht="46.2" hidden="1" customHeight="1" outlineLevel="1">
      <c r="A265" s="140" t="s">
        <v>512</v>
      </c>
      <c r="B265" s="71" t="s">
        <v>513</v>
      </c>
      <c r="C265" s="232" t="s">
        <v>54</v>
      </c>
      <c r="D265" s="23" t="str">
        <f>IFERROR(VLOOKUP(C265,Liste!A$31:C$36,3,),"")</f>
        <v>…</v>
      </c>
      <c r="E265" s="334" t="str">
        <f>IFERROR(VLOOKUP(C265,Liste!A$31:B$36,2,),"")</f>
        <v>Libellé du critère quand il sera choisi.</v>
      </c>
      <c r="F265" s="335"/>
      <c r="G265" s="278"/>
      <c r="I265" s="20"/>
    </row>
    <row r="266" spans="1:9" ht="46.2" hidden="1" customHeight="1" outlineLevel="1">
      <c r="A266" s="140" t="s">
        <v>514</v>
      </c>
      <c r="B266" s="71" t="s">
        <v>515</v>
      </c>
      <c r="C266" s="232" t="s">
        <v>54</v>
      </c>
      <c r="D266" s="23" t="str">
        <f>IFERROR(VLOOKUP(C266,Liste!A$31:C$36,3,),"")</f>
        <v>…</v>
      </c>
      <c r="E266" s="334" t="str">
        <f>IFERROR(VLOOKUP(C266,Liste!A$31:B$36,2,),"")</f>
        <v>Libellé du critère quand il sera choisi.</v>
      </c>
      <c r="F266" s="335"/>
      <c r="G266" s="278"/>
      <c r="I266" s="20"/>
    </row>
    <row r="267" spans="1:9" ht="37.200000000000003" customHeight="1" collapsed="1">
      <c r="A267" s="140" t="s">
        <v>516</v>
      </c>
      <c r="B267" s="71" t="s">
        <v>517</v>
      </c>
      <c r="C267" s="231" t="s">
        <v>54</v>
      </c>
      <c r="D267" s="23" t="str">
        <f>IF(C267&lt;&gt;Liste!A$31,IFERROR(VLOOKUP(C267,Liste!$A$2:$C$6,3,),""),IF(COUNTIF(D268,Liste!$C$31)&gt;0,Liste!$C$31, IF(COUNTIF(D268,Liste!$C$36)=COUNTIF(D268,"&lt;&gt;"),Liste!$C$36,IF(SUM(D268)&gt;=0,AVERAGE(D268),Liste!$C$31))))</f>
        <v>…</v>
      </c>
      <c r="E267" s="336" t="str">
        <f>IF(C267&lt;&gt;Liste!A$2,IFERROR(VLOOKUP(C267,Liste!$A$2:$B$6,2,),""),"Evaluation par les exigences")</f>
        <v>Evaluation par les exigences</v>
      </c>
      <c r="F267" s="335"/>
      <c r="G267" s="278"/>
      <c r="I267" s="20"/>
    </row>
    <row r="268" spans="1:9" ht="62.7" hidden="1" customHeight="1" outlineLevel="1">
      <c r="A268" s="140" t="s">
        <v>518</v>
      </c>
      <c r="B268" s="71" t="s">
        <v>519</v>
      </c>
      <c r="C268" s="232" t="s">
        <v>54</v>
      </c>
      <c r="D268" s="23" t="str">
        <f>IFERROR(VLOOKUP(C268,Liste!A$31:C$36,3,),"")</f>
        <v>…</v>
      </c>
      <c r="E268" s="334" t="str">
        <f>IFERROR(VLOOKUP(C268,Liste!A$31:B$36,2,),"")</f>
        <v>Libellé du critère quand il sera choisi.</v>
      </c>
      <c r="F268" s="335"/>
      <c r="G268" s="278"/>
      <c r="I268" s="20"/>
    </row>
    <row r="269" spans="1:9" ht="39.450000000000003" customHeight="1" collapsed="1">
      <c r="A269" s="140" t="s">
        <v>516</v>
      </c>
      <c r="B269" s="71" t="s">
        <v>520</v>
      </c>
      <c r="C269" s="231" t="s">
        <v>54</v>
      </c>
      <c r="D269" s="23" t="str">
        <f>IF(C269&lt;&gt;Liste!A$31,IFERROR(VLOOKUP(C269,Liste!$A$2:$C$6,3,),""),IF(COUNTIF(D270:D273,Liste!$C$31)&gt;0,Liste!$C$31, IF(COUNTIF(D270:D273,Liste!$C$36)=COUNTIF(D270:D273,"&lt;&gt;"),Liste!$C$36,IF(SUM(D270:D273)&gt;=0,AVERAGE(D270:D273),Liste!$C$31))))</f>
        <v>…</v>
      </c>
      <c r="E269" s="336" t="str">
        <f>IF(C269&lt;&gt;Liste!A$2,IFERROR(VLOOKUP(C269,Liste!$A$2:$B$6,2,),""),"Evaluation par les exigences")</f>
        <v>Evaluation par les exigences</v>
      </c>
      <c r="F269" s="335"/>
      <c r="G269" s="278"/>
      <c r="I269" s="20"/>
    </row>
    <row r="270" spans="1:9" ht="62.7" hidden="1" customHeight="1" outlineLevel="1">
      <c r="A270" s="140" t="s">
        <v>521</v>
      </c>
      <c r="B270" s="71" t="s">
        <v>522</v>
      </c>
      <c r="C270" s="66" t="s">
        <v>54</v>
      </c>
      <c r="D270" s="23" t="str">
        <f>IFERROR(VLOOKUP(C270,Liste!A$31:C$36,3,),"")</f>
        <v>…</v>
      </c>
      <c r="E270" s="334" t="str">
        <f>IFERROR(VLOOKUP(C270,Liste!A$31:B$36,2,),"")</f>
        <v>Libellé du critère quand il sera choisi.</v>
      </c>
      <c r="F270" s="335"/>
      <c r="G270" s="137"/>
      <c r="I270" s="20"/>
    </row>
    <row r="271" spans="1:9" ht="46.2" hidden="1" customHeight="1" outlineLevel="1">
      <c r="A271" s="140" t="s">
        <v>523</v>
      </c>
      <c r="B271" s="71" t="s">
        <v>524</v>
      </c>
      <c r="C271" s="66" t="s">
        <v>54</v>
      </c>
      <c r="D271" s="23" t="str">
        <f>IFERROR(VLOOKUP(C271,Liste!A$31:C$36,3,),"")</f>
        <v>…</v>
      </c>
      <c r="E271" s="334" t="str">
        <f>IFERROR(VLOOKUP(C271,Liste!A$31:B$36,2,),"")</f>
        <v>Libellé du critère quand il sera choisi.</v>
      </c>
      <c r="F271" s="335"/>
      <c r="G271" s="137"/>
      <c r="I271" s="20"/>
    </row>
    <row r="272" spans="1:9" ht="62.7" hidden="1" customHeight="1" outlineLevel="1">
      <c r="A272" s="140" t="s">
        <v>525</v>
      </c>
      <c r="B272" s="71" t="s">
        <v>526</v>
      </c>
      <c r="C272" s="66" t="s">
        <v>54</v>
      </c>
      <c r="D272" s="23" t="str">
        <f>IFERROR(VLOOKUP(C272,Liste!A$31:C$36,3,),"")</f>
        <v>…</v>
      </c>
      <c r="E272" s="334" t="str">
        <f>IFERROR(VLOOKUP(C272,Liste!A$31:B$36,2,),"")</f>
        <v>Libellé du critère quand il sera choisi.</v>
      </c>
      <c r="F272" s="335"/>
      <c r="G272" s="137"/>
      <c r="I272" s="20"/>
    </row>
    <row r="273" spans="1:9" ht="156" hidden="1" customHeight="1" outlineLevel="1">
      <c r="A273" s="140" t="s">
        <v>527</v>
      </c>
      <c r="B273" s="71" t="s">
        <v>1166</v>
      </c>
      <c r="C273" s="66" t="s">
        <v>54</v>
      </c>
      <c r="D273" s="23" t="str">
        <f>IFERROR(VLOOKUP(C273,Liste!A$31:C$36,3,),"")</f>
        <v>…</v>
      </c>
      <c r="E273" s="334" t="str">
        <f>IFERROR(VLOOKUP(C273,Liste!A$31:B$36,2,),"")</f>
        <v>Libellé du critère quand il sera choisi.</v>
      </c>
      <c r="F273" s="335"/>
      <c r="G273" s="137"/>
      <c r="I273" s="20"/>
    </row>
    <row r="274" spans="1:9" ht="31.95" customHeight="1" collapsed="1">
      <c r="A274" s="132" t="s">
        <v>528</v>
      </c>
      <c r="B274" s="337" t="s">
        <v>1133</v>
      </c>
      <c r="C274" s="338"/>
      <c r="D274" s="88" t="str">
        <f>IF(OR(D275=Liste!$C$31,D281=Liste!$C$31,D285=Liste!$C$31,D301=Liste!$C$31,D306=Liste!$C$31,D313=Liste!$C$31,D319=Liste!$C$31,D323=Liste!$C$31,D328=Liste!$C$31),Liste!$C$31, IF(COUNTIF(D275:D328,Liste!$C$36)=COUNTIF(D275:D328,"&lt;&gt;"),Liste!$C$36,IF(SUM(D275,D281,D285,D301,D306,D313,D319,D323,D328)&gt;=0,AVERAGE(D275,D281,D285,D301,D306,D313,D319,D323,D328),Liste!$C$31)))</f>
        <v>…</v>
      </c>
      <c r="E274" s="133" t="str">
        <f>IFERROR(VLOOKUP(F274,Liste!A$9:B$13,2,),"")</f>
        <v>Il reste encore des points à évaluer.</v>
      </c>
      <c r="F274" s="87" t="str">
        <f>IFERROR(VLOOKUP(D274,Liste!$A$16:$B$28,2),"")</f>
        <v>en attente</v>
      </c>
      <c r="G274" s="134" t="str">
        <f>IFERROR(IF(AND(D$274&gt;=0.85,D$243&gt;=0.85,D$154&gt;=0.85,D$26&gt;=0.85,D$151&gt;=0.85, D$17 &gt;= 0.85, D$127&gt;=0.85,D$127&lt;&gt;Liste!$C$2,D$17&lt;&gt;Liste!$C$2,D$26&lt;&gt;Liste!$C$2,D$151&lt;&gt;Liste!$C$2,D$154&lt;&gt;Liste!$C$2,D$243&lt;&gt;Liste!$C$2,D274&lt;&gt; Liste!$C$2),"Passsage à l'étape 8 permis",""),"")</f>
        <v/>
      </c>
      <c r="I274" s="20"/>
    </row>
    <row r="275" spans="1:9" ht="48" customHeight="1">
      <c r="A275" s="140" t="s">
        <v>529</v>
      </c>
      <c r="B275" s="71" t="s">
        <v>530</v>
      </c>
      <c r="C275" s="231" t="s">
        <v>54</v>
      </c>
      <c r="D275" s="23" t="str">
        <f>IF(C275&lt;&gt;Liste!A$31,IFERROR(VLOOKUP(C275,Liste!$A$2:$C$6,3,),""),IF(COUNTIF(D276:D280,Liste!$C$31)&gt;0,Liste!$C$31, IF(COUNTIF(D276:D280,Liste!$C$36)=COUNTIF(D276:D280,"&lt;&gt;"),Liste!$C$36,IF(SUM(D276:D280)&gt;=0,AVERAGE(D276:D280),Liste!$C$31))))</f>
        <v>…</v>
      </c>
      <c r="E275" s="336" t="str">
        <f>IFERROR(VLOOKUP(C275,Liste!$A$2:$B$6,2,),"")</f>
        <v>Libellé du critère lorsqu'il sera choisi</v>
      </c>
      <c r="F275" s="335"/>
      <c r="G275" s="278"/>
      <c r="I275" s="20"/>
    </row>
    <row r="276" spans="1:9" ht="55.95" hidden="1" customHeight="1" outlineLevel="1">
      <c r="A276" s="140" t="s">
        <v>531</v>
      </c>
      <c r="B276" s="68" t="s">
        <v>532</v>
      </c>
      <c r="C276" s="232" t="s">
        <v>54</v>
      </c>
      <c r="D276" s="23" t="str">
        <f>IFERROR(VLOOKUP(C276,Liste!A$31:C$36,3,),"")</f>
        <v>…</v>
      </c>
      <c r="E276" s="334" t="str">
        <f>IFERROR(VLOOKUP(C276,Liste!A$31:B$36,2,),"")</f>
        <v>Libellé du critère quand il sera choisi.</v>
      </c>
      <c r="F276" s="335"/>
      <c r="G276" s="278"/>
      <c r="I276" s="20"/>
    </row>
    <row r="277" spans="1:9" ht="55.95" hidden="1" customHeight="1" outlineLevel="1">
      <c r="A277" s="140" t="s">
        <v>533</v>
      </c>
      <c r="B277" s="71" t="s">
        <v>534</v>
      </c>
      <c r="C277" s="232" t="s">
        <v>54</v>
      </c>
      <c r="D277" s="23" t="str">
        <f>IFERROR(VLOOKUP(C277,Liste!A$31:C$36,3,),"")</f>
        <v>…</v>
      </c>
      <c r="E277" s="334" t="str">
        <f>IFERROR(VLOOKUP(C277,Liste!A$31:B$36,2,),"")</f>
        <v>Libellé du critère quand il sera choisi.</v>
      </c>
      <c r="F277" s="335"/>
      <c r="G277" s="278"/>
      <c r="I277" s="20"/>
    </row>
    <row r="278" spans="1:9" ht="55.95" hidden="1" customHeight="1" outlineLevel="1">
      <c r="A278" s="140" t="s">
        <v>535</v>
      </c>
      <c r="B278" s="71" t="s">
        <v>536</v>
      </c>
      <c r="C278" s="232" t="s">
        <v>54</v>
      </c>
      <c r="D278" s="23" t="str">
        <f>IFERROR(VLOOKUP(C278,Liste!A$31:C$36,3,),"")</f>
        <v>…</v>
      </c>
      <c r="E278" s="334" t="str">
        <f>IFERROR(VLOOKUP(C278,Liste!A$31:B$36,2,),"")</f>
        <v>Libellé du critère quand il sera choisi.</v>
      </c>
      <c r="F278" s="335"/>
      <c r="G278" s="278"/>
      <c r="I278" s="20"/>
    </row>
    <row r="279" spans="1:9" ht="55.95" hidden="1" customHeight="1" outlineLevel="1">
      <c r="A279" s="140" t="s">
        <v>537</v>
      </c>
      <c r="B279" s="71" t="s">
        <v>538</v>
      </c>
      <c r="C279" s="232" t="s">
        <v>54</v>
      </c>
      <c r="D279" s="23" t="str">
        <f>IFERROR(VLOOKUP(C279,Liste!A$31:C$36,3,),"")</f>
        <v>…</v>
      </c>
      <c r="E279" s="334" t="str">
        <f>IFERROR(VLOOKUP(C279,Liste!A$31:B$36,2,),"")</f>
        <v>Libellé du critère quand il sera choisi.</v>
      </c>
      <c r="F279" s="335"/>
      <c r="G279" s="278"/>
      <c r="I279" s="20"/>
    </row>
    <row r="280" spans="1:9" ht="55.95" hidden="1" customHeight="1" outlineLevel="1">
      <c r="A280" s="140" t="s">
        <v>539</v>
      </c>
      <c r="B280" s="69" t="s">
        <v>540</v>
      </c>
      <c r="C280" s="232" t="s">
        <v>54</v>
      </c>
      <c r="D280" s="23" t="str">
        <f>IFERROR(VLOOKUP(C280,Liste!A$31:C$36,3,),"")</f>
        <v>…</v>
      </c>
      <c r="E280" s="334" t="str">
        <f>IFERROR(VLOOKUP(C280,Liste!A$31:B$36,2,),"")</f>
        <v>Libellé du critère quand il sera choisi.</v>
      </c>
      <c r="F280" s="335"/>
      <c r="G280" s="278"/>
      <c r="I280" s="20"/>
    </row>
    <row r="281" spans="1:9" ht="43.2" customHeight="1" collapsed="1">
      <c r="A281" s="140" t="s">
        <v>541</v>
      </c>
      <c r="B281" s="71" t="s">
        <v>542</v>
      </c>
      <c r="C281" s="231" t="s">
        <v>54</v>
      </c>
      <c r="D281" s="23" t="str">
        <f>IF(C281&lt;&gt;Liste!A$31,IFERROR(VLOOKUP(C281,Liste!$A$2:$C$6,3,),""),IF(COUNTIF(D282:D284,Liste!$C$31)&gt;0,Liste!$C$31, IF(COUNTIF(D282:D284,Liste!$C$36)=COUNTIF(D282:D284,"&lt;&gt;"),Liste!$C$36,IF(SUM(D282:D284)&gt;=0,AVERAGE(D282:D284),Liste!$C$31))))</f>
        <v>…</v>
      </c>
      <c r="E281" s="336" t="str">
        <f>IFERROR(VLOOKUP(C281,Liste!$A$2:$B$6,2,),"")</f>
        <v>Libellé du critère lorsqu'il sera choisi</v>
      </c>
      <c r="F281" s="335"/>
      <c r="G281" s="278"/>
      <c r="I281" s="20"/>
    </row>
    <row r="282" spans="1:9" ht="55.95" hidden="1" customHeight="1" outlineLevel="1">
      <c r="A282" s="140" t="s">
        <v>543</v>
      </c>
      <c r="B282" s="68" t="s">
        <v>544</v>
      </c>
      <c r="C282" s="232" t="s">
        <v>54</v>
      </c>
      <c r="D282" s="23" t="str">
        <f>IFERROR(VLOOKUP(C282,Liste!A$31:C$36,3,),"")</f>
        <v>…</v>
      </c>
      <c r="E282" s="334" t="str">
        <f>IFERROR(VLOOKUP(C282,Liste!A$31:B$36,2,),"")</f>
        <v>Libellé du critère quand il sera choisi.</v>
      </c>
      <c r="F282" s="335"/>
      <c r="G282" s="278"/>
      <c r="I282" s="20"/>
    </row>
    <row r="283" spans="1:9" ht="69" hidden="1" customHeight="1" outlineLevel="1">
      <c r="A283" s="140" t="s">
        <v>545</v>
      </c>
      <c r="B283" s="71" t="s">
        <v>546</v>
      </c>
      <c r="C283" s="232" t="s">
        <v>54</v>
      </c>
      <c r="D283" s="23" t="str">
        <f>IFERROR(VLOOKUP(C283,Liste!A$31:C$36,3,),"")</f>
        <v>…</v>
      </c>
      <c r="E283" s="334" t="str">
        <f>IFERROR(VLOOKUP(C283,Liste!A$31:B$36,2,),"")</f>
        <v>Libellé du critère quand il sera choisi.</v>
      </c>
      <c r="F283" s="335"/>
      <c r="G283" s="278"/>
      <c r="I283" s="20"/>
    </row>
    <row r="284" spans="1:9" ht="55.95" hidden="1" customHeight="1" outlineLevel="1">
      <c r="A284" s="140" t="s">
        <v>547</v>
      </c>
      <c r="B284" s="69" t="s">
        <v>548</v>
      </c>
      <c r="C284" s="232" t="s">
        <v>54</v>
      </c>
      <c r="D284" s="23" t="str">
        <f>IFERROR(VLOOKUP(C284,Liste!A$31:C$36,3,),"")</f>
        <v>…</v>
      </c>
      <c r="E284" s="334" t="str">
        <f>IFERROR(VLOOKUP(C284,Liste!A$31:B$36,2,),"")</f>
        <v>Libellé du critère quand il sera choisi.</v>
      </c>
      <c r="F284" s="335"/>
      <c r="G284" s="278"/>
      <c r="I284" s="20"/>
    </row>
    <row r="285" spans="1:9" ht="38.700000000000003" customHeight="1" collapsed="1">
      <c r="A285" s="140" t="s">
        <v>549</v>
      </c>
      <c r="B285" s="69" t="s">
        <v>550</v>
      </c>
      <c r="C285" s="231" t="s">
        <v>54</v>
      </c>
      <c r="D285" s="23" t="str">
        <f>IF(C285&lt;&gt;Liste!A$31,IFERROR(VLOOKUP(C285,Liste!$A$2:$C$6,3,),""),IF(COUNTIF(D286:D300,Liste!$C$31)&gt;0,Liste!$C$31, IF(COUNTIF(D286:D300,Liste!$C$36)=COUNTIF(D286:D300,"&lt;&gt;"),Liste!$C$36,IF(SUM(D286:D300)&gt;=0,AVERAGE(D286:D300),Liste!$C$31))))</f>
        <v>…</v>
      </c>
      <c r="E285" s="336" t="str">
        <f>IFERROR(VLOOKUP(C285,Liste!$A$2:$B$6,2,),"")</f>
        <v>Libellé du critère lorsqu'il sera choisi</v>
      </c>
      <c r="F285" s="335"/>
      <c r="G285" s="278"/>
      <c r="I285" s="20"/>
    </row>
    <row r="286" spans="1:9" ht="66.45" hidden="1" customHeight="1" outlineLevel="1">
      <c r="A286" s="140" t="s">
        <v>551</v>
      </c>
      <c r="B286" s="16" t="s">
        <v>1167</v>
      </c>
      <c r="C286" s="232" t="s">
        <v>54</v>
      </c>
      <c r="D286" s="23" t="str">
        <f>IFERROR(VLOOKUP(C286,Liste!A$31:C$36,3,),"")</f>
        <v>…</v>
      </c>
      <c r="E286" s="334" t="str">
        <f>IFERROR(VLOOKUP(C286,Liste!A$31:B$36,2,),"")</f>
        <v>Libellé du critère quand il sera choisi.</v>
      </c>
      <c r="F286" s="335"/>
      <c r="G286" s="278"/>
      <c r="I286" s="20"/>
    </row>
    <row r="287" spans="1:9" ht="50.7" hidden="1" customHeight="1" outlineLevel="1">
      <c r="A287" s="140" t="s">
        <v>552</v>
      </c>
      <c r="B287" s="68" t="s">
        <v>553</v>
      </c>
      <c r="C287" s="232" t="s">
        <v>54</v>
      </c>
      <c r="D287" s="23" t="str">
        <f>IFERROR(VLOOKUP(C287,Liste!A$31:C$36,3,),"")</f>
        <v>…</v>
      </c>
      <c r="E287" s="334" t="str">
        <f>IFERROR(VLOOKUP(C287,Liste!A$31:B$36,2,),"")</f>
        <v>Libellé du critère quand il sera choisi.</v>
      </c>
      <c r="F287" s="335"/>
      <c r="G287" s="278"/>
      <c r="I287" s="20"/>
    </row>
    <row r="288" spans="1:9" ht="34.200000000000003" hidden="1" customHeight="1" outlineLevel="1">
      <c r="A288" s="140" t="s">
        <v>554</v>
      </c>
      <c r="B288" s="71" t="s">
        <v>555</v>
      </c>
      <c r="C288" s="232" t="s">
        <v>54</v>
      </c>
      <c r="D288" s="23" t="str">
        <f>IFERROR(VLOOKUP(C288,Liste!A$31:C$36,3,),"")</f>
        <v>…</v>
      </c>
      <c r="E288" s="334" t="str">
        <f>IFERROR(VLOOKUP(C288,Liste!A$31:B$36,2,),"")</f>
        <v>Libellé du critère quand il sera choisi.</v>
      </c>
      <c r="F288" s="335"/>
      <c r="G288" s="278" t="s">
        <v>556</v>
      </c>
      <c r="I288" s="20"/>
    </row>
    <row r="289" spans="1:9" ht="34.200000000000003" hidden="1" customHeight="1" outlineLevel="1">
      <c r="A289" s="140" t="s">
        <v>557</v>
      </c>
      <c r="B289" s="71" t="s">
        <v>558</v>
      </c>
      <c r="C289" s="232" t="s">
        <v>54</v>
      </c>
      <c r="D289" s="23" t="str">
        <f>IFERROR(VLOOKUP(C289,Liste!A$31:C$36,3,),"")</f>
        <v>…</v>
      </c>
      <c r="E289" s="334" t="str">
        <f>IFERROR(VLOOKUP(C289,Liste!A$31:B$36,2,),"")</f>
        <v>Libellé du critère quand il sera choisi.</v>
      </c>
      <c r="F289" s="335"/>
      <c r="G289" s="278"/>
      <c r="I289" s="20"/>
    </row>
    <row r="290" spans="1:9" ht="48" hidden="1" customHeight="1" outlineLevel="1">
      <c r="A290" s="140" t="s">
        <v>559</v>
      </c>
      <c r="B290" s="71" t="s">
        <v>560</v>
      </c>
      <c r="C290" s="232" t="s">
        <v>54</v>
      </c>
      <c r="D290" s="23" t="str">
        <f>IFERROR(VLOOKUP(C290,Liste!A$31:C$36,3,),"")</f>
        <v>…</v>
      </c>
      <c r="E290" s="334" t="str">
        <f>IFERROR(VLOOKUP(C290,Liste!A$31:B$36,2,),"")</f>
        <v>Libellé du critère quand il sera choisi.</v>
      </c>
      <c r="F290" s="335"/>
      <c r="G290" s="278"/>
      <c r="I290" s="20"/>
    </row>
    <row r="291" spans="1:9" ht="55.95" hidden="1" customHeight="1" outlineLevel="1">
      <c r="A291" s="140" t="s">
        <v>561</v>
      </c>
      <c r="B291" s="71" t="s">
        <v>562</v>
      </c>
      <c r="C291" s="232" t="s">
        <v>54</v>
      </c>
      <c r="D291" s="23" t="str">
        <f>IFERROR(VLOOKUP(C291,Liste!A$31:C$36,3,),"")</f>
        <v>…</v>
      </c>
      <c r="E291" s="334" t="str">
        <f>IFERROR(VLOOKUP(C291,Liste!A$31:B$36,2,),"")</f>
        <v>Libellé du critère quand il sera choisi.</v>
      </c>
      <c r="F291" s="335"/>
      <c r="G291" s="278"/>
      <c r="I291" s="20"/>
    </row>
    <row r="292" spans="1:9" ht="66.45" hidden="1" customHeight="1" outlineLevel="1">
      <c r="A292" s="140" t="s">
        <v>563</v>
      </c>
      <c r="B292" s="71" t="s">
        <v>1168</v>
      </c>
      <c r="C292" s="232" t="s">
        <v>54</v>
      </c>
      <c r="D292" s="23" t="str">
        <f>IFERROR(VLOOKUP(C292,Liste!A$31:C$36,3,),"")</f>
        <v>…</v>
      </c>
      <c r="E292" s="334" t="str">
        <f>IFERROR(VLOOKUP(C292,Liste!A$31:B$36,2,),"")</f>
        <v>Libellé du critère quand il sera choisi.</v>
      </c>
      <c r="F292" s="335"/>
      <c r="G292" s="278"/>
      <c r="I292" s="20"/>
    </row>
    <row r="293" spans="1:9" ht="48.45" hidden="1" customHeight="1" outlineLevel="1">
      <c r="A293" s="140" t="s">
        <v>564</v>
      </c>
      <c r="B293" s="71" t="s">
        <v>565</v>
      </c>
      <c r="C293" s="232" t="s">
        <v>54</v>
      </c>
      <c r="D293" s="23" t="str">
        <f>IFERROR(VLOOKUP(C293,Liste!A$31:C$36,3,),"")</f>
        <v>…</v>
      </c>
      <c r="E293" s="334" t="str">
        <f>IFERROR(VLOOKUP(C293,Liste!A$31:B$36,2,),"")</f>
        <v>Libellé du critère quand il sera choisi.</v>
      </c>
      <c r="F293" s="335"/>
      <c r="G293" s="278"/>
      <c r="I293" s="20"/>
    </row>
    <row r="294" spans="1:9" ht="52.2" hidden="1" customHeight="1" outlineLevel="1">
      <c r="A294" s="140" t="s">
        <v>566</v>
      </c>
      <c r="B294" s="71" t="s">
        <v>567</v>
      </c>
      <c r="C294" s="232" t="s">
        <v>54</v>
      </c>
      <c r="D294" s="23" t="str">
        <f>IFERROR(VLOOKUP(C294,Liste!A$31:C$36,3,),"")</f>
        <v>…</v>
      </c>
      <c r="E294" s="334" t="str">
        <f>IFERROR(VLOOKUP(C294,Liste!A$31:B$36,2,),"")</f>
        <v>Libellé du critère quand il sera choisi.</v>
      </c>
      <c r="F294" s="335"/>
      <c r="G294" s="278"/>
      <c r="I294" s="20"/>
    </row>
    <row r="295" spans="1:9" ht="32.700000000000003" hidden="1" customHeight="1" outlineLevel="1">
      <c r="A295" s="140" t="s">
        <v>568</v>
      </c>
      <c r="B295" s="71" t="s">
        <v>569</v>
      </c>
      <c r="C295" s="232" t="s">
        <v>54</v>
      </c>
      <c r="D295" s="23" t="str">
        <f>IFERROR(VLOOKUP(C295,Liste!A$31:C$36,3,),"")</f>
        <v>…</v>
      </c>
      <c r="E295" s="334" t="str">
        <f>IFERROR(VLOOKUP(C295,Liste!A$31:B$36,2,),"")</f>
        <v>Libellé du critère quand il sera choisi.</v>
      </c>
      <c r="F295" s="335"/>
      <c r="G295" s="278" t="s">
        <v>570</v>
      </c>
      <c r="I295" s="20"/>
    </row>
    <row r="296" spans="1:9" ht="55.95" hidden="1" customHeight="1" outlineLevel="1">
      <c r="A296" s="140" t="s">
        <v>571</v>
      </c>
      <c r="B296" s="71" t="s">
        <v>572</v>
      </c>
      <c r="C296" s="232" t="s">
        <v>54</v>
      </c>
      <c r="D296" s="23" t="str">
        <f>IFERROR(VLOOKUP(C296,Liste!A$31:C$36,3,),"")</f>
        <v>…</v>
      </c>
      <c r="E296" s="334" t="str">
        <f>IFERROR(VLOOKUP(C296,Liste!A$31:B$36,2,),"")</f>
        <v>Libellé du critère quand il sera choisi.</v>
      </c>
      <c r="F296" s="335"/>
      <c r="G296" s="278"/>
      <c r="I296" s="20"/>
    </row>
    <row r="297" spans="1:9" ht="77.7" hidden="1" customHeight="1" outlineLevel="1">
      <c r="A297" s="140" t="s">
        <v>573</v>
      </c>
      <c r="B297" s="71" t="s">
        <v>574</v>
      </c>
      <c r="C297" s="232" t="s">
        <v>54</v>
      </c>
      <c r="D297" s="23" t="str">
        <f>IFERROR(VLOOKUP(C297,Liste!A$31:C$36,3,),"")</f>
        <v>…</v>
      </c>
      <c r="E297" s="334" t="str">
        <f>IFERROR(VLOOKUP(C297,Liste!A$31:B$36,2,),"")</f>
        <v>Libellé du critère quand il sera choisi.</v>
      </c>
      <c r="F297" s="335"/>
      <c r="G297" s="278"/>
      <c r="I297" s="20"/>
    </row>
    <row r="298" spans="1:9" ht="37.200000000000003" hidden="1" customHeight="1" outlineLevel="1">
      <c r="A298" s="140" t="s">
        <v>575</v>
      </c>
      <c r="B298" s="71" t="s">
        <v>576</v>
      </c>
      <c r="C298" s="232" t="s">
        <v>54</v>
      </c>
      <c r="D298" s="23" t="str">
        <f>IFERROR(VLOOKUP(C298,Liste!A$31:C$36,3,),"")</f>
        <v>…</v>
      </c>
      <c r="E298" s="334" t="str">
        <f>IFERROR(VLOOKUP(C298,Liste!A$31:B$36,2,),"")</f>
        <v>Libellé du critère quand il sera choisi.</v>
      </c>
      <c r="F298" s="335"/>
      <c r="G298" s="278"/>
      <c r="I298" s="20"/>
    </row>
    <row r="299" spans="1:9" ht="47.7" hidden="1" customHeight="1" outlineLevel="1">
      <c r="A299" s="140" t="s">
        <v>577</v>
      </c>
      <c r="B299" s="71" t="s">
        <v>578</v>
      </c>
      <c r="C299" s="232" t="s">
        <v>54</v>
      </c>
      <c r="D299" s="23" t="str">
        <f>IFERROR(VLOOKUP(C299,Liste!A$31:C$36,3,),"")</f>
        <v>…</v>
      </c>
      <c r="E299" s="334" t="str">
        <f>IFERROR(VLOOKUP(C299,Liste!A$31:B$36,2,),"")</f>
        <v>Libellé du critère quand il sera choisi.</v>
      </c>
      <c r="F299" s="335"/>
      <c r="G299" s="278"/>
      <c r="I299" s="20"/>
    </row>
    <row r="300" spans="1:9" ht="47.7" hidden="1" customHeight="1" outlineLevel="1">
      <c r="A300" s="140" t="s">
        <v>579</v>
      </c>
      <c r="B300" s="69" t="s">
        <v>580</v>
      </c>
      <c r="C300" s="232" t="s">
        <v>54</v>
      </c>
      <c r="D300" s="23" t="str">
        <f>IFERROR(VLOOKUP(C300,Liste!A$31:C$36,3,),"")</f>
        <v>…</v>
      </c>
      <c r="E300" s="334" t="str">
        <f>IFERROR(VLOOKUP(C300,Liste!A$31:B$36,2,),"")</f>
        <v>Libellé du critère quand il sera choisi.</v>
      </c>
      <c r="F300" s="335"/>
      <c r="G300" s="278"/>
      <c r="I300" s="20"/>
    </row>
    <row r="301" spans="1:9" ht="39.450000000000003" customHeight="1" collapsed="1">
      <c r="A301" s="140" t="s">
        <v>581</v>
      </c>
      <c r="B301" s="69" t="s">
        <v>582</v>
      </c>
      <c r="C301" s="231" t="s">
        <v>54</v>
      </c>
      <c r="D301" s="23" t="str">
        <f>IF(C301&lt;&gt;Liste!A$31,IFERROR(VLOOKUP(C301,Liste!$A$2:$C$6,3,),""),IF(COUNTIF(D302:D305,Liste!$C$31)&gt;0,Liste!$C$31, IF(COUNTIF(D302:D305,Liste!$C$36)=COUNTIF(D302:D305,"&lt;&gt;"),Liste!$C$36,IF(SUM(D302:D305)&gt;=0,AVERAGE(D302:D305),Liste!$C$31))))</f>
        <v>…</v>
      </c>
      <c r="E301" s="336" t="str">
        <f>IFERROR(VLOOKUP(C301,Liste!$A$2:$B$6,2,),"")</f>
        <v>Libellé du critère lorsqu'il sera choisi</v>
      </c>
      <c r="F301" s="335"/>
      <c r="G301" s="278"/>
      <c r="I301" s="20"/>
    </row>
    <row r="302" spans="1:9" ht="55.2" hidden="1" customHeight="1" outlineLevel="1">
      <c r="A302" s="140" t="s">
        <v>583</v>
      </c>
      <c r="B302" s="68" t="s">
        <v>584</v>
      </c>
      <c r="C302" s="232" t="s">
        <v>54</v>
      </c>
      <c r="D302" s="23" t="str">
        <f>IFERROR(VLOOKUP(C302,Liste!A$31:C$36,3,),"")</f>
        <v>…</v>
      </c>
      <c r="E302" s="334" t="str">
        <f>IFERROR(VLOOKUP(C302,Liste!A$31:B$36,2,),"")</f>
        <v>Libellé du critère quand il sera choisi.</v>
      </c>
      <c r="F302" s="335"/>
      <c r="G302" s="278"/>
      <c r="I302" s="20"/>
    </row>
    <row r="303" spans="1:9" ht="47.7" hidden="1" customHeight="1" outlineLevel="1">
      <c r="A303" s="140" t="s">
        <v>585</v>
      </c>
      <c r="B303" s="71" t="s">
        <v>586</v>
      </c>
      <c r="C303" s="232" t="s">
        <v>54</v>
      </c>
      <c r="D303" s="23" t="str">
        <f>IFERROR(VLOOKUP(C303,Liste!A$31:C$36,3,),"")</f>
        <v>…</v>
      </c>
      <c r="E303" s="334" t="str">
        <f>IFERROR(VLOOKUP(C303,Liste!A$31:B$36,2,),"")</f>
        <v>Libellé du critère quand il sera choisi.</v>
      </c>
      <c r="F303" s="335"/>
      <c r="G303" s="278"/>
      <c r="I303" s="20"/>
    </row>
    <row r="304" spans="1:9" ht="47.7" hidden="1" customHeight="1" outlineLevel="1">
      <c r="A304" s="140" t="s">
        <v>587</v>
      </c>
      <c r="B304" s="71" t="s">
        <v>588</v>
      </c>
      <c r="C304" s="232" t="s">
        <v>54</v>
      </c>
      <c r="D304" s="23" t="str">
        <f>IFERROR(VLOOKUP(C304,Liste!A$31:C$36,3,),"")</f>
        <v>…</v>
      </c>
      <c r="E304" s="334" t="str">
        <f>IFERROR(VLOOKUP(C304,Liste!A$31:B$36,2,),"")</f>
        <v>Libellé du critère quand il sera choisi.</v>
      </c>
      <c r="F304" s="335"/>
      <c r="G304" s="278"/>
      <c r="I304" s="20"/>
    </row>
    <row r="305" spans="1:9" ht="47.7" hidden="1" customHeight="1" outlineLevel="1">
      <c r="A305" s="140" t="s">
        <v>589</v>
      </c>
      <c r="B305" s="69" t="s">
        <v>590</v>
      </c>
      <c r="C305" s="232" t="s">
        <v>54</v>
      </c>
      <c r="D305" s="23" t="str">
        <f>IFERROR(VLOOKUP(C305,Liste!A$31:C$36,3,),"")</f>
        <v>…</v>
      </c>
      <c r="E305" s="334" t="str">
        <f>IFERROR(VLOOKUP(C305,Liste!A$31:B$36,2,),"")</f>
        <v>Libellé du critère quand il sera choisi.</v>
      </c>
      <c r="F305" s="335"/>
      <c r="G305" s="278"/>
      <c r="I305" s="20"/>
    </row>
    <row r="306" spans="1:9" ht="47.7" customHeight="1" collapsed="1">
      <c r="A306" s="140" t="s">
        <v>591</v>
      </c>
      <c r="B306" s="69" t="s">
        <v>592</v>
      </c>
      <c r="C306" s="231" t="s">
        <v>54</v>
      </c>
      <c r="D306" s="23" t="str">
        <f>IF(C306&lt;&gt;Liste!A$31,IFERROR(VLOOKUP(C306,Liste!$A$2:$C$6,3,),""),IF(COUNTIF(D307:D312,Liste!$C$31)&gt;0,Liste!$C$31, IF(COUNTIF(D307:D312,Liste!$C$36)=COUNTIF(D307:D312,"&lt;&gt;"),Liste!$C$36,IF(SUM(D307:D312)&gt;=0,AVERAGE(D307:D312),Liste!$C$31))))</f>
        <v>…</v>
      </c>
      <c r="E306" s="336" t="str">
        <f>IFERROR(VLOOKUP(C306,Liste!$A$2:$B$6,2,),"")</f>
        <v>Libellé du critère lorsqu'il sera choisi</v>
      </c>
      <c r="F306" s="335"/>
      <c r="G306" s="278"/>
      <c r="I306" s="20"/>
    </row>
    <row r="307" spans="1:9" ht="47.7" hidden="1" customHeight="1" outlineLevel="1">
      <c r="A307" s="140" t="s">
        <v>593</v>
      </c>
      <c r="B307" s="68" t="s">
        <v>594</v>
      </c>
      <c r="C307" s="232" t="s">
        <v>54</v>
      </c>
      <c r="D307" s="23" t="str">
        <f>IFERROR(VLOOKUP(C307,Liste!A$31:C$36,3,),"")</f>
        <v>…</v>
      </c>
      <c r="E307" s="334" t="str">
        <f>IFERROR(VLOOKUP(C307,Liste!A$31:B$36,2,),"")</f>
        <v>Libellé du critère quand il sera choisi.</v>
      </c>
      <c r="F307" s="335"/>
      <c r="G307" s="278"/>
      <c r="I307" s="20"/>
    </row>
    <row r="308" spans="1:9" ht="77.7" hidden="1" customHeight="1" outlineLevel="1">
      <c r="A308" s="140" t="s">
        <v>595</v>
      </c>
      <c r="B308" s="71" t="s">
        <v>596</v>
      </c>
      <c r="C308" s="232" t="s">
        <v>54</v>
      </c>
      <c r="D308" s="23" t="str">
        <f>IFERROR(VLOOKUP(C308,Liste!A$31:C$36,3,),"")</f>
        <v>…</v>
      </c>
      <c r="E308" s="334" t="str">
        <f>IFERROR(VLOOKUP(C308,Liste!A$31:B$36,2,),"")</f>
        <v>Libellé du critère quand il sera choisi.</v>
      </c>
      <c r="F308" s="335"/>
      <c r="G308" s="278"/>
      <c r="I308" s="20"/>
    </row>
    <row r="309" spans="1:9" ht="67.2" hidden="1" customHeight="1" outlineLevel="1">
      <c r="A309" s="140" t="s">
        <v>597</v>
      </c>
      <c r="B309" s="71" t="s">
        <v>598</v>
      </c>
      <c r="C309" s="232" t="s">
        <v>54</v>
      </c>
      <c r="D309" s="23" t="str">
        <f>IFERROR(VLOOKUP(C309,Liste!A$31:C$36,3,),"")</f>
        <v>…</v>
      </c>
      <c r="E309" s="334" t="str">
        <f>IFERROR(VLOOKUP(C309,Liste!A$31:B$36,2,),"")</f>
        <v>Libellé du critère quand il sera choisi.</v>
      </c>
      <c r="F309" s="335"/>
      <c r="G309" s="278"/>
      <c r="I309" s="20"/>
    </row>
    <row r="310" spans="1:9" ht="52.2" hidden="1" customHeight="1" outlineLevel="1">
      <c r="A310" s="140" t="s">
        <v>599</v>
      </c>
      <c r="B310" s="71" t="s">
        <v>600</v>
      </c>
      <c r="C310" s="232" t="s">
        <v>54</v>
      </c>
      <c r="D310" s="23" t="str">
        <f>IFERROR(VLOOKUP(C310,Liste!A$31:C$36,3,),"")</f>
        <v>…</v>
      </c>
      <c r="E310" s="334" t="str">
        <f>IFERROR(VLOOKUP(C310,Liste!A$31:B$36,2,),"")</f>
        <v>Libellé du critère quand il sera choisi.</v>
      </c>
      <c r="F310" s="335"/>
      <c r="G310" s="278"/>
      <c r="I310" s="20"/>
    </row>
    <row r="311" spans="1:9" ht="61.2" hidden="1" customHeight="1" outlineLevel="1">
      <c r="A311" s="140" t="s">
        <v>601</v>
      </c>
      <c r="B311" s="68" t="s">
        <v>602</v>
      </c>
      <c r="C311" s="232" t="s">
        <v>54</v>
      </c>
      <c r="D311" s="23" t="str">
        <f>IFERROR(VLOOKUP(C311,Liste!A$31:C$36,3,),"")</f>
        <v>…</v>
      </c>
      <c r="E311" s="334" t="str">
        <f>IFERROR(VLOOKUP(C311,Liste!A$31:B$36,2,),"")</f>
        <v>Libellé du critère quand il sera choisi.</v>
      </c>
      <c r="F311" s="335"/>
      <c r="G311" s="278"/>
      <c r="I311" s="20"/>
    </row>
    <row r="312" spans="1:9" ht="47.7" hidden="1" customHeight="1" outlineLevel="1">
      <c r="A312" s="140" t="s">
        <v>603</v>
      </c>
      <c r="B312" s="69" t="s">
        <v>604</v>
      </c>
      <c r="C312" s="232" t="s">
        <v>54</v>
      </c>
      <c r="D312" s="23" t="str">
        <f>IFERROR(VLOOKUP(C312,Liste!A$31:C$36,3,),"")</f>
        <v>…</v>
      </c>
      <c r="E312" s="334" t="str">
        <f>IFERROR(VLOOKUP(C312,Liste!A$31:B$36,2,),"")</f>
        <v>Libellé du critère quand il sera choisi.</v>
      </c>
      <c r="F312" s="335"/>
      <c r="G312" s="278"/>
      <c r="I312" s="20"/>
    </row>
    <row r="313" spans="1:9" ht="47.7" customHeight="1" collapsed="1">
      <c r="A313" s="140" t="s">
        <v>605</v>
      </c>
      <c r="B313" s="71" t="s">
        <v>606</v>
      </c>
      <c r="C313" s="231" t="s">
        <v>54</v>
      </c>
      <c r="D313" s="23" t="str">
        <f>IF(C313&lt;&gt;Liste!A$31,IFERROR(VLOOKUP(C313,Liste!$A$2:$C$6,3,),""),IF(COUNTIF(D314:D318,Liste!$C$31)&gt;0,Liste!$C$31, IF(COUNTIF(D314:D318,Liste!$C$36)=COUNTIF(D314:D318,"&lt;&gt;"),Liste!$C$36,IF(SUM(D314:D318)&gt;=0,AVERAGE(D314:D318),Liste!$C$31))))</f>
        <v>…</v>
      </c>
      <c r="E313" s="336" t="str">
        <f>IFERROR(VLOOKUP(C313,Liste!$A$2:$B$6,2,),"")</f>
        <v>Libellé du critère lorsqu'il sera choisi</v>
      </c>
      <c r="F313" s="335"/>
      <c r="G313" s="278"/>
      <c r="I313" s="20"/>
    </row>
    <row r="314" spans="1:9" ht="85.95" hidden="1" customHeight="1" outlineLevel="1">
      <c r="A314" s="140" t="s">
        <v>607</v>
      </c>
      <c r="B314" s="71" t="s">
        <v>1169</v>
      </c>
      <c r="C314" s="232" t="s">
        <v>54</v>
      </c>
      <c r="D314" s="23" t="str">
        <f>IFERROR(VLOOKUP(C314,Liste!A$31:C$36,3,),"")</f>
        <v>…</v>
      </c>
      <c r="E314" s="334" t="str">
        <f>IFERROR(VLOOKUP(C314,Liste!A$31:B$36,2,),"")</f>
        <v>Libellé du critère quand il sera choisi.</v>
      </c>
      <c r="F314" s="335"/>
      <c r="G314" s="278"/>
      <c r="I314" s="20"/>
    </row>
    <row r="315" spans="1:9" ht="78" hidden="1" customHeight="1" outlineLevel="1">
      <c r="A315" s="140" t="s">
        <v>608</v>
      </c>
      <c r="B315" s="71" t="s">
        <v>609</v>
      </c>
      <c r="C315" s="232" t="s">
        <v>54</v>
      </c>
      <c r="D315" s="23" t="str">
        <f>IFERROR(VLOOKUP(C315,Liste!A$31:C$36,3,),"")</f>
        <v>…</v>
      </c>
      <c r="E315" s="334" t="str">
        <f>IFERROR(VLOOKUP(C315,Liste!A$31:B$36,2,),"")</f>
        <v>Libellé du critère quand il sera choisi.</v>
      </c>
      <c r="F315" s="335"/>
      <c r="G315" s="278"/>
      <c r="I315" s="20"/>
    </row>
    <row r="316" spans="1:9" ht="70.2" hidden="1" customHeight="1" outlineLevel="1">
      <c r="A316" s="140" t="s">
        <v>610</v>
      </c>
      <c r="B316" s="71" t="s">
        <v>611</v>
      </c>
      <c r="C316" s="232" t="s">
        <v>54</v>
      </c>
      <c r="D316" s="23" t="str">
        <f>IFERROR(VLOOKUP(C316,Liste!A$31:C$36,3,),"")</f>
        <v>…</v>
      </c>
      <c r="E316" s="334" t="str">
        <f>IFERROR(VLOOKUP(C316,Liste!A$31:B$36,2,),"")</f>
        <v>Libellé du critère quand il sera choisi.</v>
      </c>
      <c r="F316" s="335"/>
      <c r="G316" s="278"/>
      <c r="I316" s="20"/>
    </row>
    <row r="317" spans="1:9" ht="59.7" hidden="1" customHeight="1" outlineLevel="1">
      <c r="A317" s="140" t="s">
        <v>612</v>
      </c>
      <c r="B317" s="71" t="s">
        <v>613</v>
      </c>
      <c r="C317" s="232" t="s">
        <v>54</v>
      </c>
      <c r="D317" s="23" t="str">
        <f>IFERROR(VLOOKUP(C317,Liste!A$31:C$36,3,),"")</f>
        <v>…</v>
      </c>
      <c r="E317" s="334" t="str">
        <f>IFERROR(VLOOKUP(C317,Liste!A$31:B$36,2,),"")</f>
        <v>Libellé du critère quand il sera choisi.</v>
      </c>
      <c r="F317" s="335"/>
      <c r="G317" s="278"/>
      <c r="I317" s="20"/>
    </row>
    <row r="318" spans="1:9" ht="82.2" hidden="1" customHeight="1" outlineLevel="1">
      <c r="A318" s="140" t="s">
        <v>614</v>
      </c>
      <c r="B318" s="71" t="s">
        <v>615</v>
      </c>
      <c r="C318" s="232" t="s">
        <v>54</v>
      </c>
      <c r="D318" s="23" t="str">
        <f>IFERROR(VLOOKUP(C318,Liste!A$31:C$36,3,),"")</f>
        <v>…</v>
      </c>
      <c r="E318" s="334" t="str">
        <f>IFERROR(VLOOKUP(C318,Liste!A$31:B$36,2,),"")</f>
        <v>Libellé du critère quand il sera choisi.</v>
      </c>
      <c r="F318" s="335"/>
      <c r="G318" s="278"/>
      <c r="I318" s="20"/>
    </row>
    <row r="319" spans="1:9" ht="31.2" customHeight="1" collapsed="1">
      <c r="A319" s="140" t="s">
        <v>616</v>
      </c>
      <c r="B319" s="69" t="s">
        <v>617</v>
      </c>
      <c r="C319" s="231" t="s">
        <v>54</v>
      </c>
      <c r="D319" s="23" t="str">
        <f>IF(C319&lt;&gt;Liste!A$31,IFERROR(VLOOKUP(C319,Liste!$A$2:$C$6,3,),""),IF(COUNTIF(D320:D322,Liste!$C$31)&gt;0,Liste!$C$31, IF(COUNTIF(D320:D322,Liste!$C$36)=COUNTIF(D320:D322,"&lt;&gt;"),Liste!$C$36,IF(SUM(D320:D322)&gt;=0,AVERAGE(D320:D322),Liste!$C$31))))</f>
        <v>…</v>
      </c>
      <c r="E319" s="336" t="str">
        <f>IFERROR(VLOOKUP(C319,Liste!$A$2:$B$6,2,),"")</f>
        <v>Libellé du critère lorsqu'il sera choisi</v>
      </c>
      <c r="F319" s="335"/>
      <c r="G319" s="278"/>
      <c r="I319" s="20"/>
    </row>
    <row r="320" spans="1:9" ht="31.2" hidden="1" customHeight="1" outlineLevel="1">
      <c r="A320" s="140" t="s">
        <v>618</v>
      </c>
      <c r="B320" s="68" t="s">
        <v>619</v>
      </c>
      <c r="C320" s="232" t="s">
        <v>54</v>
      </c>
      <c r="D320" s="23" t="str">
        <f>IFERROR(VLOOKUP(C320,Liste!A$31:C$36,3,),"")</f>
        <v>…</v>
      </c>
      <c r="E320" s="334" t="str">
        <f>IFERROR(VLOOKUP(C320,Liste!A$31:B$36,2,),"")</f>
        <v>Libellé du critère quand il sera choisi.</v>
      </c>
      <c r="F320" s="335"/>
      <c r="G320" s="278"/>
      <c r="I320" s="20"/>
    </row>
    <row r="321" spans="1:9" ht="55.95" hidden="1" customHeight="1" outlineLevel="1">
      <c r="A321" s="140" t="s">
        <v>620</v>
      </c>
      <c r="B321" s="71" t="s">
        <v>621</v>
      </c>
      <c r="C321" s="232" t="s">
        <v>54</v>
      </c>
      <c r="D321" s="23" t="str">
        <f>IFERROR(VLOOKUP(C321,Liste!A$31:C$36,3,),"")</f>
        <v>…</v>
      </c>
      <c r="E321" s="334" t="str">
        <f>IFERROR(VLOOKUP(C321,Liste!A$31:B$36,2,),"")</f>
        <v>Libellé du critère quand il sera choisi.</v>
      </c>
      <c r="F321" s="335"/>
      <c r="G321" s="278"/>
      <c r="I321" s="20"/>
    </row>
    <row r="322" spans="1:9" ht="63" hidden="1" customHeight="1" outlineLevel="1">
      <c r="A322" s="140" t="s">
        <v>622</v>
      </c>
      <c r="B322" s="69" t="s">
        <v>623</v>
      </c>
      <c r="C322" s="232" t="s">
        <v>54</v>
      </c>
      <c r="D322" s="23" t="str">
        <f>IFERROR(VLOOKUP(C322,Liste!A$31:C$36,3,),"")</f>
        <v>…</v>
      </c>
      <c r="E322" s="334" t="str">
        <f>IFERROR(VLOOKUP(C322,Liste!A$31:B$36,2,),"")</f>
        <v>Libellé du critère quand il sera choisi.</v>
      </c>
      <c r="F322" s="335"/>
      <c r="G322" s="278"/>
      <c r="I322" s="20"/>
    </row>
    <row r="323" spans="1:9" ht="45.45" customHeight="1" collapsed="1">
      <c r="A323" s="135" t="s">
        <v>624</v>
      </c>
      <c r="B323" s="16" t="s">
        <v>625</v>
      </c>
      <c r="C323" s="231" t="s">
        <v>54</v>
      </c>
      <c r="D323" s="23" t="str">
        <f>IF(C323&lt;&gt;Liste!A$31,IFERROR(VLOOKUP(C323,Liste!$A$2:$C$6,3,),""),IF(COUNTIF(D324:D327,Liste!$C$31)&gt;0,Liste!$C$31, IF(COUNTIF(D324:D327,Liste!$C$36)=COUNTIF(D324:D327,"&lt;&gt;"),Liste!$C$36,IF(SUM(D324:D327)&gt;=0,AVERAGE(D324:D327),Liste!$C$31))))</f>
        <v>…</v>
      </c>
      <c r="E323" s="336" t="str">
        <f>IFERROR(VLOOKUP(C323,Liste!$A$2:$B$6,2,),"")</f>
        <v>Libellé du critère lorsqu'il sera choisi</v>
      </c>
      <c r="F323" s="335"/>
      <c r="G323" s="278"/>
      <c r="I323" s="20"/>
    </row>
    <row r="324" spans="1:9" ht="44.7" hidden="1" customHeight="1" outlineLevel="1">
      <c r="A324" s="140" t="s">
        <v>626</v>
      </c>
      <c r="B324" s="68" t="s">
        <v>627</v>
      </c>
      <c r="C324" s="232" t="s">
        <v>54</v>
      </c>
      <c r="D324" s="23" t="str">
        <f>IFERROR(VLOOKUP(C324,Liste!A$31:C$36,3,),"")</f>
        <v>…</v>
      </c>
      <c r="E324" s="334" t="str">
        <f>IFERROR(VLOOKUP(C324,Liste!A$31:B$36,2,),"")</f>
        <v>Libellé du critère quand il sera choisi.</v>
      </c>
      <c r="F324" s="335"/>
      <c r="G324" s="278"/>
      <c r="I324" s="20"/>
    </row>
    <row r="325" spans="1:9" ht="46.2" hidden="1" customHeight="1" outlineLevel="1">
      <c r="A325" s="140" t="s">
        <v>628</v>
      </c>
      <c r="B325" s="71" t="s">
        <v>629</v>
      </c>
      <c r="C325" s="232" t="s">
        <v>54</v>
      </c>
      <c r="D325" s="23" t="str">
        <f>IFERROR(VLOOKUP(C325,Liste!A$31:C$36,3,),"")</f>
        <v>…</v>
      </c>
      <c r="E325" s="334" t="str">
        <f>IFERROR(VLOOKUP(C325,Liste!A$31:B$36,2,),"")</f>
        <v>Libellé du critère quand il sera choisi.</v>
      </c>
      <c r="F325" s="335"/>
      <c r="G325" s="278"/>
      <c r="I325" s="20"/>
    </row>
    <row r="326" spans="1:9" ht="44.7" hidden="1" customHeight="1" outlineLevel="1">
      <c r="A326" s="140" t="s">
        <v>630</v>
      </c>
      <c r="B326" s="69" t="s">
        <v>631</v>
      </c>
      <c r="C326" s="232" t="s">
        <v>54</v>
      </c>
      <c r="D326" s="23" t="str">
        <f>IFERROR(VLOOKUP(C326,Liste!A$31:C$36,3,),"")</f>
        <v>…</v>
      </c>
      <c r="E326" s="334" t="str">
        <f>IFERROR(VLOOKUP(C326,Liste!A$31:B$36,2,),"")</f>
        <v>Libellé du critère quand il sera choisi.</v>
      </c>
      <c r="F326" s="335"/>
      <c r="G326" s="278"/>
      <c r="I326" s="20"/>
    </row>
    <row r="327" spans="1:9" ht="63" hidden="1" customHeight="1" outlineLevel="1">
      <c r="A327" s="140" t="s">
        <v>632</v>
      </c>
      <c r="B327" s="70" t="s">
        <v>633</v>
      </c>
      <c r="C327" s="232" t="s">
        <v>54</v>
      </c>
      <c r="D327" s="23" t="str">
        <f>IFERROR(VLOOKUP(C327,Liste!A$31:C$36,3,),"")</f>
        <v>…</v>
      </c>
      <c r="E327" s="334" t="str">
        <f>IFERROR(VLOOKUP(C327,Liste!A$31:B$36,2,),"")</f>
        <v>Libellé du critère quand il sera choisi.</v>
      </c>
      <c r="F327" s="335"/>
      <c r="G327" s="278"/>
      <c r="I327" s="20"/>
    </row>
    <row r="328" spans="1:9" ht="43.2" customHeight="1" collapsed="1">
      <c r="A328" s="140" t="s">
        <v>634</v>
      </c>
      <c r="B328" s="16" t="s">
        <v>635</v>
      </c>
      <c r="C328" s="231" t="s">
        <v>54</v>
      </c>
      <c r="D328" s="23" t="str">
        <f>IF(C328&lt;&gt;Liste!A$31,IFERROR(VLOOKUP(C328,Liste!$A$2:$C$6,3,),""),IF(COUNTIF(D329:D330,Liste!$C$31)&gt;0,Liste!$C$31, IF(COUNTIF(D329:D330,Liste!$C$36)=COUNTIF(D329:D330,"&lt;&gt;"),Liste!$C$36,IF(SUM(D329:D330)&gt;=0,AVERAGE(D329:D330),Liste!$C$31))))</f>
        <v>…</v>
      </c>
      <c r="E328" s="336" t="str">
        <f>IFERROR(VLOOKUP(C328,Liste!$A$2:$B$6,2,),"")</f>
        <v>Libellé du critère lorsqu'il sera choisi</v>
      </c>
      <c r="F328" s="335"/>
      <c r="G328" s="278"/>
      <c r="I328" s="20"/>
    </row>
    <row r="329" spans="1:9" ht="46.2" hidden="1" customHeight="1" outlineLevel="1">
      <c r="A329" s="140" t="s">
        <v>636</v>
      </c>
      <c r="B329" s="68" t="s">
        <v>637</v>
      </c>
      <c r="C329" s="66" t="s">
        <v>54</v>
      </c>
      <c r="D329" s="23" t="str">
        <f>IFERROR(VLOOKUP(C329,Liste!A$31:C$36,3,),"")</f>
        <v>…</v>
      </c>
      <c r="E329" s="334" t="str">
        <f>IFERROR(VLOOKUP(C329,Liste!A$31:B$36,2,),"")</f>
        <v>Libellé du critère quand il sera choisi.</v>
      </c>
      <c r="F329" s="335"/>
      <c r="G329" s="137"/>
      <c r="I329" s="20"/>
    </row>
    <row r="330" spans="1:9" ht="63" hidden="1" customHeight="1" outlineLevel="1">
      <c r="A330" s="140" t="s">
        <v>638</v>
      </c>
      <c r="B330" s="71" t="s">
        <v>639</v>
      </c>
      <c r="C330" s="66" t="s">
        <v>54</v>
      </c>
      <c r="D330" s="23" t="str">
        <f>IFERROR(VLOOKUP(C330,Liste!A$31:C$36,3,),"")</f>
        <v>…</v>
      </c>
      <c r="E330" s="334" t="str">
        <f>IFERROR(VLOOKUP(C330,Liste!A$31:B$36,2,),"")</f>
        <v>Libellé du critère quand il sera choisi.</v>
      </c>
      <c r="F330" s="335"/>
      <c r="G330" s="137"/>
      <c r="I330" s="20"/>
    </row>
    <row r="331" spans="1:9" ht="31.2" customHeight="1" collapsed="1">
      <c r="A331" s="132" t="s">
        <v>640</v>
      </c>
      <c r="B331" s="337" t="s">
        <v>641</v>
      </c>
      <c r="C331" s="353"/>
      <c r="D331" s="88" t="str">
        <f>IF(OR(D332=Liste!$C$31,D333=Liste!$C$31,D340=Liste!$C$31),Liste!$C$31, IF(COUNTIF(D332:D340,Liste!$C$36)=COUNTIF(D332:D340,"&lt;&gt;"),Liste!$C$36,IF(SUM(D332,D333,D340)&gt;=0,AVERAGE(D332,D333,D340),Liste!$C$31)))</f>
        <v>…</v>
      </c>
      <c r="E331" s="133" t="str">
        <f>IFERROR(VLOOKUP(F331,Liste!A$9:B$13,2,),"")</f>
        <v>Il reste encore des points à évaluer.</v>
      </c>
      <c r="F331" s="87" t="str">
        <f>IFERROR(VLOOKUP(D331,Liste!$A$16:$B$28,2),"")</f>
        <v>en attente</v>
      </c>
      <c r="G331" s="134" t="str">
        <f>IFERROR(IF(AND(D$331&gt;=0.85,D$274&gt;=0.85,D$243&gt;=0.85,D$154&gt;=0.85,D$26&gt;=0.85,D$151&gt;=0.85, D$17 &gt;= 0.85, D$127&gt;=0.85,D$127&lt;&gt;Liste!$C$2,D$17&lt;&gt;Liste!$C$2,D$26&lt;&gt;Liste!$C$2,D$151&lt;&gt;Liste!$C$2,D$154&lt;&gt;Liste!$C$2,D$243&lt;&gt;Liste!$C$2,D$331&lt;&gt; Liste!$C$2),"Passsage à l'étape 9 permis",""),"")</f>
        <v/>
      </c>
      <c r="I331" s="20"/>
    </row>
    <row r="332" spans="1:9" ht="31.2" customHeight="1">
      <c r="A332" s="140" t="s">
        <v>642</v>
      </c>
      <c r="B332" s="71" t="s">
        <v>643</v>
      </c>
      <c r="C332" s="231" t="s">
        <v>54</v>
      </c>
      <c r="D332" s="23" t="str">
        <f>IFERROR(VLOOKUP(C332,Liste!$A$2:$C$6,3,),"")</f>
        <v>…</v>
      </c>
      <c r="E332" s="336" t="str">
        <f>IFERROR(VLOOKUP(C332,Liste!$A$2:$B$6,2,),"")</f>
        <v>Libellé du critère lorsqu'il sera choisi</v>
      </c>
      <c r="F332" s="335"/>
      <c r="G332" s="278"/>
      <c r="I332" s="20"/>
    </row>
    <row r="333" spans="1:9" ht="31.2" customHeight="1">
      <c r="A333" s="140" t="s">
        <v>644</v>
      </c>
      <c r="B333" s="71" t="s">
        <v>645</v>
      </c>
      <c r="C333" s="231" t="s">
        <v>54</v>
      </c>
      <c r="D333" s="23" t="str">
        <f>IF(C333&lt;&gt;Liste!A$31,IFERROR(VLOOKUP(C333,Liste!$A$2:$C$6,3,),""),IF(COUNTIF(D334:D339,Liste!$C$31)&gt;0,Liste!$C$31, IF(COUNTIF(D334:D339,Liste!$C$36)=COUNTIF(D334:D339,"&lt;&gt;"),Liste!$C$36,IF(SUM(D334:D339)&gt;=0,AVERAGE(D334:D339),Liste!$C$31))))</f>
        <v>…</v>
      </c>
      <c r="E333" s="336" t="str">
        <f>IFERROR(VLOOKUP(C333,Liste!$A$2:$B$6,2,),"")</f>
        <v>Libellé du critère lorsqu'il sera choisi</v>
      </c>
      <c r="F333" s="335"/>
      <c r="G333" s="278"/>
      <c r="I333" s="20"/>
    </row>
    <row r="334" spans="1:9" ht="46.2" hidden="1" customHeight="1" outlineLevel="1">
      <c r="A334" s="140" t="s">
        <v>646</v>
      </c>
      <c r="B334" s="71" t="s">
        <v>647</v>
      </c>
      <c r="C334" s="232" t="s">
        <v>54</v>
      </c>
      <c r="D334" s="23" t="str">
        <f>IFERROR(VLOOKUP(C334,Liste!A$31:C$36,3,),"")</f>
        <v>…</v>
      </c>
      <c r="E334" s="334" t="str">
        <f>IFERROR(VLOOKUP(C334,Liste!A$31:B$36,2,),"")</f>
        <v>Libellé du critère quand il sera choisi.</v>
      </c>
      <c r="F334" s="335"/>
      <c r="G334" s="278"/>
      <c r="I334" s="20"/>
    </row>
    <row r="335" spans="1:9" ht="20.399999999999999" hidden="1" outlineLevel="1">
      <c r="A335" s="140" t="s">
        <v>648</v>
      </c>
      <c r="B335" s="71" t="s">
        <v>649</v>
      </c>
      <c r="C335" s="232" t="s">
        <v>54</v>
      </c>
      <c r="D335" s="23" t="str">
        <f>IFERROR(VLOOKUP(C335,Liste!A$31:C$36,3,),"")</f>
        <v>…</v>
      </c>
      <c r="E335" s="334" t="str">
        <f>IFERROR(VLOOKUP(C335,Liste!A$31:B$36,2,),"")</f>
        <v>Libellé du critère quand il sera choisi.</v>
      </c>
      <c r="F335" s="335"/>
      <c r="G335" s="278"/>
      <c r="I335" s="20"/>
    </row>
    <row r="336" spans="1:9" ht="36" hidden="1" customHeight="1" outlineLevel="1">
      <c r="A336" s="140" t="s">
        <v>650</v>
      </c>
      <c r="B336" s="71" t="s">
        <v>651</v>
      </c>
      <c r="C336" s="232" t="s">
        <v>54</v>
      </c>
      <c r="D336" s="23" t="str">
        <f>IFERROR(VLOOKUP(C336,Liste!A$31:C$36,3,),"")</f>
        <v>…</v>
      </c>
      <c r="E336" s="334" t="str">
        <f>IFERROR(VLOOKUP(C336,Liste!A$31:B$36,2,),"")</f>
        <v>Libellé du critère quand il sera choisi.</v>
      </c>
      <c r="F336" s="335"/>
      <c r="G336" s="278"/>
      <c r="I336" s="20"/>
    </row>
    <row r="337" spans="1:9" ht="31.2" hidden="1" customHeight="1" outlineLevel="1">
      <c r="A337" s="140" t="s">
        <v>652</v>
      </c>
      <c r="B337" s="71" t="s">
        <v>653</v>
      </c>
      <c r="C337" s="232" t="s">
        <v>54</v>
      </c>
      <c r="D337" s="23" t="str">
        <f>IFERROR(VLOOKUP(C337,Liste!A$31:C$36,3,),"")</f>
        <v>…</v>
      </c>
      <c r="E337" s="334" t="str">
        <f>IFERROR(VLOOKUP(C337,Liste!A$31:B$36,2,),"")</f>
        <v>Libellé du critère quand il sera choisi.</v>
      </c>
      <c r="F337" s="335"/>
      <c r="G337" s="278"/>
      <c r="I337" s="20"/>
    </row>
    <row r="338" spans="1:9" ht="31.2" hidden="1" customHeight="1" outlineLevel="1">
      <c r="A338" s="140" t="s">
        <v>654</v>
      </c>
      <c r="B338" s="71" t="s">
        <v>655</v>
      </c>
      <c r="C338" s="232" t="s">
        <v>54</v>
      </c>
      <c r="D338" s="23" t="str">
        <f>IFERROR(VLOOKUP(C338,Liste!A$31:C$36,3,),"")</f>
        <v>…</v>
      </c>
      <c r="E338" s="334" t="str">
        <f>IFERROR(VLOOKUP(C338,Liste!A$31:B$36,2,),"")</f>
        <v>Libellé du critère quand il sera choisi.</v>
      </c>
      <c r="F338" s="335"/>
      <c r="G338" s="278"/>
      <c r="I338" s="20"/>
    </row>
    <row r="339" spans="1:9" ht="31.2" hidden="1" customHeight="1" outlineLevel="1">
      <c r="A339" s="140" t="s">
        <v>656</v>
      </c>
      <c r="B339" s="71" t="s">
        <v>657</v>
      </c>
      <c r="C339" s="232" t="s">
        <v>54</v>
      </c>
      <c r="D339" s="23" t="str">
        <f>IFERROR(VLOOKUP(C339,Liste!A$31:C$36,3,),"")</f>
        <v>…</v>
      </c>
      <c r="E339" s="334" t="str">
        <f>IFERROR(VLOOKUP(C339,Liste!A$31:B$36,2,),"")</f>
        <v>Libellé du critère quand il sera choisi.</v>
      </c>
      <c r="F339" s="335"/>
      <c r="G339" s="278"/>
      <c r="I339" s="20"/>
    </row>
    <row r="340" spans="1:9" ht="31.2" customHeight="1" collapsed="1">
      <c r="A340" s="140" t="s">
        <v>658</v>
      </c>
      <c r="B340" s="73" t="s">
        <v>659</v>
      </c>
      <c r="C340" s="231" t="s">
        <v>54</v>
      </c>
      <c r="D340" s="23" t="str">
        <f>IF(C340&lt;&gt;Liste!A$31,IFERROR(VLOOKUP(C340,Liste!$A$2:$C$6,3,),""),IF(COUNTIF(D341:D352,Liste!$C$31)&gt;0,Liste!$C$31, IF(COUNTIF(D341:D352,Liste!$C$36)=COUNTIF(D341:D352,"&lt;&gt;"),Liste!$C$36,IF(SUM(D341:D352)&gt;=0,AVERAGE(D341:D352),Liste!$C$31))))</f>
        <v>…</v>
      </c>
      <c r="E340" s="336" t="str">
        <f>IFERROR(VLOOKUP(C340,Liste!$A$2:$B$6,2,),"")</f>
        <v>Libellé du critère lorsqu'il sera choisi</v>
      </c>
      <c r="F340" s="335"/>
      <c r="G340" s="278"/>
      <c r="I340" s="20"/>
    </row>
    <row r="341" spans="1:9" ht="48.45" hidden="1" customHeight="1" outlineLevel="1">
      <c r="A341" s="140" t="s">
        <v>660</v>
      </c>
      <c r="B341" s="71" t="s">
        <v>1170</v>
      </c>
      <c r="C341" s="66" t="s">
        <v>54</v>
      </c>
      <c r="D341" s="23" t="str">
        <f>IFERROR(VLOOKUP(C341,Liste!A$31:C$36,3,),"")</f>
        <v>…</v>
      </c>
      <c r="E341" s="334" t="str">
        <f>IFERROR(VLOOKUP(C341,Liste!A$31:B$36,2,),"")</f>
        <v>Libellé du critère quand il sera choisi.</v>
      </c>
      <c r="F341" s="335"/>
      <c r="G341" s="137"/>
      <c r="I341" s="20"/>
    </row>
    <row r="342" spans="1:9" ht="96" hidden="1" customHeight="1" outlineLevel="1">
      <c r="A342" s="140" t="s">
        <v>661</v>
      </c>
      <c r="B342" s="71" t="s">
        <v>662</v>
      </c>
      <c r="C342" s="66" t="s">
        <v>54</v>
      </c>
      <c r="D342" s="23" t="str">
        <f>IFERROR(VLOOKUP(C342,Liste!A$31:C$36,3,),"")</f>
        <v>…</v>
      </c>
      <c r="E342" s="334" t="str">
        <f>IFERROR(VLOOKUP(C342,Liste!A$31:B$36,2,),"")</f>
        <v>Libellé du critère quand il sera choisi.</v>
      </c>
      <c r="F342" s="335"/>
      <c r="G342" s="137"/>
      <c r="I342" s="20"/>
    </row>
    <row r="343" spans="1:9" ht="55.95" hidden="1" customHeight="1" outlineLevel="1">
      <c r="A343" s="140" t="s">
        <v>663</v>
      </c>
      <c r="B343" s="71" t="s">
        <v>664</v>
      </c>
      <c r="C343" s="66" t="s">
        <v>54</v>
      </c>
      <c r="D343" s="23" t="str">
        <f>IFERROR(VLOOKUP(C343,Liste!A$31:C$36,3,),"")</f>
        <v>…</v>
      </c>
      <c r="E343" s="334" t="str">
        <f>IFERROR(VLOOKUP(C343,Liste!A$31:B$36,2,),"")</f>
        <v>Libellé du critère quand il sera choisi.</v>
      </c>
      <c r="F343" s="335"/>
      <c r="G343" s="137"/>
      <c r="I343" s="20"/>
    </row>
    <row r="344" spans="1:9" ht="61.95" hidden="1" customHeight="1" outlineLevel="1">
      <c r="A344" s="140" t="s">
        <v>665</v>
      </c>
      <c r="B344" s="71" t="s">
        <v>666</v>
      </c>
      <c r="C344" s="66" t="s">
        <v>54</v>
      </c>
      <c r="D344" s="23" t="str">
        <f>IFERROR(VLOOKUP(C344,Liste!A$31:C$36,3,),"")</f>
        <v>…</v>
      </c>
      <c r="E344" s="334" t="str">
        <f>IFERROR(VLOOKUP(C344,Liste!A$31:B$36,2,),"")</f>
        <v>Libellé du critère quand il sera choisi.</v>
      </c>
      <c r="F344" s="335"/>
      <c r="G344" s="137"/>
      <c r="I344" s="20"/>
    </row>
    <row r="345" spans="1:9" ht="84.45" hidden="1" customHeight="1" outlineLevel="1">
      <c r="A345" s="140" t="s">
        <v>667</v>
      </c>
      <c r="B345" s="71" t="s">
        <v>668</v>
      </c>
      <c r="C345" s="66" t="s">
        <v>54</v>
      </c>
      <c r="D345" s="23" t="str">
        <f>IFERROR(VLOOKUP(C345,Liste!A$31:C$36,3,),"")</f>
        <v>…</v>
      </c>
      <c r="E345" s="334" t="str">
        <f>IFERROR(VLOOKUP(C345,Liste!A$31:B$36,2,),"")</f>
        <v>Libellé du critère quand il sera choisi.</v>
      </c>
      <c r="F345" s="335"/>
      <c r="G345" s="137"/>
      <c r="I345" s="20"/>
    </row>
    <row r="346" spans="1:9" ht="87.45" hidden="1" customHeight="1" outlineLevel="1">
      <c r="A346" s="140" t="s">
        <v>669</v>
      </c>
      <c r="B346" s="71" t="s">
        <v>670</v>
      </c>
      <c r="C346" s="66" t="s">
        <v>54</v>
      </c>
      <c r="D346" s="23" t="str">
        <f>IFERROR(VLOOKUP(C346,Liste!A$31:C$36,3,),"")</f>
        <v>…</v>
      </c>
      <c r="E346" s="334" t="str">
        <f>IFERROR(VLOOKUP(C346,Liste!A$31:B$36,2,),"")</f>
        <v>Libellé du critère quand il sera choisi.</v>
      </c>
      <c r="F346" s="335"/>
      <c r="G346" s="137"/>
      <c r="I346" s="20"/>
    </row>
    <row r="347" spans="1:9" ht="81" hidden="1" customHeight="1" outlineLevel="1">
      <c r="A347" s="140" t="s">
        <v>671</v>
      </c>
      <c r="B347" s="71" t="s">
        <v>672</v>
      </c>
      <c r="C347" s="66" t="s">
        <v>54</v>
      </c>
      <c r="D347" s="23" t="str">
        <f>IFERROR(VLOOKUP(C347,Liste!A$31:C$36,3,),"")</f>
        <v>…</v>
      </c>
      <c r="E347" s="334" t="str">
        <f>IFERROR(VLOOKUP(C347,Liste!A$31:B$36,2,),"")</f>
        <v>Libellé du critère quand il sera choisi.</v>
      </c>
      <c r="F347" s="335"/>
      <c r="G347" s="137"/>
      <c r="I347" s="20"/>
    </row>
    <row r="348" spans="1:9" ht="60" hidden="1" customHeight="1" outlineLevel="1">
      <c r="A348" s="140" t="s">
        <v>673</v>
      </c>
      <c r="B348" s="71" t="s">
        <v>674</v>
      </c>
      <c r="C348" s="66" t="s">
        <v>54</v>
      </c>
      <c r="D348" s="23" t="str">
        <f>IFERROR(VLOOKUP(C348,Liste!A$31:C$36,3,),"")</f>
        <v>…</v>
      </c>
      <c r="E348" s="334" t="str">
        <f>IFERROR(VLOOKUP(C348,Liste!A$31:B$36,2,),"")</f>
        <v>Libellé du critère quand il sera choisi.</v>
      </c>
      <c r="F348" s="335"/>
      <c r="G348" s="137"/>
      <c r="I348" s="20"/>
    </row>
    <row r="349" spans="1:9" ht="52.95" hidden="1" customHeight="1" outlineLevel="1">
      <c r="A349" s="140" t="s">
        <v>675</v>
      </c>
      <c r="B349" s="71" t="s">
        <v>676</v>
      </c>
      <c r="C349" s="66" t="s">
        <v>54</v>
      </c>
      <c r="D349" s="23" t="str">
        <f>IFERROR(VLOOKUP(C349,Liste!A$31:C$36,3,),"")</f>
        <v>…</v>
      </c>
      <c r="E349" s="334" t="str">
        <f>IFERROR(VLOOKUP(C349,Liste!A$31:B$36,2,),"")</f>
        <v>Libellé du critère quand il sera choisi.</v>
      </c>
      <c r="F349" s="335"/>
      <c r="G349" s="137"/>
      <c r="I349" s="20"/>
    </row>
    <row r="350" spans="1:9" ht="55.2" hidden="1" customHeight="1" outlineLevel="1">
      <c r="A350" s="140" t="s">
        <v>677</v>
      </c>
      <c r="B350" s="71" t="s">
        <v>678</v>
      </c>
      <c r="C350" s="66" t="s">
        <v>54</v>
      </c>
      <c r="D350" s="23" t="str">
        <f>IFERROR(VLOOKUP(C350,Liste!A$31:C$36,3,),"")</f>
        <v>…</v>
      </c>
      <c r="E350" s="334" t="str">
        <f>IFERROR(VLOOKUP(C350,Liste!A$31:B$36,2,),"")</f>
        <v>Libellé du critère quand il sera choisi.</v>
      </c>
      <c r="F350" s="335"/>
      <c r="G350" s="137"/>
      <c r="I350" s="20"/>
    </row>
    <row r="351" spans="1:9" ht="41.7" hidden="1" customHeight="1" outlineLevel="1">
      <c r="A351" s="140" t="s">
        <v>679</v>
      </c>
      <c r="B351" s="71" t="s">
        <v>680</v>
      </c>
      <c r="C351" s="66" t="s">
        <v>54</v>
      </c>
      <c r="D351" s="23" t="str">
        <f>IFERROR(VLOOKUP(C351,Liste!A$31:C$36,3,),"")</f>
        <v>…</v>
      </c>
      <c r="E351" s="334" t="str">
        <f>IFERROR(VLOOKUP(C351,Liste!A$31:B$36,2,),"")</f>
        <v>Libellé du critère quand il sera choisi.</v>
      </c>
      <c r="F351" s="335"/>
      <c r="G351" s="137"/>
      <c r="I351" s="20"/>
    </row>
    <row r="352" spans="1:9" ht="51.45" hidden="1" customHeight="1" outlineLevel="1">
      <c r="A352" s="140" t="s">
        <v>681</v>
      </c>
      <c r="B352" s="71" t="s">
        <v>682</v>
      </c>
      <c r="C352" s="66" t="s">
        <v>54</v>
      </c>
      <c r="D352" s="23" t="str">
        <f>IFERROR(VLOOKUP(C352,Liste!A$31:C$36,3,),"")</f>
        <v>…</v>
      </c>
      <c r="E352" s="334" t="str">
        <f>IFERROR(VLOOKUP(C352,Liste!A$31:B$36,2,),"")</f>
        <v>Libellé du critère quand il sera choisi.</v>
      </c>
      <c r="F352" s="335"/>
      <c r="G352" s="137"/>
      <c r="I352" s="20"/>
    </row>
    <row r="353" spans="1:9" ht="31.2" customHeight="1" collapsed="1">
      <c r="A353" s="132" t="s">
        <v>683</v>
      </c>
      <c r="B353" s="337" t="s">
        <v>684</v>
      </c>
      <c r="C353" s="338"/>
      <c r="D353" s="88" t="str">
        <f>IF(OR(D354=Liste!$C$31,D359=Liste!$C$31,D372=Liste!$C$31,D397=Liste!$C$31),Liste!$C$31, IF(COUNTIF(D354:D397,Liste!$C$36)=COUNTIF(D354:D397,"&lt;&gt;"),Liste!$C$36,IF(SUM(D354,D359,D372,D397)&gt;=0,AVERAGE(D354,D359,D372,D397),Liste!$C$31)))</f>
        <v>…</v>
      </c>
      <c r="E353" s="133" t="str">
        <f>IFERROR(VLOOKUP(F353,Liste!A$9:B$13,2,),"")</f>
        <v>Il reste encore des points à évaluer.</v>
      </c>
      <c r="F353" s="87" t="str">
        <f>IFERROR(VLOOKUP(D353,Liste!$A$16:$B$28,2),"")</f>
        <v>en attente</v>
      </c>
      <c r="G353" s="134" t="str">
        <f>IFERROR(IF(AND(D$353&gt;=0.85,D$331&gt;=0.85,D$274&gt;=0.85,D$243&gt;=0.85,D$154&gt;=0.85,D$26&gt;=0.85,D$151&gt;=0.85, D$17 &gt;= 0.85, D$127&gt;=0.85,D$127&lt;&gt;Liste!$C$2,D$17&lt;&gt;Liste!$C$2,D$26&lt;&gt;Liste!$C$2,D$151&lt;&gt;Liste!$C$2,D$154&lt;&gt;Liste!$C$2,D$243&lt;&gt;Liste!$C$2,D$331&lt;&gt; Liste!$C$2,D$353&lt;&gt;Liste!$C$2),"Passsage à l'étape 10 permis",""),"")</f>
        <v/>
      </c>
      <c r="I353" s="20"/>
    </row>
    <row r="354" spans="1:9" ht="31.2" customHeight="1">
      <c r="A354" s="140" t="s">
        <v>685</v>
      </c>
      <c r="B354" s="71" t="s">
        <v>686</v>
      </c>
      <c r="C354" s="231" t="s">
        <v>54</v>
      </c>
      <c r="D354" s="23" t="str">
        <f>IF(C354&lt;&gt;Liste!A$31,IFERROR(VLOOKUP(C354,Liste!$A$2:$C$6,3,),""),IF(COUNTIF(D355:D358,Liste!$C$31)&gt;0,Liste!$C$31, IF(COUNTIF(D355:D358,Liste!$C$36)=COUNTIF(D355:D358,"&lt;&gt;"),Liste!$C$36,IF(SUM(D355:D358)&gt;=0,AVERAGE(D355:D358),Liste!$C$31))))</f>
        <v>…</v>
      </c>
      <c r="E354" s="336" t="str">
        <f>IFERROR(VLOOKUP(C354,Liste!$A$2:$B$6,2,),"")</f>
        <v>Libellé du critère lorsqu'il sera choisi</v>
      </c>
      <c r="F354" s="335"/>
      <c r="G354" s="278"/>
      <c r="I354" s="20"/>
    </row>
    <row r="355" spans="1:9" ht="100.95" hidden="1" customHeight="1" outlineLevel="1">
      <c r="A355" s="140" t="s">
        <v>687</v>
      </c>
      <c r="B355" s="71" t="s">
        <v>688</v>
      </c>
      <c r="C355" s="232" t="s">
        <v>54</v>
      </c>
      <c r="D355" s="23" t="str">
        <f>IFERROR(VLOOKUP(C355,Liste!A$31:C$36,3,),"")</f>
        <v>…</v>
      </c>
      <c r="E355" s="334" t="str">
        <f>IFERROR(VLOOKUP(C355,Liste!A$31:B$36,2,),"")</f>
        <v>Libellé du critère quand il sera choisi.</v>
      </c>
      <c r="F355" s="335"/>
      <c r="G355" s="278"/>
      <c r="I355" s="20"/>
    </row>
    <row r="356" spans="1:9" ht="72" hidden="1" customHeight="1" outlineLevel="1">
      <c r="A356" s="140" t="s">
        <v>689</v>
      </c>
      <c r="B356" s="71" t="s">
        <v>690</v>
      </c>
      <c r="C356" s="232" t="s">
        <v>54</v>
      </c>
      <c r="D356" s="23" t="str">
        <f>IFERROR(VLOOKUP(C356,Liste!A$31:C$36,3,),"")</f>
        <v>…</v>
      </c>
      <c r="E356" s="334" t="str">
        <f>IFERROR(VLOOKUP(C356,Liste!A$31:B$36,2,),"")</f>
        <v>Libellé du critère quand il sera choisi.</v>
      </c>
      <c r="F356" s="335"/>
      <c r="G356" s="278"/>
      <c r="I356" s="20"/>
    </row>
    <row r="357" spans="1:9" ht="36" hidden="1" customHeight="1" outlineLevel="1">
      <c r="A357" s="140" t="s">
        <v>691</v>
      </c>
      <c r="B357" s="71" t="s">
        <v>692</v>
      </c>
      <c r="C357" s="232" t="s">
        <v>54</v>
      </c>
      <c r="D357" s="23" t="str">
        <f>IFERROR(VLOOKUP(C357,Liste!A$31:C$36,3,),"")</f>
        <v>…</v>
      </c>
      <c r="E357" s="334" t="str">
        <f>IFERROR(VLOOKUP(C357,Liste!A$31:B$36,2,),"")</f>
        <v>Libellé du critère quand il sera choisi.</v>
      </c>
      <c r="F357" s="335"/>
      <c r="G357" s="278"/>
      <c r="I357" s="20"/>
    </row>
    <row r="358" spans="1:9" ht="49.95" hidden="1" customHeight="1" outlineLevel="1">
      <c r="A358" s="140" t="s">
        <v>693</v>
      </c>
      <c r="B358" s="71" t="s">
        <v>694</v>
      </c>
      <c r="C358" s="232" t="s">
        <v>54</v>
      </c>
      <c r="D358" s="23" t="str">
        <f>IFERROR(VLOOKUP(C358,Liste!A$31:C$36,3,),"")</f>
        <v>…</v>
      </c>
      <c r="E358" s="334" t="str">
        <f>IFERROR(VLOOKUP(C358,Liste!A$31:B$36,2,),"")</f>
        <v>Libellé du critère quand il sera choisi.</v>
      </c>
      <c r="F358" s="335"/>
      <c r="G358" s="278"/>
      <c r="I358" s="20"/>
    </row>
    <row r="359" spans="1:9" ht="31.2" customHeight="1" collapsed="1">
      <c r="A359" s="140" t="s">
        <v>695</v>
      </c>
      <c r="B359" s="71" t="s">
        <v>696</v>
      </c>
      <c r="C359" s="231" t="s">
        <v>54</v>
      </c>
      <c r="D359" s="23" t="str">
        <f>IF(C359&lt;&gt;Liste!A$31,IFERROR(VLOOKUP(C359,Liste!$A$2:$C$6,3,),""),IF(COUNTIF(D360:D371,Liste!$C$31)&gt;0,Liste!$C$31, IF(COUNTIF(D360:D371,Liste!$C$36)=COUNTIF(D360:D371,"&lt;&gt;"),Liste!$C$36,IF(SUM(D360:D371)&gt;=0,AVERAGE(D360:D371),Liste!$C$31))))</f>
        <v>…</v>
      </c>
      <c r="E359" s="336" t="str">
        <f>IFERROR(VLOOKUP(C359,Liste!$A$2:$B$6,2,),"")</f>
        <v>Libellé du critère lorsqu'il sera choisi</v>
      </c>
      <c r="F359" s="335"/>
      <c r="G359" s="278"/>
      <c r="I359" s="20"/>
    </row>
    <row r="360" spans="1:9" ht="31.2" hidden="1" customHeight="1" outlineLevel="1">
      <c r="A360" s="140" t="s">
        <v>691</v>
      </c>
      <c r="B360" s="71" t="s">
        <v>697</v>
      </c>
      <c r="C360" s="232" t="s">
        <v>54</v>
      </c>
      <c r="D360" s="23" t="str">
        <f>IFERROR(VLOOKUP(C360,Liste!A$31:C$36,3,),"")</f>
        <v>…</v>
      </c>
      <c r="E360" s="334" t="str">
        <f>IFERROR(VLOOKUP(C360,Liste!A$31:B$36,2,),"")</f>
        <v>Libellé du critère quand il sera choisi.</v>
      </c>
      <c r="F360" s="335"/>
      <c r="G360" s="278"/>
      <c r="I360" s="20"/>
    </row>
    <row r="361" spans="1:9" ht="31.2" hidden="1" customHeight="1" outlineLevel="1">
      <c r="A361" s="140" t="s">
        <v>693</v>
      </c>
      <c r="B361" s="71" t="s">
        <v>698</v>
      </c>
      <c r="C361" s="232" t="s">
        <v>54</v>
      </c>
      <c r="D361" s="23" t="str">
        <f>IFERROR(VLOOKUP(C361,Liste!A$31:C$36,3,),"")</f>
        <v>…</v>
      </c>
      <c r="E361" s="334" t="str">
        <f>IFERROR(VLOOKUP(C361,Liste!A$31:B$36,2,),"")</f>
        <v>Libellé du critère quand il sera choisi.</v>
      </c>
      <c r="F361" s="335"/>
      <c r="G361" s="278"/>
      <c r="I361" s="20"/>
    </row>
    <row r="362" spans="1:9" ht="31.2" hidden="1" customHeight="1" outlineLevel="1">
      <c r="A362" s="140" t="s">
        <v>699</v>
      </c>
      <c r="B362" s="73" t="s">
        <v>700</v>
      </c>
      <c r="C362" s="232" t="s">
        <v>54</v>
      </c>
      <c r="D362" s="23" t="str">
        <f>IFERROR(VLOOKUP(C362,Liste!A$31:C$36,3,),"")</f>
        <v>…</v>
      </c>
      <c r="E362" s="334" t="str">
        <f>IFERROR(VLOOKUP(C362,Liste!A$31:B$36,2,),"")</f>
        <v>Libellé du critère quand il sera choisi.</v>
      </c>
      <c r="F362" s="335"/>
      <c r="G362" s="278"/>
      <c r="I362" s="20"/>
    </row>
    <row r="363" spans="1:9" ht="31.2" hidden="1" customHeight="1" outlineLevel="1">
      <c r="A363" s="140" t="s">
        <v>701</v>
      </c>
      <c r="B363" s="71" t="s">
        <v>702</v>
      </c>
      <c r="C363" s="232" t="s">
        <v>54</v>
      </c>
      <c r="D363" s="23" t="str">
        <f>IFERROR(VLOOKUP(C363,Liste!A$31:C$36,3,),"")</f>
        <v>…</v>
      </c>
      <c r="E363" s="334" t="str">
        <f>IFERROR(VLOOKUP(C363,Liste!A$31:B$36,2,),"")</f>
        <v>Libellé du critère quand il sera choisi.</v>
      </c>
      <c r="F363" s="335"/>
      <c r="G363" s="278"/>
      <c r="I363" s="20"/>
    </row>
    <row r="364" spans="1:9" ht="31.2" hidden="1" customHeight="1" outlineLevel="1">
      <c r="A364" s="140" t="s">
        <v>703</v>
      </c>
      <c r="B364" s="71" t="s">
        <v>704</v>
      </c>
      <c r="C364" s="232" t="s">
        <v>54</v>
      </c>
      <c r="D364" s="23" t="str">
        <f>IFERROR(VLOOKUP(C364,Liste!A$31:C$36,3,),"")</f>
        <v>…</v>
      </c>
      <c r="E364" s="334" t="str">
        <f>IFERROR(VLOOKUP(C364,Liste!A$31:B$36,2,),"")</f>
        <v>Libellé du critère quand il sera choisi.</v>
      </c>
      <c r="F364" s="335"/>
      <c r="G364" s="278"/>
      <c r="I364" s="20"/>
    </row>
    <row r="365" spans="1:9" ht="45" hidden="1" customHeight="1" outlineLevel="1">
      <c r="A365" s="140" t="s">
        <v>705</v>
      </c>
      <c r="B365" s="71" t="s">
        <v>706</v>
      </c>
      <c r="C365" s="232" t="s">
        <v>54</v>
      </c>
      <c r="D365" s="23" t="str">
        <f>IFERROR(VLOOKUP(C365,Liste!A$31:C$36,3,),"")</f>
        <v>…</v>
      </c>
      <c r="E365" s="334" t="str">
        <f>IFERROR(VLOOKUP(C365,Liste!A$31:B$36,2,),"")</f>
        <v>Libellé du critère quand il sera choisi.</v>
      </c>
      <c r="F365" s="335"/>
      <c r="G365" s="278"/>
      <c r="I365" s="20"/>
    </row>
    <row r="366" spans="1:9" ht="31.2" hidden="1" customHeight="1" outlineLevel="1">
      <c r="A366" s="140" t="s">
        <v>707</v>
      </c>
      <c r="B366" s="71" t="s">
        <v>708</v>
      </c>
      <c r="C366" s="232" t="s">
        <v>54</v>
      </c>
      <c r="D366" s="23" t="str">
        <f>IFERROR(VLOOKUP(C366,Liste!A$31:C$36,3,),"")</f>
        <v>…</v>
      </c>
      <c r="E366" s="334" t="str">
        <f>IFERROR(VLOOKUP(C366,Liste!A$31:B$36,2,),"")</f>
        <v>Libellé du critère quand il sera choisi.</v>
      </c>
      <c r="F366" s="335"/>
      <c r="G366" s="278"/>
      <c r="I366" s="20"/>
    </row>
    <row r="367" spans="1:9" ht="36.450000000000003" hidden="1" customHeight="1" outlineLevel="1">
      <c r="A367" s="140" t="s">
        <v>709</v>
      </c>
      <c r="B367" s="71" t="s">
        <v>710</v>
      </c>
      <c r="C367" s="232" t="s">
        <v>54</v>
      </c>
      <c r="D367" s="23" t="str">
        <f>IFERROR(VLOOKUP(C367,Liste!A$31:C$36,3,),"")</f>
        <v>…</v>
      </c>
      <c r="E367" s="334" t="str">
        <f>IFERROR(VLOOKUP(C367,Liste!A$31:B$36,2,),"")</f>
        <v>Libellé du critère quand il sera choisi.</v>
      </c>
      <c r="F367" s="335"/>
      <c r="G367" s="278"/>
      <c r="I367" s="20"/>
    </row>
    <row r="368" spans="1:9" ht="43.95" hidden="1" customHeight="1" outlineLevel="1">
      <c r="A368" s="140" t="s">
        <v>711</v>
      </c>
      <c r="B368" s="71" t="s">
        <v>712</v>
      </c>
      <c r="C368" s="232" t="s">
        <v>54</v>
      </c>
      <c r="D368" s="23" t="str">
        <f>IFERROR(VLOOKUP(C368,Liste!A$31:C$36,3,),"")</f>
        <v>…</v>
      </c>
      <c r="E368" s="334" t="str">
        <f>IFERROR(VLOOKUP(C368,Liste!A$31:B$36,2,),"")</f>
        <v>Libellé du critère quand il sera choisi.</v>
      </c>
      <c r="F368" s="335"/>
      <c r="G368" s="278"/>
      <c r="I368" s="20"/>
    </row>
    <row r="369" spans="1:9" ht="38.700000000000003" hidden="1" customHeight="1" outlineLevel="1">
      <c r="A369" s="140" t="s">
        <v>713</v>
      </c>
      <c r="B369" s="71" t="s">
        <v>714</v>
      </c>
      <c r="C369" s="232" t="s">
        <v>54</v>
      </c>
      <c r="D369" s="23" t="str">
        <f>IFERROR(VLOOKUP(C369,Liste!A$31:C$36,3,),"")</f>
        <v>…</v>
      </c>
      <c r="E369" s="334" t="str">
        <f>IFERROR(VLOOKUP(C369,Liste!A$31:B$36,2,),"")</f>
        <v>Libellé du critère quand il sera choisi.</v>
      </c>
      <c r="F369" s="335"/>
      <c r="G369" s="278"/>
      <c r="I369" s="20"/>
    </row>
    <row r="370" spans="1:9" ht="38.700000000000003" hidden="1" customHeight="1" outlineLevel="1">
      <c r="A370" s="140" t="s">
        <v>715</v>
      </c>
      <c r="B370" s="71" t="s">
        <v>716</v>
      </c>
      <c r="C370" s="232" t="s">
        <v>54</v>
      </c>
      <c r="D370" s="23" t="str">
        <f>IFERROR(VLOOKUP(C370,Liste!A$31:C$36,3,),"")</f>
        <v>…</v>
      </c>
      <c r="E370" s="334" t="str">
        <f>IFERROR(VLOOKUP(C370,Liste!A$31:B$36,2,),"")</f>
        <v>Libellé du critère quand il sera choisi.</v>
      </c>
      <c r="F370" s="335"/>
      <c r="G370" s="278"/>
      <c r="I370" s="20"/>
    </row>
    <row r="371" spans="1:9" ht="44.7" hidden="1" customHeight="1" outlineLevel="1">
      <c r="A371" s="140" t="s">
        <v>717</v>
      </c>
      <c r="B371" s="71" t="s">
        <v>718</v>
      </c>
      <c r="C371" s="232" t="s">
        <v>54</v>
      </c>
      <c r="D371" s="23" t="str">
        <f>IFERROR(VLOOKUP(C371,Liste!A$31:C$36,3,),"")</f>
        <v>…</v>
      </c>
      <c r="E371" s="334" t="str">
        <f>IFERROR(VLOOKUP(C371,Liste!A$31:B$36,2,),"")</f>
        <v>Libellé du critère quand il sera choisi.</v>
      </c>
      <c r="F371" s="335"/>
      <c r="G371" s="278"/>
      <c r="I371" s="20"/>
    </row>
    <row r="372" spans="1:9" ht="38.700000000000003" customHeight="1" collapsed="1">
      <c r="A372" s="140" t="s">
        <v>719</v>
      </c>
      <c r="B372" s="71" t="s">
        <v>720</v>
      </c>
      <c r="C372" s="231" t="s">
        <v>54</v>
      </c>
      <c r="D372" s="23" t="str">
        <f>IF(C372&lt;&gt;Liste!A$31,IFERROR(VLOOKUP(C372,Liste!$A$2:$C$6,3,),""),IF(COUNTIF(D373:D396,Liste!$C$31)&gt;0,Liste!$C$31, IF(COUNTIF(D373:D396,Liste!$C$36)=COUNTIF(D373:D396,"&lt;&gt;"),Liste!$C$36,IF(SUM(D373:D396)&gt;=0,AVERAGE(D373:D396),Liste!$C$31))))</f>
        <v>…</v>
      </c>
      <c r="E372" s="336" t="str">
        <f>IFERROR(VLOOKUP(C372,Liste!$A$2:$B$6,2,),"")</f>
        <v>Libellé du critère lorsqu'il sera choisi</v>
      </c>
      <c r="F372" s="335"/>
      <c r="G372" s="278"/>
      <c r="I372" s="20"/>
    </row>
    <row r="373" spans="1:9" ht="52.2" hidden="1" customHeight="1" outlineLevel="1">
      <c r="A373" s="140" t="s">
        <v>721</v>
      </c>
      <c r="B373" s="68" t="s">
        <v>722</v>
      </c>
      <c r="C373" s="232" t="s">
        <v>54</v>
      </c>
      <c r="D373" s="23" t="str">
        <f>IFERROR(VLOOKUP(C373,Liste!A$31:C$36,3,),"")</f>
        <v>…</v>
      </c>
      <c r="E373" s="334" t="str">
        <f>IFERROR(VLOOKUP(C373,Liste!A$31:B$36,2,),"")</f>
        <v>Libellé du critère quand il sera choisi.</v>
      </c>
      <c r="F373" s="335"/>
      <c r="G373" s="278"/>
      <c r="I373" s="20"/>
    </row>
    <row r="374" spans="1:9" ht="69.45" hidden="1" customHeight="1" outlineLevel="1">
      <c r="A374" s="140" t="s">
        <v>723</v>
      </c>
      <c r="B374" s="71" t="s">
        <v>724</v>
      </c>
      <c r="C374" s="232" t="s">
        <v>54</v>
      </c>
      <c r="D374" s="23" t="str">
        <f>IFERROR(VLOOKUP(C374,Liste!A$31:C$36,3,),"")</f>
        <v>…</v>
      </c>
      <c r="E374" s="334" t="str">
        <f>IFERROR(VLOOKUP(C374,Liste!A$31:B$36,2,),"")</f>
        <v>Libellé du critère quand il sera choisi.</v>
      </c>
      <c r="F374" s="335"/>
      <c r="G374" s="278"/>
      <c r="I374" s="20"/>
    </row>
    <row r="375" spans="1:9" ht="49.8" hidden="1" customHeight="1" outlineLevel="1">
      <c r="A375" s="140" t="s">
        <v>725</v>
      </c>
      <c r="B375" s="71" t="s">
        <v>726</v>
      </c>
      <c r="C375" s="232" t="s">
        <v>54</v>
      </c>
      <c r="D375" s="23" t="str">
        <f>IFERROR(VLOOKUP(C375,Liste!A$31:C$36,3,),"")</f>
        <v>…</v>
      </c>
      <c r="E375" s="334" t="str">
        <f>IFERROR(VLOOKUP(C375,Liste!A$31:B$36,2,),"")</f>
        <v>Libellé du critère quand il sera choisi.</v>
      </c>
      <c r="F375" s="335"/>
      <c r="G375" s="278"/>
      <c r="I375" s="20"/>
    </row>
    <row r="376" spans="1:9" ht="52.2" hidden="1" customHeight="1" outlineLevel="1">
      <c r="A376" s="140" t="s">
        <v>727</v>
      </c>
      <c r="B376" s="71" t="s">
        <v>728</v>
      </c>
      <c r="C376" s="232" t="s">
        <v>54</v>
      </c>
      <c r="D376" s="23" t="str">
        <f>IFERROR(VLOOKUP(C376,Liste!A$31:C$36,3,),"")</f>
        <v>…</v>
      </c>
      <c r="E376" s="334" t="str">
        <f>IFERROR(VLOOKUP(C376,Liste!A$31:B$36,2,),"")</f>
        <v>Libellé du critère quand il sera choisi.</v>
      </c>
      <c r="F376" s="335"/>
      <c r="G376" s="278"/>
      <c r="I376" s="20"/>
    </row>
    <row r="377" spans="1:9" ht="52.8" hidden="1" customHeight="1" outlineLevel="1">
      <c r="A377" s="140" t="s">
        <v>729</v>
      </c>
      <c r="B377" s="71" t="s">
        <v>730</v>
      </c>
      <c r="C377" s="232" t="s">
        <v>54</v>
      </c>
      <c r="D377" s="23" t="str">
        <f>IFERROR(VLOOKUP(C377,Liste!A$31:C$36,3,),"")</f>
        <v>…</v>
      </c>
      <c r="E377" s="334" t="str">
        <f>IFERROR(VLOOKUP(C377,Liste!A$31:B$36,2,),"")</f>
        <v>Libellé du critère quand il sera choisi.</v>
      </c>
      <c r="F377" s="335"/>
      <c r="G377" s="278"/>
      <c r="I377" s="20"/>
    </row>
    <row r="378" spans="1:9" ht="49.95" hidden="1" customHeight="1" outlineLevel="1">
      <c r="A378" s="140" t="s">
        <v>717</v>
      </c>
      <c r="B378" s="71" t="s">
        <v>731</v>
      </c>
      <c r="C378" s="232" t="s">
        <v>54</v>
      </c>
      <c r="D378" s="23" t="str">
        <f>IFERROR(VLOOKUP(C378,Liste!A$31:C$36,3,),"")</f>
        <v>…</v>
      </c>
      <c r="E378" s="334" t="str">
        <f>IFERROR(VLOOKUP(C378,Liste!A$31:B$36,2,),"")</f>
        <v>Libellé du critère quand il sera choisi.</v>
      </c>
      <c r="F378" s="335"/>
      <c r="G378" s="278"/>
      <c r="I378" s="20"/>
    </row>
    <row r="379" spans="1:9" ht="48.6" hidden="1" customHeight="1" outlineLevel="1">
      <c r="A379" s="140" t="s">
        <v>732</v>
      </c>
      <c r="B379" s="71" t="s">
        <v>733</v>
      </c>
      <c r="C379" s="232" t="s">
        <v>54</v>
      </c>
      <c r="D379" s="23" t="str">
        <f>IFERROR(VLOOKUP(C379,Liste!A$31:C$36,3,),"")</f>
        <v>…</v>
      </c>
      <c r="E379" s="334" t="str">
        <f>IFERROR(VLOOKUP(C379,Liste!A$31:B$36,2,),"")</f>
        <v>Libellé du critère quand il sera choisi.</v>
      </c>
      <c r="F379" s="335"/>
      <c r="G379" s="278"/>
      <c r="I379" s="20"/>
    </row>
    <row r="380" spans="1:9" ht="63" hidden="1" customHeight="1" outlineLevel="1">
      <c r="A380" s="140" t="s">
        <v>734</v>
      </c>
      <c r="B380" s="71" t="s">
        <v>735</v>
      </c>
      <c r="C380" s="232" t="s">
        <v>54</v>
      </c>
      <c r="D380" s="23" t="str">
        <f>IFERROR(VLOOKUP(C380,Liste!A$31:C$36,3,),"")</f>
        <v>…</v>
      </c>
      <c r="E380" s="334" t="str">
        <f>IFERROR(VLOOKUP(C380,Liste!A$31:B$36,2,),"")</f>
        <v>Libellé du critère quand il sera choisi.</v>
      </c>
      <c r="F380" s="335"/>
      <c r="G380" s="278"/>
      <c r="I380" s="20"/>
    </row>
    <row r="381" spans="1:9" ht="31.2" hidden="1" customHeight="1" outlineLevel="1">
      <c r="A381" s="140" t="s">
        <v>736</v>
      </c>
      <c r="B381" s="71" t="s">
        <v>737</v>
      </c>
      <c r="C381" s="232" t="s">
        <v>54</v>
      </c>
      <c r="D381" s="23" t="str">
        <f>IFERROR(VLOOKUP(C381,Liste!A$31:C$36,3,),"")</f>
        <v>…</v>
      </c>
      <c r="E381" s="334" t="str">
        <f>IFERROR(VLOOKUP(C381,Liste!A$31:B$36,2,),"")</f>
        <v>Libellé du critère quand il sera choisi.</v>
      </c>
      <c r="F381" s="335"/>
      <c r="G381" s="278"/>
      <c r="I381" s="20"/>
    </row>
    <row r="382" spans="1:9" ht="88.2" hidden="1" customHeight="1" outlineLevel="1">
      <c r="A382" s="140" t="s">
        <v>738</v>
      </c>
      <c r="B382" s="71" t="s">
        <v>739</v>
      </c>
      <c r="C382" s="232" t="s">
        <v>54</v>
      </c>
      <c r="D382" s="23" t="str">
        <f>IFERROR(VLOOKUP(C382,Liste!A$31:C$36,3,),"")</f>
        <v>…</v>
      </c>
      <c r="E382" s="334" t="str">
        <f>IFERROR(VLOOKUP(C382,Liste!A$31:B$36,2,),"")</f>
        <v>Libellé du critère quand il sera choisi.</v>
      </c>
      <c r="F382" s="335"/>
      <c r="G382" s="278"/>
      <c r="I382" s="20"/>
    </row>
    <row r="383" spans="1:9" ht="82.2" hidden="1" customHeight="1" outlineLevel="1">
      <c r="A383" s="140" t="s">
        <v>740</v>
      </c>
      <c r="B383" s="71" t="s">
        <v>741</v>
      </c>
      <c r="C383" s="232" t="s">
        <v>54</v>
      </c>
      <c r="D383" s="23" t="str">
        <f>IFERROR(VLOOKUP(C383,Liste!A$31:C$36,3,),"")</f>
        <v>…</v>
      </c>
      <c r="E383" s="334" t="str">
        <f>IFERROR(VLOOKUP(C383,Liste!A$31:B$36,2,),"")</f>
        <v>Libellé du critère quand il sera choisi.</v>
      </c>
      <c r="F383" s="335"/>
      <c r="G383" s="278"/>
      <c r="I383" s="20"/>
    </row>
    <row r="384" spans="1:9" ht="55.2" hidden="1" customHeight="1" outlineLevel="1">
      <c r="A384" s="140" t="s">
        <v>742</v>
      </c>
      <c r="B384" s="71" t="s">
        <v>1171</v>
      </c>
      <c r="C384" s="232" t="s">
        <v>54</v>
      </c>
      <c r="D384" s="23" t="str">
        <f>IFERROR(VLOOKUP(C384,Liste!A$31:C$36,3,),"")</f>
        <v>…</v>
      </c>
      <c r="E384" s="334" t="str">
        <f>IFERROR(VLOOKUP(C384,Liste!A$31:B$36,2,),"")</f>
        <v>Libellé du critère quand il sera choisi.</v>
      </c>
      <c r="F384" s="335"/>
      <c r="G384" s="278"/>
      <c r="I384" s="20"/>
    </row>
    <row r="385" spans="1:9" ht="56.7" hidden="1" customHeight="1" outlineLevel="1">
      <c r="A385" s="140" t="s">
        <v>743</v>
      </c>
      <c r="B385" s="71" t="s">
        <v>744</v>
      </c>
      <c r="C385" s="232" t="s">
        <v>54</v>
      </c>
      <c r="D385" s="23" t="str">
        <f>IFERROR(VLOOKUP(C385,Liste!A$31:C$36,3,),"")</f>
        <v>…</v>
      </c>
      <c r="E385" s="334" t="str">
        <f>IFERROR(VLOOKUP(C385,Liste!A$31:B$36,2,),"")</f>
        <v>Libellé du critère quand il sera choisi.</v>
      </c>
      <c r="F385" s="335"/>
      <c r="G385" s="278"/>
      <c r="I385" s="20"/>
    </row>
    <row r="386" spans="1:9" ht="54" hidden="1" customHeight="1" outlineLevel="1">
      <c r="A386" s="140" t="s">
        <v>745</v>
      </c>
      <c r="B386" s="71" t="s">
        <v>746</v>
      </c>
      <c r="C386" s="232" t="s">
        <v>54</v>
      </c>
      <c r="D386" s="23" t="str">
        <f>IFERROR(VLOOKUP(C386,Liste!A$31:C$36,3,),"")</f>
        <v>…</v>
      </c>
      <c r="E386" s="334" t="str">
        <f>IFERROR(VLOOKUP(C386,Liste!A$31:B$36,2,),"")</f>
        <v>Libellé du critère quand il sera choisi.</v>
      </c>
      <c r="F386" s="335"/>
      <c r="G386" s="278"/>
      <c r="I386" s="20"/>
    </row>
    <row r="387" spans="1:9" ht="33" hidden="1" customHeight="1" outlineLevel="1">
      <c r="A387" s="140" t="s">
        <v>747</v>
      </c>
      <c r="B387" s="71" t="s">
        <v>748</v>
      </c>
      <c r="C387" s="232" t="s">
        <v>54</v>
      </c>
      <c r="D387" s="23" t="str">
        <f>IFERROR(VLOOKUP(C387,Liste!A$31:C$36,3,),"")</f>
        <v>…</v>
      </c>
      <c r="E387" s="334" t="str">
        <f>IFERROR(VLOOKUP(C387,Liste!A$31:B$36,2,),"")</f>
        <v>Libellé du critère quand il sera choisi.</v>
      </c>
      <c r="F387" s="335"/>
      <c r="G387" s="278"/>
      <c r="I387" s="20"/>
    </row>
    <row r="388" spans="1:9" ht="63" hidden="1" customHeight="1" outlineLevel="1">
      <c r="A388" s="140" t="s">
        <v>749</v>
      </c>
      <c r="B388" s="71" t="s">
        <v>750</v>
      </c>
      <c r="C388" s="232" t="s">
        <v>54</v>
      </c>
      <c r="D388" s="23" t="str">
        <f>IFERROR(VLOOKUP(C388,Liste!A$31:C$36,3,),"")</f>
        <v>…</v>
      </c>
      <c r="E388" s="334" t="str">
        <f>IFERROR(VLOOKUP(C388,Liste!A$31:B$36,2,),"")</f>
        <v>Libellé du critère quand il sera choisi.</v>
      </c>
      <c r="F388" s="335"/>
      <c r="G388" s="278"/>
      <c r="I388" s="20"/>
    </row>
    <row r="389" spans="1:9" ht="39" hidden="1" customHeight="1" outlineLevel="1">
      <c r="A389" s="140" t="s">
        <v>751</v>
      </c>
      <c r="B389" s="71" t="s">
        <v>752</v>
      </c>
      <c r="C389" s="232" t="s">
        <v>54</v>
      </c>
      <c r="D389" s="23" t="str">
        <f>IFERROR(VLOOKUP(C389,Liste!A$31:C$36,3,),"")</f>
        <v>…</v>
      </c>
      <c r="E389" s="334" t="str">
        <f>IFERROR(VLOOKUP(C389,Liste!A$31:B$36,2,),"")</f>
        <v>Libellé du critère quand il sera choisi.</v>
      </c>
      <c r="F389" s="335"/>
      <c r="G389" s="278"/>
      <c r="I389" s="20"/>
    </row>
    <row r="390" spans="1:9" ht="73.95" hidden="1" customHeight="1" outlineLevel="1">
      <c r="A390" s="140" t="s">
        <v>753</v>
      </c>
      <c r="B390" s="71" t="s">
        <v>754</v>
      </c>
      <c r="C390" s="232" t="s">
        <v>54</v>
      </c>
      <c r="D390" s="23" t="str">
        <f>IFERROR(VLOOKUP(C390,Liste!A$31:C$36,3,),"")</f>
        <v>…</v>
      </c>
      <c r="E390" s="334" t="str">
        <f>IFERROR(VLOOKUP(C390,Liste!A$31:B$36,2,),"")</f>
        <v>Libellé du critère quand il sera choisi.</v>
      </c>
      <c r="F390" s="335"/>
      <c r="G390" s="278"/>
      <c r="I390" s="20"/>
    </row>
    <row r="391" spans="1:9" ht="58.2" hidden="1" customHeight="1" outlineLevel="1">
      <c r="A391" s="140" t="s">
        <v>755</v>
      </c>
      <c r="B391" s="71" t="s">
        <v>756</v>
      </c>
      <c r="C391" s="232" t="s">
        <v>54</v>
      </c>
      <c r="D391" s="23" t="str">
        <f>IFERROR(VLOOKUP(C391,Liste!A$31:C$36,3,),"")</f>
        <v>…</v>
      </c>
      <c r="E391" s="334" t="str">
        <f>IFERROR(VLOOKUP(C391,Liste!A$31:B$36,2,),"")</f>
        <v>Libellé du critère quand il sera choisi.</v>
      </c>
      <c r="F391" s="335"/>
      <c r="G391" s="278"/>
      <c r="I391" s="20"/>
    </row>
    <row r="392" spans="1:9" ht="87.6" hidden="1" customHeight="1" outlineLevel="1">
      <c r="A392" s="140" t="s">
        <v>757</v>
      </c>
      <c r="B392" s="71" t="s">
        <v>758</v>
      </c>
      <c r="C392" s="232" t="s">
        <v>54</v>
      </c>
      <c r="D392" s="23" t="str">
        <f>IFERROR(VLOOKUP(C392,Liste!A$31:C$36,3,),"")</f>
        <v>…</v>
      </c>
      <c r="E392" s="334" t="str">
        <f>IFERROR(VLOOKUP(C392,Liste!A$31:B$36,2,),"")</f>
        <v>Libellé du critère quand il sera choisi.</v>
      </c>
      <c r="F392" s="335"/>
      <c r="G392" s="278"/>
      <c r="I392" s="20"/>
    </row>
    <row r="393" spans="1:9" ht="60.6" hidden="1" customHeight="1" outlineLevel="1">
      <c r="A393" s="140" t="s">
        <v>759</v>
      </c>
      <c r="B393" s="71" t="s">
        <v>760</v>
      </c>
      <c r="C393" s="232" t="s">
        <v>54</v>
      </c>
      <c r="D393" s="23" t="str">
        <f>IFERROR(VLOOKUP(C393,Liste!A$31:C$36,3,),"")</f>
        <v>…</v>
      </c>
      <c r="E393" s="334" t="str">
        <f>IFERROR(VLOOKUP(C393,Liste!A$31:B$36,2,),"")</f>
        <v>Libellé du critère quand il sera choisi.</v>
      </c>
      <c r="F393" s="335"/>
      <c r="G393" s="278"/>
      <c r="I393" s="20"/>
    </row>
    <row r="394" spans="1:9" ht="59.7" hidden="1" customHeight="1" outlineLevel="1">
      <c r="A394" s="140" t="s">
        <v>761</v>
      </c>
      <c r="B394" s="71" t="s">
        <v>762</v>
      </c>
      <c r="C394" s="232" t="s">
        <v>54</v>
      </c>
      <c r="D394" s="23" t="str">
        <f>IFERROR(VLOOKUP(C394,Liste!A$31:C$36,3,),"")</f>
        <v>…</v>
      </c>
      <c r="E394" s="334" t="str">
        <f>IFERROR(VLOOKUP(C394,Liste!A$31:B$36,2,),"")</f>
        <v>Libellé du critère quand il sera choisi.</v>
      </c>
      <c r="F394" s="335"/>
      <c r="G394" s="278"/>
      <c r="I394" s="20"/>
    </row>
    <row r="395" spans="1:9" ht="41.4" hidden="1" customHeight="1" outlineLevel="1">
      <c r="A395" s="140" t="s">
        <v>763</v>
      </c>
      <c r="B395" s="71" t="s">
        <v>764</v>
      </c>
      <c r="C395" s="232" t="s">
        <v>54</v>
      </c>
      <c r="D395" s="23" t="str">
        <f>IFERROR(VLOOKUP(C395,Liste!A$31:C$36,3,),"")</f>
        <v>…</v>
      </c>
      <c r="E395" s="334" t="str">
        <f>IFERROR(VLOOKUP(C395,Liste!A$31:B$36,2,),"")</f>
        <v>Libellé du critère quand il sera choisi.</v>
      </c>
      <c r="F395" s="335"/>
      <c r="G395" s="278"/>
      <c r="I395" s="20"/>
    </row>
    <row r="396" spans="1:9" ht="65.400000000000006" hidden="1" customHeight="1" outlineLevel="1" collapsed="1">
      <c r="A396" s="140" t="s">
        <v>765</v>
      </c>
      <c r="B396" s="71" t="s">
        <v>766</v>
      </c>
      <c r="C396" s="232" t="s">
        <v>54</v>
      </c>
      <c r="D396" s="23" t="str">
        <f>IFERROR(VLOOKUP(C396,Liste!A$31:C$36,3,),"")</f>
        <v>…</v>
      </c>
      <c r="E396" s="334" t="str">
        <f>IFERROR(VLOOKUP(C396,Liste!A$31:B$36,2,),"")</f>
        <v>Libellé du critère quand il sera choisi.</v>
      </c>
      <c r="F396" s="335"/>
      <c r="G396" s="278"/>
      <c r="I396" s="20"/>
    </row>
    <row r="397" spans="1:9" ht="31.2" customHeight="1" collapsed="1">
      <c r="A397" s="140" t="s">
        <v>767</v>
      </c>
      <c r="B397" s="71" t="s">
        <v>768</v>
      </c>
      <c r="C397" s="231" t="s">
        <v>54</v>
      </c>
      <c r="D397" s="23" t="str">
        <f>IF(C397&lt;&gt;Liste!A$31,IFERROR(VLOOKUP(C397,Liste!$A$2:$C$6,3,),""),IF(COUNTIF(D398:D401,Liste!$C$31)&gt;0,Liste!$C$31, IF(COUNTIF(D398:D401,Liste!$C$36)=COUNTIF(D398:D401,"&lt;&gt;"),Liste!$C$36,IF(SUM(D398:D401)&gt;=0,AVERAGE(D398:D401),Liste!$C$31))))</f>
        <v>…</v>
      </c>
      <c r="E397" s="336" t="str">
        <f>IFERROR(VLOOKUP(C397,Liste!$A$2:$B$6,2,),"")</f>
        <v>Libellé du critère lorsqu'il sera choisi</v>
      </c>
      <c r="F397" s="335"/>
      <c r="G397" s="278"/>
      <c r="I397" s="20"/>
    </row>
    <row r="398" spans="1:9" ht="75" hidden="1" customHeight="1" outlineLevel="1">
      <c r="A398" s="140" t="s">
        <v>769</v>
      </c>
      <c r="B398" s="71" t="s">
        <v>770</v>
      </c>
      <c r="C398" s="66" t="s">
        <v>54</v>
      </c>
      <c r="D398" s="23" t="str">
        <f>IFERROR(VLOOKUP(C398,Liste!A$31:C$36,3,),"")</f>
        <v>…</v>
      </c>
      <c r="E398" s="334" t="str">
        <f>IFERROR(VLOOKUP(C398,Liste!A$31:B$36,2,),"")</f>
        <v>Libellé du critère quand il sera choisi.</v>
      </c>
      <c r="F398" s="335"/>
      <c r="G398" s="137"/>
      <c r="I398" s="20"/>
    </row>
    <row r="399" spans="1:9" ht="73.95" hidden="1" customHeight="1" outlineLevel="1">
      <c r="A399" s="140" t="s">
        <v>771</v>
      </c>
      <c r="B399" s="71" t="s">
        <v>772</v>
      </c>
      <c r="C399" s="66" t="s">
        <v>54</v>
      </c>
      <c r="D399" s="23" t="str">
        <f>IFERROR(VLOOKUP(C399,Liste!A$31:C$36,3,),"")</f>
        <v>…</v>
      </c>
      <c r="E399" s="334" t="str">
        <f>IFERROR(VLOOKUP(C399,Liste!A$31:B$36,2,),"")</f>
        <v>Libellé du critère quand il sera choisi.</v>
      </c>
      <c r="F399" s="335"/>
      <c r="G399" s="137"/>
      <c r="I399" s="20"/>
    </row>
    <row r="400" spans="1:9" ht="59.7" hidden="1" customHeight="1" outlineLevel="1">
      <c r="A400" s="140" t="s">
        <v>773</v>
      </c>
      <c r="B400" s="71" t="s">
        <v>774</v>
      </c>
      <c r="C400" s="66" t="s">
        <v>54</v>
      </c>
      <c r="D400" s="23" t="str">
        <f>IFERROR(VLOOKUP(C400,Liste!A$31:C$36,3,),"")</f>
        <v>…</v>
      </c>
      <c r="E400" s="334" t="str">
        <f>IFERROR(VLOOKUP(C400,Liste!A$31:B$36,2,),"")</f>
        <v>Libellé du critère quand il sera choisi.</v>
      </c>
      <c r="F400" s="335"/>
      <c r="G400" s="137"/>
      <c r="I400" s="20"/>
    </row>
    <row r="401" spans="1:9" ht="85.2" hidden="1" customHeight="1" outlineLevel="1">
      <c r="A401" s="140" t="s">
        <v>775</v>
      </c>
      <c r="B401" s="71" t="s">
        <v>776</v>
      </c>
      <c r="C401" s="66" t="s">
        <v>54</v>
      </c>
      <c r="D401" s="23" t="str">
        <f>IFERROR(VLOOKUP(C401,Liste!A$31:C$36,3,),"")</f>
        <v>…</v>
      </c>
      <c r="E401" s="334" t="str">
        <f>IFERROR(VLOOKUP(C401,Liste!A$31:B$36,2,),"")</f>
        <v>Libellé du critère quand il sera choisi.</v>
      </c>
      <c r="F401" s="335"/>
      <c r="G401" s="137"/>
      <c r="I401" s="20"/>
    </row>
    <row r="402" spans="1:9" ht="31.2" customHeight="1" collapsed="1">
      <c r="A402" s="132" t="s">
        <v>777</v>
      </c>
      <c r="B402" s="337" t="s">
        <v>778</v>
      </c>
      <c r="C402" s="338"/>
      <c r="D402" s="88" t="str">
        <f>IF(OR(D403=Liste!$C$31,D404=Liste!$C$31,D417=Liste!$C$31,D431=Liste!$C$31),Liste!$C$31, IF(COUNTIF(D403:D431,Liste!$C$36)=COUNTIF(D403:D431,"&lt;&gt;"),Liste!$C$36,IF(SUM(D403,D404,D417,D431)&gt;=0,AVERAGE(D403,D404,D417,D431),Liste!$C$31)))</f>
        <v>…</v>
      </c>
      <c r="E402" s="133" t="str">
        <f>IFERROR(VLOOKUP(F402,Liste!A$9:B$13,2,),"")</f>
        <v>Il reste encore des points à évaluer.</v>
      </c>
      <c r="F402" s="87" t="str">
        <f>IFERROR(VLOOKUP(D402,Liste!$A$16:$B$28,2),"")</f>
        <v>en attente</v>
      </c>
      <c r="G402" s="134" t="str">
        <f>IFERROR(IF(AND(D402&gt;=0.85,D$353&gt;=0.85,D$331&gt;=0.85,D$274&gt;=0.85,D$243&gt;=0.85,D$154&gt;=0.85,D$26&gt;=0.85,D$151&gt;=0.85, D$17 &gt;= 0.85, D$127&gt;=0.85,D$127&lt;&gt;Liste!$C$2,D$17&lt;&gt;Liste!$C$2,D$26&lt;&gt;Liste!$C$2,D$151&lt;&gt;Liste!$C$2,D$154&lt;&gt;Liste!$C$2,D$243&lt;&gt;Liste!$C$2,D$331&lt;&gt; Liste!$C$2,D$353&lt;&gt;Liste!$C$2,D402&lt;&gt;Liste!$C$2),"Well done",""),"")</f>
        <v/>
      </c>
      <c r="I402" s="20"/>
    </row>
    <row r="403" spans="1:9" ht="31.2" customHeight="1">
      <c r="A403" s="140" t="s">
        <v>779</v>
      </c>
      <c r="B403" s="71" t="s">
        <v>780</v>
      </c>
      <c r="C403" s="231" t="s">
        <v>54</v>
      </c>
      <c r="D403" s="23" t="str">
        <f>IFERROR(VLOOKUP(C403,Liste!$A$2:$C$6,3,),"")</f>
        <v>…</v>
      </c>
      <c r="E403" s="336" t="str">
        <f>IFERROR(VLOOKUP(C403,Liste!$A$2:$B$6,2,),"")</f>
        <v>Libellé du critère lorsqu'il sera choisi</v>
      </c>
      <c r="F403" s="335"/>
      <c r="G403" s="278"/>
      <c r="I403" s="20"/>
    </row>
    <row r="404" spans="1:9" ht="27" customHeight="1">
      <c r="A404" s="140" t="s">
        <v>781</v>
      </c>
      <c r="B404" s="71" t="s">
        <v>782</v>
      </c>
      <c r="C404" s="231" t="s">
        <v>54</v>
      </c>
      <c r="D404" s="23" t="str">
        <f>IF(C404&lt;&gt;Liste!A$31,IFERROR(VLOOKUP(C404,Liste!$A$2:$C$6,3,),""),IF(COUNTIF(D405:D416,Liste!$C$31)&gt;0,Liste!$C$31, IF(COUNTIF(D405:D416,Liste!$C$36)=COUNTIF(D405:D416,"&lt;&gt;"),Liste!$C$36,IF(SUM(D405:D416)&gt;=0,AVERAGE(D405:D416),Liste!$C$31))))</f>
        <v>…</v>
      </c>
      <c r="E404" s="336" t="str">
        <f>IFERROR(VLOOKUP(C404,Liste!$A$2:$B$6,2,),"")</f>
        <v>Libellé du critère lorsqu'il sera choisi</v>
      </c>
      <c r="F404" s="335"/>
      <c r="G404" s="278"/>
      <c r="I404" s="20"/>
    </row>
    <row r="405" spans="1:9" ht="62.4" hidden="1" customHeight="1" outlineLevel="1">
      <c r="A405" s="140" t="s">
        <v>783</v>
      </c>
      <c r="B405" s="71" t="s">
        <v>784</v>
      </c>
      <c r="C405" s="232" t="s">
        <v>54</v>
      </c>
      <c r="D405" s="23" t="str">
        <f>IFERROR(VLOOKUP(C405,Liste!A$31:C$36,3,),"")</f>
        <v>…</v>
      </c>
      <c r="E405" s="334" t="str">
        <f>IFERROR(VLOOKUP(C405,Liste!A$31:B$36,2,),"")</f>
        <v>Libellé du critère quand il sera choisi.</v>
      </c>
      <c r="F405" s="335"/>
      <c r="G405" s="278"/>
      <c r="I405" s="20"/>
    </row>
    <row r="406" spans="1:9" ht="70.2" hidden="1" customHeight="1" outlineLevel="1">
      <c r="A406" s="140" t="s">
        <v>785</v>
      </c>
      <c r="B406" s="71" t="s">
        <v>786</v>
      </c>
      <c r="C406" s="232" t="s">
        <v>54</v>
      </c>
      <c r="D406" s="23" t="str">
        <f>IFERROR(VLOOKUP(C406,Liste!A$31:C$36,3,),"")</f>
        <v>…</v>
      </c>
      <c r="E406" s="334" t="str">
        <f>IFERROR(VLOOKUP(C406,Liste!A$31:B$36,2,),"")</f>
        <v>Libellé du critère quand il sera choisi.</v>
      </c>
      <c r="F406" s="335"/>
      <c r="G406" s="278"/>
      <c r="I406" s="20"/>
    </row>
    <row r="407" spans="1:9" ht="31.2" hidden="1" customHeight="1" outlineLevel="1">
      <c r="A407" s="140" t="s">
        <v>787</v>
      </c>
      <c r="B407" s="71" t="s">
        <v>788</v>
      </c>
      <c r="C407" s="232" t="s">
        <v>54</v>
      </c>
      <c r="D407" s="23" t="str">
        <f>IFERROR(VLOOKUP(C407,Liste!A$31:C$36,3,),"")</f>
        <v>…</v>
      </c>
      <c r="E407" s="334" t="str">
        <f>IFERROR(VLOOKUP(C407,Liste!A$31:B$36,2,),"")</f>
        <v>Libellé du critère quand il sera choisi.</v>
      </c>
      <c r="F407" s="335"/>
      <c r="G407" s="278"/>
      <c r="I407" s="20"/>
    </row>
    <row r="408" spans="1:9" ht="31.2" hidden="1" customHeight="1" outlineLevel="1">
      <c r="A408" s="140" t="s">
        <v>789</v>
      </c>
      <c r="B408" s="71" t="s">
        <v>790</v>
      </c>
      <c r="C408" s="232" t="s">
        <v>54</v>
      </c>
      <c r="D408" s="23" t="str">
        <f>IFERROR(VLOOKUP(C408,Liste!A$31:C$36,3,),"")</f>
        <v>…</v>
      </c>
      <c r="E408" s="334" t="str">
        <f>IFERROR(VLOOKUP(C408,Liste!A$31:B$36,2,),"")</f>
        <v>Libellé du critère quand il sera choisi.</v>
      </c>
      <c r="F408" s="335"/>
      <c r="G408" s="278"/>
      <c r="I408" s="20"/>
    </row>
    <row r="409" spans="1:9" ht="31.2" hidden="1" customHeight="1" outlineLevel="1">
      <c r="A409" s="140" t="s">
        <v>791</v>
      </c>
      <c r="B409" s="71" t="s">
        <v>792</v>
      </c>
      <c r="C409" s="232" t="s">
        <v>54</v>
      </c>
      <c r="D409" s="23" t="str">
        <f>IFERROR(VLOOKUP(C409,Liste!A$31:C$36,3,),"")</f>
        <v>…</v>
      </c>
      <c r="E409" s="334" t="str">
        <f>IFERROR(VLOOKUP(C409,Liste!A$31:B$36,2,),"")</f>
        <v>Libellé du critère quand il sera choisi.</v>
      </c>
      <c r="F409" s="335"/>
      <c r="G409" s="278"/>
      <c r="I409" s="20"/>
    </row>
    <row r="410" spans="1:9" ht="31.2" hidden="1" customHeight="1" outlineLevel="1">
      <c r="A410" s="140" t="s">
        <v>793</v>
      </c>
      <c r="B410" s="71" t="s">
        <v>794</v>
      </c>
      <c r="C410" s="232" t="s">
        <v>54</v>
      </c>
      <c r="D410" s="23" t="str">
        <f>IFERROR(VLOOKUP(C410,Liste!A$31:C$36,3,),"")</f>
        <v>…</v>
      </c>
      <c r="E410" s="334" t="str">
        <f>IFERROR(VLOOKUP(C410,Liste!A$31:B$36,2,),"")</f>
        <v>Libellé du critère quand il sera choisi.</v>
      </c>
      <c r="F410" s="335"/>
      <c r="G410" s="278"/>
      <c r="I410" s="20"/>
    </row>
    <row r="411" spans="1:9" ht="31.2" hidden="1" customHeight="1" outlineLevel="1">
      <c r="A411" s="140" t="s">
        <v>795</v>
      </c>
      <c r="B411" s="71" t="s">
        <v>796</v>
      </c>
      <c r="C411" s="232" t="s">
        <v>54</v>
      </c>
      <c r="D411" s="23" t="str">
        <f>IFERROR(VLOOKUP(C411,Liste!A$31:C$36,3,),"")</f>
        <v>…</v>
      </c>
      <c r="E411" s="334" t="str">
        <f>IFERROR(VLOOKUP(C411,Liste!A$31:B$36,2,),"")</f>
        <v>Libellé du critère quand il sera choisi.</v>
      </c>
      <c r="F411" s="335"/>
      <c r="G411" s="278"/>
      <c r="I411" s="20"/>
    </row>
    <row r="412" spans="1:9" ht="31.2" hidden="1" customHeight="1" outlineLevel="1">
      <c r="A412" s="140" t="s">
        <v>797</v>
      </c>
      <c r="B412" s="71" t="s">
        <v>798</v>
      </c>
      <c r="C412" s="232" t="s">
        <v>54</v>
      </c>
      <c r="D412" s="23" t="str">
        <f>IFERROR(VLOOKUP(C412,Liste!A$31:C$36,3,),"")</f>
        <v>…</v>
      </c>
      <c r="E412" s="334" t="str">
        <f>IFERROR(VLOOKUP(C412,Liste!A$31:B$36,2,),"")</f>
        <v>Libellé du critère quand il sera choisi.</v>
      </c>
      <c r="F412" s="335"/>
      <c r="G412" s="278"/>
      <c r="I412" s="20"/>
    </row>
    <row r="413" spans="1:9" ht="31.2" hidden="1" customHeight="1" outlineLevel="1">
      <c r="A413" s="140" t="s">
        <v>799</v>
      </c>
      <c r="B413" s="71" t="s">
        <v>800</v>
      </c>
      <c r="C413" s="232" t="s">
        <v>54</v>
      </c>
      <c r="D413" s="23" t="str">
        <f>IFERROR(VLOOKUP(C413,Liste!A$31:C$36,3,),"")</f>
        <v>…</v>
      </c>
      <c r="E413" s="334" t="str">
        <f>IFERROR(VLOOKUP(C413,Liste!A$31:B$36,2,),"")</f>
        <v>Libellé du critère quand il sera choisi.</v>
      </c>
      <c r="F413" s="335"/>
      <c r="G413" s="278"/>
      <c r="I413" s="20"/>
    </row>
    <row r="414" spans="1:9" ht="42.45" hidden="1" customHeight="1" outlineLevel="1">
      <c r="A414" s="140" t="s">
        <v>801</v>
      </c>
      <c r="B414" s="71" t="s">
        <v>802</v>
      </c>
      <c r="C414" s="232" t="s">
        <v>54</v>
      </c>
      <c r="D414" s="23" t="str">
        <f>IFERROR(VLOOKUP(C414,Liste!A$31:C$36,3,),"")</f>
        <v>…</v>
      </c>
      <c r="E414" s="334" t="str">
        <f>IFERROR(VLOOKUP(C414,Liste!A$31:B$36,2,),"")</f>
        <v>Libellé du critère quand il sera choisi.</v>
      </c>
      <c r="F414" s="335"/>
      <c r="G414" s="278"/>
      <c r="I414" s="20"/>
    </row>
    <row r="415" spans="1:9" ht="31.2" hidden="1" customHeight="1" outlineLevel="1">
      <c r="A415" s="140" t="s">
        <v>803</v>
      </c>
      <c r="B415" s="71" t="s">
        <v>804</v>
      </c>
      <c r="C415" s="232" t="s">
        <v>54</v>
      </c>
      <c r="D415" s="23" t="str">
        <f>IFERROR(VLOOKUP(C415,Liste!A$31:C$36,3,),"")</f>
        <v>…</v>
      </c>
      <c r="E415" s="334" t="str">
        <f>IFERROR(VLOOKUP(C415,Liste!A$31:B$36,2,),"")</f>
        <v>Libellé du critère quand il sera choisi.</v>
      </c>
      <c r="F415" s="335"/>
      <c r="G415" s="278"/>
      <c r="I415" s="20"/>
    </row>
    <row r="416" spans="1:9" ht="57.45" hidden="1" customHeight="1" outlineLevel="1">
      <c r="A416" s="140" t="s">
        <v>805</v>
      </c>
      <c r="B416" s="71" t="s">
        <v>806</v>
      </c>
      <c r="C416" s="232" t="s">
        <v>54</v>
      </c>
      <c r="D416" s="23" t="str">
        <f>IFERROR(VLOOKUP(C416,Liste!A$31:C$36,3,),"")</f>
        <v>…</v>
      </c>
      <c r="E416" s="334" t="str">
        <f>IFERROR(VLOOKUP(C416,Liste!A$31:B$36,2,),"")</f>
        <v>Libellé du critère quand il sera choisi.</v>
      </c>
      <c r="F416" s="335"/>
      <c r="G416" s="278"/>
      <c r="I416" s="20"/>
    </row>
    <row r="417" spans="1:9" ht="31.2" customHeight="1" collapsed="1">
      <c r="A417" s="140" t="s">
        <v>807</v>
      </c>
      <c r="B417" s="25" t="s">
        <v>808</v>
      </c>
      <c r="C417" s="231" t="s">
        <v>54</v>
      </c>
      <c r="D417" s="23" t="str">
        <f>IF(C417&lt;&gt;Liste!A$31,IFERROR(VLOOKUP(C417,Liste!$A$2:$C$6,3,),""),IF(COUNTIF(D418:D421,Liste!$C$31)&gt;0,Liste!$C$31, IF(COUNTIF(D418:D421,Liste!$C$36)=COUNTIF(D418:D421,"&lt;&gt;"),Liste!$C$36,IF(SUM(D418:D421)&gt;=0,AVERAGE(D418:D421),Liste!$C$31))))</f>
        <v>…</v>
      </c>
      <c r="E417" s="336" t="str">
        <f>IFERROR(VLOOKUP(C417,Liste!$A$2:$B$6,2,),"")</f>
        <v>Libellé du critère lorsqu'il sera choisi</v>
      </c>
      <c r="F417" s="335"/>
      <c r="G417" s="278"/>
      <c r="I417" s="20"/>
    </row>
    <row r="418" spans="1:9" ht="31.2" hidden="1" customHeight="1" outlineLevel="1">
      <c r="A418" s="140" t="s">
        <v>809</v>
      </c>
      <c r="B418" s="71" t="s">
        <v>810</v>
      </c>
      <c r="C418" s="232" t="s">
        <v>54</v>
      </c>
      <c r="D418" s="23" t="str">
        <f>IFERROR(VLOOKUP(C418,Liste!A$31:C$36,3,),"")</f>
        <v>…</v>
      </c>
      <c r="E418" s="334" t="str">
        <f>IFERROR(VLOOKUP(C418,Liste!A$31:B$36,2,),"")</f>
        <v>Libellé du critère quand il sera choisi.</v>
      </c>
      <c r="F418" s="335"/>
      <c r="G418" s="278"/>
      <c r="I418" s="20"/>
    </row>
    <row r="419" spans="1:9" ht="31.2" hidden="1" customHeight="1" outlineLevel="1">
      <c r="A419" s="140" t="s">
        <v>811</v>
      </c>
      <c r="B419" s="68" t="s">
        <v>812</v>
      </c>
      <c r="C419" s="232" t="s">
        <v>54</v>
      </c>
      <c r="D419" s="23" t="str">
        <f>IFERROR(VLOOKUP(C419,Liste!A$31:C$36,3,),"")</f>
        <v>…</v>
      </c>
      <c r="E419" s="334" t="str">
        <f>IFERROR(VLOOKUP(C419,Liste!A$31:B$36,2,),"")</f>
        <v>Libellé du critère quand il sera choisi.</v>
      </c>
      <c r="F419" s="335"/>
      <c r="G419" s="278"/>
      <c r="I419" s="20"/>
    </row>
    <row r="420" spans="1:9" ht="64.2" hidden="1" customHeight="1" outlineLevel="1">
      <c r="A420" s="140" t="s">
        <v>813</v>
      </c>
      <c r="B420" s="71" t="s">
        <v>814</v>
      </c>
      <c r="C420" s="232" t="s">
        <v>54</v>
      </c>
      <c r="D420" s="23" t="str">
        <f>IFERROR(VLOOKUP(C420,Liste!A$31:C$36,3,),"")</f>
        <v>…</v>
      </c>
      <c r="E420" s="334" t="str">
        <f>IFERROR(VLOOKUP(C420,Liste!A$31:B$36,2,),"")</f>
        <v>Libellé du critère quand il sera choisi.</v>
      </c>
      <c r="F420" s="335"/>
      <c r="G420" s="278"/>
      <c r="I420" s="20"/>
    </row>
    <row r="421" spans="1:9" ht="51" hidden="1" customHeight="1" outlineLevel="1">
      <c r="A421" s="140" t="s">
        <v>815</v>
      </c>
      <c r="B421" s="69" t="s">
        <v>816</v>
      </c>
      <c r="C421" s="232" t="s">
        <v>54</v>
      </c>
      <c r="D421" s="23" t="str">
        <f>IFERROR(VLOOKUP(C421,Liste!A$31:C$36,3,),"")</f>
        <v>…</v>
      </c>
      <c r="E421" s="334" t="str">
        <f>IFERROR(VLOOKUP(C421,Liste!A$31:B$36,2,),"")</f>
        <v>Libellé du critère quand il sera choisi.</v>
      </c>
      <c r="F421" s="335"/>
      <c r="G421" s="278"/>
      <c r="I421" s="20"/>
    </row>
    <row r="422" spans="1:9" ht="28.95" customHeight="1" collapsed="1">
      <c r="A422" s="140" t="s">
        <v>817</v>
      </c>
      <c r="B422" s="69" t="s">
        <v>1040</v>
      </c>
      <c r="C422" s="231" t="s">
        <v>54</v>
      </c>
      <c r="D422" s="23" t="str">
        <f>IF(C422&lt;&gt;Liste!A$31,IFERROR(VLOOKUP(C422,Liste!$A$2:$C$6,3,),""),IF(COUNTIF(D423:D430,Liste!$C$31)&gt;0,Liste!$C$31, IF(COUNTIF(D423:D430,Liste!$C$36)=COUNTIF(D423:D430,"&lt;&gt;"),Liste!$C$36,IF(SUM(D423:D430)&gt;=0,AVERAGE(D423:D430),Liste!$C$31))))</f>
        <v>…</v>
      </c>
      <c r="E422" s="336" t="str">
        <f>IFERROR(VLOOKUP(C422,Liste!$A$2:$B$6,2,),"")</f>
        <v>Libellé du critère lorsqu'il sera choisi</v>
      </c>
      <c r="F422" s="335"/>
      <c r="G422" s="278"/>
      <c r="I422" s="20"/>
    </row>
    <row r="423" spans="1:9" ht="45" hidden="1" customHeight="1" outlineLevel="1">
      <c r="A423" s="140" t="s">
        <v>262</v>
      </c>
      <c r="B423" s="71" t="s">
        <v>263</v>
      </c>
      <c r="C423" s="232" t="s">
        <v>54</v>
      </c>
      <c r="D423" s="23" t="str">
        <f>IFERROR(VLOOKUP(C423,Liste!A$31:C$36,3,),"")</f>
        <v>…</v>
      </c>
      <c r="E423" s="334" t="str">
        <f>IFERROR(VLOOKUP(C423,Liste!A$31:B$36,2,),"")</f>
        <v>Libellé du critère quand il sera choisi.</v>
      </c>
      <c r="F423" s="335"/>
      <c r="G423" s="278"/>
      <c r="I423" s="20"/>
    </row>
    <row r="424" spans="1:9" ht="45" hidden="1" customHeight="1" outlineLevel="1">
      <c r="A424" s="140" t="s">
        <v>264</v>
      </c>
      <c r="B424" s="71" t="s">
        <v>265</v>
      </c>
      <c r="C424" s="232" t="s">
        <v>54</v>
      </c>
      <c r="D424" s="23" t="str">
        <f>IFERROR(VLOOKUP(C424,Liste!A$31:C$36,3,),"")</f>
        <v>…</v>
      </c>
      <c r="E424" s="334" t="str">
        <f>IFERROR(VLOOKUP(C424,Liste!A$31:B$36,2,),"")</f>
        <v>Libellé du critère quand il sera choisi.</v>
      </c>
      <c r="F424" s="335"/>
      <c r="G424" s="278"/>
      <c r="I424" s="20"/>
    </row>
    <row r="425" spans="1:9" ht="66.45" hidden="1" customHeight="1" outlineLevel="1">
      <c r="A425" s="140" t="s">
        <v>273</v>
      </c>
      <c r="B425" s="71" t="s">
        <v>274</v>
      </c>
      <c r="C425" s="232" t="s">
        <v>54</v>
      </c>
      <c r="D425" s="23" t="str">
        <f>IFERROR(VLOOKUP(C425,Liste!A$31:C$36,3,),"")</f>
        <v>…</v>
      </c>
      <c r="E425" s="334" t="str">
        <f>IFERROR(VLOOKUP(C425,Liste!A$31:B$36,2,),"")</f>
        <v>Libellé du critère quand il sera choisi.</v>
      </c>
      <c r="F425" s="335"/>
      <c r="G425" s="278"/>
      <c r="I425" s="20"/>
    </row>
    <row r="426" spans="1:9" ht="66.45" hidden="1" customHeight="1" outlineLevel="1">
      <c r="A426" s="140" t="s">
        <v>268</v>
      </c>
      <c r="B426" s="71" t="s">
        <v>269</v>
      </c>
      <c r="C426" s="232" t="s">
        <v>54</v>
      </c>
      <c r="D426" s="23" t="str">
        <f>IFERROR(VLOOKUP(C426,Liste!A$31:C$36,3,),"")</f>
        <v>…</v>
      </c>
      <c r="E426" s="334" t="str">
        <f>IFERROR(VLOOKUP(C426,Liste!A$31:B$36,2,),"")</f>
        <v>Libellé du critère quand il sera choisi.</v>
      </c>
      <c r="F426" s="335"/>
      <c r="G426" s="278"/>
      <c r="I426" s="20"/>
    </row>
    <row r="427" spans="1:9" ht="66.45" hidden="1" customHeight="1" outlineLevel="1">
      <c r="A427" s="140" t="s">
        <v>270</v>
      </c>
      <c r="B427" s="71" t="s">
        <v>271</v>
      </c>
      <c r="C427" s="232" t="s">
        <v>54</v>
      </c>
      <c r="D427" s="23" t="str">
        <f>IFERROR(VLOOKUP(C427,Liste!A$31:C$36,3,),"")</f>
        <v>…</v>
      </c>
      <c r="E427" s="334" t="str">
        <f>IFERROR(VLOOKUP(C427,Liste!A$31:B$36,2,),"")</f>
        <v>Libellé du critère quand il sera choisi.</v>
      </c>
      <c r="F427" s="335"/>
      <c r="G427" s="278"/>
      <c r="I427" s="20"/>
    </row>
    <row r="428" spans="1:9" ht="49.95" hidden="1" customHeight="1" outlineLevel="1">
      <c r="A428" s="140" t="s">
        <v>278</v>
      </c>
      <c r="B428" s="71" t="s">
        <v>1042</v>
      </c>
      <c r="C428" s="232" t="s">
        <v>54</v>
      </c>
      <c r="D428" s="23" t="str">
        <f>IFERROR(VLOOKUP(C428,Liste!A$31:C$36,3,),"")</f>
        <v>…</v>
      </c>
      <c r="E428" s="334" t="str">
        <f>IFERROR(VLOOKUP(C428,Liste!A$31:B$36,2,),"")</f>
        <v>Libellé du critère quand il sera choisi.</v>
      </c>
      <c r="F428" s="335"/>
      <c r="G428" s="278"/>
      <c r="I428" s="20"/>
    </row>
    <row r="429" spans="1:9" ht="49.95" hidden="1" customHeight="1" outlineLevel="1">
      <c r="A429" s="141" t="s">
        <v>289</v>
      </c>
      <c r="B429" s="71" t="s">
        <v>290</v>
      </c>
      <c r="C429" s="232" t="s">
        <v>54</v>
      </c>
      <c r="D429" s="23" t="str">
        <f>IFERROR(VLOOKUP(C429,Liste!A$31:C$36,3,),"")</f>
        <v>…</v>
      </c>
      <c r="E429" s="334" t="str">
        <f>IFERROR(VLOOKUP(C429,Liste!A$31:B$36,2,),"")</f>
        <v>Libellé du critère quand il sera choisi.</v>
      </c>
      <c r="F429" s="335"/>
      <c r="G429" s="278"/>
      <c r="I429" s="20"/>
    </row>
    <row r="430" spans="1:9" ht="49.95" hidden="1" customHeight="1" outlineLevel="1">
      <c r="A430" s="140" t="s">
        <v>291</v>
      </c>
      <c r="B430" s="71" t="s">
        <v>292</v>
      </c>
      <c r="C430" s="232" t="s">
        <v>54</v>
      </c>
      <c r="D430" s="23" t="str">
        <f>IFERROR(VLOOKUP(C430,Liste!A$31:C$36,3,),"")</f>
        <v>…</v>
      </c>
      <c r="E430" s="334" t="str">
        <f>IFERROR(VLOOKUP(C430,Liste!A$31:B$36,2,),"")</f>
        <v>Libellé du critère quand il sera choisi.</v>
      </c>
      <c r="F430" s="335"/>
      <c r="G430" s="278"/>
      <c r="I430" s="20"/>
    </row>
    <row r="431" spans="1:9" ht="36.75" customHeight="1" collapsed="1">
      <c r="A431" s="142" t="s">
        <v>1039</v>
      </c>
      <c r="B431" s="143" t="s">
        <v>818</v>
      </c>
      <c r="C431" s="231" t="s">
        <v>54</v>
      </c>
      <c r="D431" s="144" t="str">
        <f>IFERROR(VLOOKUP(C431,Liste!$A$2:$C$6,3,),"")</f>
        <v>…</v>
      </c>
      <c r="E431" s="341" t="str">
        <f>IFERROR(VLOOKUP(C431,Liste!$A$2:$B$6,2,),"")</f>
        <v>Libellé du critère lorsqu'il sera choisi</v>
      </c>
      <c r="F431" s="342"/>
      <c r="G431" s="280"/>
      <c r="I431" s="20"/>
    </row>
    <row r="432" spans="1:9" ht="31.2" customHeight="1">
      <c r="I432" s="20"/>
    </row>
    <row r="433" spans="8:9" ht="31.2" customHeight="1">
      <c r="I433" s="20"/>
    </row>
    <row r="434" spans="8:9" ht="31.2" customHeight="1">
      <c r="H434" s="20"/>
      <c r="I434" s="20"/>
    </row>
    <row r="435" spans="8:9" ht="31.2" customHeight="1"/>
    <row r="436" spans="8:9" ht="31.2" customHeight="1"/>
    <row r="437" spans="8:9" ht="31.2" customHeight="1"/>
    <row r="438" spans="8:9" ht="31.2" customHeight="1"/>
    <row r="439" spans="8:9" ht="31.2" customHeight="1"/>
    <row r="440" spans="8:9" ht="31.2" customHeight="1"/>
    <row r="441" spans="8:9" ht="31.2" customHeight="1"/>
    <row r="442" spans="8:9" ht="31.2" customHeight="1"/>
    <row r="443" spans="8:9" ht="31.2" customHeight="1"/>
  </sheetData>
  <sheetProtection sheet="1" selectLockedCells="1"/>
  <mergeCells count="425">
    <mergeCell ref="E401:F401"/>
    <mergeCell ref="E418:F418"/>
    <mergeCell ref="E419:F419"/>
    <mergeCell ref="E420:F420"/>
    <mergeCell ref="E421:F421"/>
    <mergeCell ref="E368:F368"/>
    <mergeCell ref="E369:F369"/>
    <mergeCell ref="E370:F370"/>
    <mergeCell ref="E371:F371"/>
    <mergeCell ref="E373:F373"/>
    <mergeCell ref="E374:F374"/>
    <mergeCell ref="E375:F375"/>
    <mergeCell ref="E376:F376"/>
    <mergeCell ref="E377:F377"/>
    <mergeCell ref="E407:F407"/>
    <mergeCell ref="E405:F405"/>
    <mergeCell ref="E397:F397"/>
    <mergeCell ref="E396:F396"/>
    <mergeCell ref="E415:F415"/>
    <mergeCell ref="E416:F416"/>
    <mergeCell ref="E411:F411"/>
    <mergeCell ref="E385:F385"/>
    <mergeCell ref="E386:F386"/>
    <mergeCell ref="E387:F387"/>
    <mergeCell ref="E321:F321"/>
    <mergeCell ref="E322:F322"/>
    <mergeCell ref="E324:F324"/>
    <mergeCell ref="E325:F325"/>
    <mergeCell ref="E326:F326"/>
    <mergeCell ref="E327:F327"/>
    <mergeCell ref="E329:F329"/>
    <mergeCell ref="E319:F319"/>
    <mergeCell ref="E323:F323"/>
    <mergeCell ref="E328:F328"/>
    <mergeCell ref="E311:F311"/>
    <mergeCell ref="E312:F312"/>
    <mergeCell ref="E314:F314"/>
    <mergeCell ref="E315:F315"/>
    <mergeCell ref="E316:F316"/>
    <mergeCell ref="E317:F317"/>
    <mergeCell ref="E313:F313"/>
    <mergeCell ref="E318:F318"/>
    <mergeCell ref="E320:F320"/>
    <mergeCell ref="E302:F302"/>
    <mergeCell ref="E303:F303"/>
    <mergeCell ref="E304:F304"/>
    <mergeCell ref="E305:F305"/>
    <mergeCell ref="E307:F307"/>
    <mergeCell ref="E306:F306"/>
    <mergeCell ref="E308:F308"/>
    <mergeCell ref="E309:F309"/>
    <mergeCell ref="E310:F310"/>
    <mergeCell ref="E428:F428"/>
    <mergeCell ref="E137:F137"/>
    <mergeCell ref="E139:F139"/>
    <mergeCell ref="E140:F140"/>
    <mergeCell ref="E141:F141"/>
    <mergeCell ref="E429:F429"/>
    <mergeCell ref="E430:F430"/>
    <mergeCell ref="E142:F142"/>
    <mergeCell ref="E143:F143"/>
    <mergeCell ref="E144:F144"/>
    <mergeCell ref="E146:F146"/>
    <mergeCell ref="E148:F148"/>
    <mergeCell ref="E149:F149"/>
    <mergeCell ref="E150:F150"/>
    <mergeCell ref="E255:F255"/>
    <mergeCell ref="E256:F256"/>
    <mergeCell ref="E257:F257"/>
    <mergeCell ref="E258:F258"/>
    <mergeCell ref="E220:F220"/>
    <mergeCell ref="E221:F221"/>
    <mergeCell ref="E222:F222"/>
    <mergeCell ref="E223:F223"/>
    <mergeCell ref="E224:F224"/>
    <mergeCell ref="E230:F230"/>
    <mergeCell ref="E424:F424"/>
    <mergeCell ref="E133:F133"/>
    <mergeCell ref="E426:F426"/>
    <mergeCell ref="E427:F427"/>
    <mergeCell ref="E134:F134"/>
    <mergeCell ref="E425:F425"/>
    <mergeCell ref="E136:F136"/>
    <mergeCell ref="E231:F231"/>
    <mergeCell ref="E232:F232"/>
    <mergeCell ref="E233:F233"/>
    <mergeCell ref="E161:F161"/>
    <mergeCell ref="E225:F225"/>
    <mergeCell ref="E226:F226"/>
    <mergeCell ref="E227:F227"/>
    <mergeCell ref="E228:F228"/>
    <mergeCell ref="E229:F229"/>
    <mergeCell ref="E259:F259"/>
    <mergeCell ref="E260:F260"/>
    <mergeCell ref="E261:F261"/>
    <mergeCell ref="E262:F262"/>
    <mergeCell ref="E263:F263"/>
    <mergeCell ref="E264:F264"/>
    <mergeCell ref="E265:F265"/>
    <mergeCell ref="E266:F266"/>
    <mergeCell ref="E120:F120"/>
    <mergeCell ref="E121:F121"/>
    <mergeCell ref="E122:F122"/>
    <mergeCell ref="E123:F123"/>
    <mergeCell ref="E124:F124"/>
    <mergeCell ref="E129:F129"/>
    <mergeCell ref="E131:F131"/>
    <mergeCell ref="E132:F132"/>
    <mergeCell ref="E423:F423"/>
    <mergeCell ref="E268:F268"/>
    <mergeCell ref="E267:F267"/>
    <mergeCell ref="E270:F270"/>
    <mergeCell ref="E271:F271"/>
    <mergeCell ref="E272:F272"/>
    <mergeCell ref="E273:F273"/>
    <mergeCell ref="E292:F292"/>
    <mergeCell ref="E293:F293"/>
    <mergeCell ref="E294:F294"/>
    <mergeCell ref="E295:F295"/>
    <mergeCell ref="E296:F296"/>
    <mergeCell ref="E297:F297"/>
    <mergeCell ref="E298:F298"/>
    <mergeCell ref="E299:F299"/>
    <mergeCell ref="E300:F300"/>
    <mergeCell ref="E111:F111"/>
    <mergeCell ref="E112:F112"/>
    <mergeCell ref="E113:F113"/>
    <mergeCell ref="E114:F114"/>
    <mergeCell ref="E115:F115"/>
    <mergeCell ref="E116:F116"/>
    <mergeCell ref="E117:F117"/>
    <mergeCell ref="E118:F118"/>
    <mergeCell ref="E119:F119"/>
    <mergeCell ref="E76:F76"/>
    <mergeCell ref="E77:F77"/>
    <mergeCell ref="E78:F78"/>
    <mergeCell ref="E79:F79"/>
    <mergeCell ref="E80:F80"/>
    <mergeCell ref="E81:F81"/>
    <mergeCell ref="E82:F82"/>
    <mergeCell ref="E83:F83"/>
    <mergeCell ref="E53:F53"/>
    <mergeCell ref="E54:F54"/>
    <mergeCell ref="E59:F59"/>
    <mergeCell ref="E60:F60"/>
    <mergeCell ref="E70:F70"/>
    <mergeCell ref="E71:F71"/>
    <mergeCell ref="E72:F72"/>
    <mergeCell ref="E73:F73"/>
    <mergeCell ref="E74:F74"/>
    <mergeCell ref="E63:F63"/>
    <mergeCell ref="E64:F64"/>
    <mergeCell ref="E65:F65"/>
    <mergeCell ref="E66:F66"/>
    <mergeCell ref="E67:F67"/>
    <mergeCell ref="E68:F68"/>
    <mergeCell ref="E69:F69"/>
    <mergeCell ref="E330:F330"/>
    <mergeCell ref="E360:F360"/>
    <mergeCell ref="E361:F361"/>
    <mergeCell ref="E362:F362"/>
    <mergeCell ref="E363:F363"/>
    <mergeCell ref="E364:F364"/>
    <mergeCell ref="E365:F365"/>
    <mergeCell ref="E366:F366"/>
    <mergeCell ref="E104:F104"/>
    <mergeCell ref="E218:F218"/>
    <mergeCell ref="E219:F219"/>
    <mergeCell ref="E213:F213"/>
    <mergeCell ref="E203:F203"/>
    <mergeCell ref="E204:F204"/>
    <mergeCell ref="E210:F210"/>
    <mergeCell ref="E212:F212"/>
    <mergeCell ref="E214:F214"/>
    <mergeCell ref="E205:F205"/>
    <mergeCell ref="E206:F206"/>
    <mergeCell ref="E207:F207"/>
    <mergeCell ref="E208:F208"/>
    <mergeCell ref="E209:F209"/>
    <mergeCell ref="E215:F215"/>
    <mergeCell ref="E108:F108"/>
    <mergeCell ref="B274:C274"/>
    <mergeCell ref="E332:F332"/>
    <mergeCell ref="E347:F347"/>
    <mergeCell ref="E348:F348"/>
    <mergeCell ref="E349:F349"/>
    <mergeCell ref="E350:F350"/>
    <mergeCell ref="E351:F351"/>
    <mergeCell ref="E281:F281"/>
    <mergeCell ref="E285:F285"/>
    <mergeCell ref="E276:F276"/>
    <mergeCell ref="E277:F277"/>
    <mergeCell ref="E278:F278"/>
    <mergeCell ref="E279:F279"/>
    <mergeCell ref="E280:F280"/>
    <mergeCell ref="E275:F275"/>
    <mergeCell ref="E288:F288"/>
    <mergeCell ref="E289:F289"/>
    <mergeCell ref="E290:F290"/>
    <mergeCell ref="E282:F282"/>
    <mergeCell ref="E283:F283"/>
    <mergeCell ref="E284:F284"/>
    <mergeCell ref="E286:F286"/>
    <mergeCell ref="E287:F287"/>
    <mergeCell ref="E291:F291"/>
    <mergeCell ref="B243:C243"/>
    <mergeCell ref="E244:F244"/>
    <mergeCell ref="E245:F245"/>
    <mergeCell ref="E246:F246"/>
    <mergeCell ref="E247:F247"/>
    <mergeCell ref="E248:F248"/>
    <mergeCell ref="E249:F249"/>
    <mergeCell ref="E250:F250"/>
    <mergeCell ref="E254:F254"/>
    <mergeCell ref="E251:F251"/>
    <mergeCell ref="E252:F252"/>
    <mergeCell ref="E253:F253"/>
    <mergeCell ref="E388:F388"/>
    <mergeCell ref="E389:F389"/>
    <mergeCell ref="E390:F390"/>
    <mergeCell ref="B353:C353"/>
    <mergeCell ref="E354:F354"/>
    <mergeCell ref="E355:F355"/>
    <mergeCell ref="E356:F356"/>
    <mergeCell ref="E357:F357"/>
    <mergeCell ref="E358:F358"/>
    <mergeCell ref="E359:F359"/>
    <mergeCell ref="E372:F372"/>
    <mergeCell ref="E378:F378"/>
    <mergeCell ref="E367:F367"/>
    <mergeCell ref="E75:F75"/>
    <mergeCell ref="B151:C151"/>
    <mergeCell ref="E152:F152"/>
    <mergeCell ref="E153:F153"/>
    <mergeCell ref="E173:F173"/>
    <mergeCell ref="E174:F174"/>
    <mergeCell ref="B154:C154"/>
    <mergeCell ref="E200:F200"/>
    <mergeCell ref="E201:F201"/>
    <mergeCell ref="E196:F196"/>
    <mergeCell ref="E197:F197"/>
    <mergeCell ref="E188:F188"/>
    <mergeCell ref="E189:F189"/>
    <mergeCell ref="E191:F191"/>
    <mergeCell ref="E192:F192"/>
    <mergeCell ref="E193:F193"/>
    <mergeCell ref="E179:F179"/>
    <mergeCell ref="E180:F180"/>
    <mergeCell ref="E181:F181"/>
    <mergeCell ref="E182:F182"/>
    <mergeCell ref="E172:F172"/>
    <mergeCell ref="E183:F183"/>
    <mergeCell ref="E184:F184"/>
    <mergeCell ref="E185:F185"/>
    <mergeCell ref="E392:F392"/>
    <mergeCell ref="E393:F393"/>
    <mergeCell ref="E352:F352"/>
    <mergeCell ref="E106:F106"/>
    <mergeCell ref="E107:F107"/>
    <mergeCell ref="E194:F194"/>
    <mergeCell ref="E198:F198"/>
    <mergeCell ref="E23:F23"/>
    <mergeCell ref="E24:F24"/>
    <mergeCell ref="E25:F25"/>
    <mergeCell ref="E168:F168"/>
    <mergeCell ref="E28:F28"/>
    <mergeCell ref="E29:F29"/>
    <mergeCell ref="E30:F30"/>
    <mergeCell ref="E31:F31"/>
    <mergeCell ref="E32:F32"/>
    <mergeCell ref="E33:F33"/>
    <mergeCell ref="E34:F34"/>
    <mergeCell ref="E35:F35"/>
    <mergeCell ref="E36:F36"/>
    <mergeCell ref="E37:F37"/>
    <mergeCell ref="E38:F38"/>
    <mergeCell ref="E94:F94"/>
    <mergeCell ref="E97:F97"/>
    <mergeCell ref="E101:F101"/>
    <mergeCell ref="E102:F102"/>
    <mergeCell ref="E103:F103"/>
    <mergeCell ref="E269:F269"/>
    <mergeCell ref="E301:F301"/>
    <mergeCell ref="E105:F105"/>
    <mergeCell ref="E239:F239"/>
    <mergeCell ref="E240:F240"/>
    <mergeCell ref="E162:F162"/>
    <mergeCell ref="E235:F235"/>
    <mergeCell ref="E237:F237"/>
    <mergeCell ref="E176:F176"/>
    <mergeCell ref="E177:F177"/>
    <mergeCell ref="E169:F169"/>
    <mergeCell ref="E170:F170"/>
    <mergeCell ref="E171:F171"/>
    <mergeCell ref="E186:F186"/>
    <mergeCell ref="E187:F187"/>
    <mergeCell ref="E178:F178"/>
    <mergeCell ref="E216:F216"/>
    <mergeCell ref="E217:F217"/>
    <mergeCell ref="E202:F202"/>
    <mergeCell ref="E109:F109"/>
    <mergeCell ref="E110:F110"/>
    <mergeCell ref="B331:C331"/>
    <mergeCell ref="E408:F408"/>
    <mergeCell ref="E409:F409"/>
    <mergeCell ref="E410:F410"/>
    <mergeCell ref="E412:F412"/>
    <mergeCell ref="E345:F345"/>
    <mergeCell ref="E346:F346"/>
    <mergeCell ref="E241:F241"/>
    <mergeCell ref="E155:F155"/>
    <mergeCell ref="E163:F163"/>
    <mergeCell ref="E199:F199"/>
    <mergeCell ref="E211:F211"/>
    <mergeCell ref="E190:F190"/>
    <mergeCell ref="E156:F156"/>
    <mergeCell ref="E157:F157"/>
    <mergeCell ref="E158:F158"/>
    <mergeCell ref="E159:F159"/>
    <mergeCell ref="E164:F164"/>
    <mergeCell ref="E165:F165"/>
    <mergeCell ref="E166:F166"/>
    <mergeCell ref="E398:F398"/>
    <mergeCell ref="E399:F399"/>
    <mergeCell ref="E400:F400"/>
    <mergeCell ref="E391:F391"/>
    <mergeCell ref="A6:C6"/>
    <mergeCell ref="D6:F6"/>
    <mergeCell ref="D8:E8"/>
    <mergeCell ref="D9:E9"/>
    <mergeCell ref="D10:E10"/>
    <mergeCell ref="B8:C8"/>
    <mergeCell ref="B9:C9"/>
    <mergeCell ref="B10:C10"/>
    <mergeCell ref="B11:C11"/>
    <mergeCell ref="F8:G8"/>
    <mergeCell ref="F9:G9"/>
    <mergeCell ref="F10:G10"/>
    <mergeCell ref="B402:C402"/>
    <mergeCell ref="E403:F403"/>
    <mergeCell ref="E431:F431"/>
    <mergeCell ref="A16:C16"/>
    <mergeCell ref="B17:C17"/>
    <mergeCell ref="E18:F18"/>
    <mergeCell ref="E19:F19"/>
    <mergeCell ref="E413:F413"/>
    <mergeCell ref="E414:F414"/>
    <mergeCell ref="E167:F167"/>
    <mergeCell ref="E175:F175"/>
    <mergeCell ref="E160:F160"/>
    <mergeCell ref="E234:F234"/>
    <mergeCell ref="E236:F236"/>
    <mergeCell ref="E238:F238"/>
    <mergeCell ref="E195:F195"/>
    <mergeCell ref="E242:F242"/>
    <mergeCell ref="E333:F333"/>
    <mergeCell ref="E334:F334"/>
    <mergeCell ref="E335:F335"/>
    <mergeCell ref="E336:F336"/>
    <mergeCell ref="E337:F337"/>
    <mergeCell ref="E404:F404"/>
    <mergeCell ref="E406:F406"/>
    <mergeCell ref="B26:C26"/>
    <mergeCell ref="E27:F27"/>
    <mergeCell ref="E125:F125"/>
    <mergeCell ref="E126:F126"/>
    <mergeCell ref="E1:G1"/>
    <mergeCell ref="E2:G2"/>
    <mergeCell ref="A1:D1"/>
    <mergeCell ref="E39:F39"/>
    <mergeCell ref="E40:F40"/>
    <mergeCell ref="E41:F41"/>
    <mergeCell ref="E42:F42"/>
    <mergeCell ref="E43:F43"/>
    <mergeCell ref="E44:F44"/>
    <mergeCell ref="E45:F45"/>
    <mergeCell ref="E46:F46"/>
    <mergeCell ref="E47:F47"/>
    <mergeCell ref="E49:F49"/>
    <mergeCell ref="E50:F50"/>
    <mergeCell ref="E51:F51"/>
    <mergeCell ref="E52:F52"/>
    <mergeCell ref="E20:F20"/>
    <mergeCell ref="E21:F21"/>
    <mergeCell ref="E22:F22"/>
    <mergeCell ref="A3:G4"/>
    <mergeCell ref="E48:F48"/>
    <mergeCell ref="E55:F55"/>
    <mergeCell ref="E56:F56"/>
    <mergeCell ref="E57:F57"/>
    <mergeCell ref="E58:F58"/>
    <mergeCell ref="E61:F61"/>
    <mergeCell ref="E62:F62"/>
    <mergeCell ref="E417:F417"/>
    <mergeCell ref="E422:F422"/>
    <mergeCell ref="E379:F379"/>
    <mergeCell ref="E380:F380"/>
    <mergeCell ref="E381:F381"/>
    <mergeCell ref="E382:F382"/>
    <mergeCell ref="E383:F383"/>
    <mergeCell ref="E384:F384"/>
    <mergeCell ref="E338:F338"/>
    <mergeCell ref="E339:F339"/>
    <mergeCell ref="E340:F340"/>
    <mergeCell ref="E341:F341"/>
    <mergeCell ref="E342:F342"/>
    <mergeCell ref="E343:F343"/>
    <mergeCell ref="E344:F344"/>
    <mergeCell ref="E394:F394"/>
    <mergeCell ref="E395:F395"/>
    <mergeCell ref="E95:F95"/>
    <mergeCell ref="E96:F96"/>
    <mergeCell ref="E100:F100"/>
    <mergeCell ref="E84:F84"/>
    <mergeCell ref="E85:F85"/>
    <mergeCell ref="E86:F86"/>
    <mergeCell ref="E87:F87"/>
    <mergeCell ref="E88:F88"/>
    <mergeCell ref="E89:F89"/>
    <mergeCell ref="E90:F90"/>
    <mergeCell ref="E91:F91"/>
    <mergeCell ref="E92:F92"/>
    <mergeCell ref="E99:F99"/>
    <mergeCell ref="E98:F98"/>
    <mergeCell ref="E93:F93"/>
  </mergeCells>
  <phoneticPr fontId="7" type="noConversion"/>
  <conditionalFormatting sqref="G16">
    <cfRule type="dataBar" priority="1072">
      <dataBar>
        <cfvo type="min"/>
        <cfvo type="max"/>
        <color rgb="FF638EC6"/>
      </dataBar>
      <extLst>
        <ext xmlns:x14="http://schemas.microsoft.com/office/spreadsheetml/2009/9/main" uri="{B025F937-C7B1-47D3-B67F-A62EFF666E3E}">
          <x14:id>{6ADD24AF-1013-4B90-AE99-55948776490B}</x14:id>
        </ext>
      </extLst>
    </cfRule>
  </conditionalFormatting>
  <conditionalFormatting sqref="D17">
    <cfRule type="dataBar" priority="1006">
      <dataBar>
        <cfvo type="num" val="0"/>
        <cfvo type="num" val="1"/>
        <color rgb="FF92D050"/>
      </dataBar>
      <extLst>
        <ext xmlns:x14="http://schemas.microsoft.com/office/spreadsheetml/2009/9/main" uri="{B025F937-C7B1-47D3-B67F-A62EFF666E3E}">
          <x14:id>{60BAFC8E-8549-4C32-83E7-B9FBA17EEC17}</x14:id>
        </ext>
      </extLst>
    </cfRule>
  </conditionalFormatting>
  <conditionalFormatting sqref="D151">
    <cfRule type="dataBar" priority="981">
      <dataBar>
        <cfvo type="num" val="0"/>
        <cfvo type="num" val="1"/>
        <color rgb="FF92D050"/>
      </dataBar>
      <extLst>
        <ext xmlns:x14="http://schemas.microsoft.com/office/spreadsheetml/2009/9/main" uri="{B025F937-C7B1-47D3-B67F-A62EFF666E3E}">
          <x14:id>{48788F98-01DD-4EA7-88BF-B120C4A06469}</x14:id>
        </ext>
      </extLst>
    </cfRule>
  </conditionalFormatting>
  <conditionalFormatting sqref="D154">
    <cfRule type="dataBar" priority="885">
      <dataBar>
        <cfvo type="num" val="0"/>
        <cfvo type="num" val="1"/>
        <color rgb="FF92D050"/>
      </dataBar>
      <extLst>
        <ext xmlns:x14="http://schemas.microsoft.com/office/spreadsheetml/2009/9/main" uri="{B025F937-C7B1-47D3-B67F-A62EFF666E3E}">
          <x14:id>{65252FCC-62DB-4C75-855A-0B460F305415}</x14:id>
        </ext>
      </extLst>
    </cfRule>
  </conditionalFormatting>
  <conditionalFormatting sqref="D26">
    <cfRule type="dataBar" priority="520">
      <dataBar>
        <cfvo type="num" val="0"/>
        <cfvo type="num" val="1"/>
        <color rgb="FF92D050"/>
      </dataBar>
      <extLst>
        <ext xmlns:x14="http://schemas.microsoft.com/office/spreadsheetml/2009/9/main" uri="{B025F937-C7B1-47D3-B67F-A62EFF666E3E}">
          <x14:id>{4FE252C0-A090-4E31-98C7-8BB820D3FE0A}</x14:id>
        </ext>
      </extLst>
    </cfRule>
  </conditionalFormatting>
  <conditionalFormatting sqref="D127">
    <cfRule type="dataBar" priority="495">
      <dataBar>
        <cfvo type="num" val="0"/>
        <cfvo type="num" val="1"/>
        <color rgb="FF92D050"/>
      </dataBar>
      <extLst>
        <ext xmlns:x14="http://schemas.microsoft.com/office/spreadsheetml/2009/9/main" uri="{B025F937-C7B1-47D3-B67F-A62EFF666E3E}">
          <x14:id>{1DBDF384-AA4D-4859-9369-0BA4F487653F}</x14:id>
        </ext>
      </extLst>
    </cfRule>
  </conditionalFormatting>
  <conditionalFormatting sqref="D243">
    <cfRule type="dataBar" priority="470">
      <dataBar>
        <cfvo type="num" val="0"/>
        <cfvo type="num" val="1"/>
        <color rgb="FF92D050"/>
      </dataBar>
      <extLst>
        <ext xmlns:x14="http://schemas.microsoft.com/office/spreadsheetml/2009/9/main" uri="{B025F937-C7B1-47D3-B67F-A62EFF666E3E}">
          <x14:id>{2A0D3302-7820-4421-A0AD-48A836E8BD65}</x14:id>
        </ext>
      </extLst>
    </cfRule>
  </conditionalFormatting>
  <conditionalFormatting sqref="D274">
    <cfRule type="dataBar" priority="433">
      <dataBar>
        <cfvo type="num" val="0"/>
        <cfvo type="num" val="1"/>
        <color rgb="FF92D050"/>
      </dataBar>
      <extLst>
        <ext xmlns:x14="http://schemas.microsoft.com/office/spreadsheetml/2009/9/main" uri="{B025F937-C7B1-47D3-B67F-A62EFF666E3E}">
          <x14:id>{B786C9BF-4A0F-42E8-8821-16BBA1382749}</x14:id>
        </ext>
      </extLst>
    </cfRule>
  </conditionalFormatting>
  <conditionalFormatting sqref="D331">
    <cfRule type="dataBar" priority="432">
      <dataBar>
        <cfvo type="num" val="0"/>
        <cfvo type="num" val="1"/>
        <color rgb="FF92D050"/>
      </dataBar>
      <extLst>
        <ext xmlns:x14="http://schemas.microsoft.com/office/spreadsheetml/2009/9/main" uri="{B025F937-C7B1-47D3-B67F-A62EFF666E3E}">
          <x14:id>{343A0ECB-061C-4D66-8962-474C25B72B96}</x14:id>
        </ext>
      </extLst>
    </cfRule>
  </conditionalFormatting>
  <conditionalFormatting sqref="D353">
    <cfRule type="dataBar" priority="411">
      <dataBar>
        <cfvo type="num" val="0"/>
        <cfvo type="num" val="1"/>
        <color rgb="FF92D050"/>
      </dataBar>
      <extLst>
        <ext xmlns:x14="http://schemas.microsoft.com/office/spreadsheetml/2009/9/main" uri="{B025F937-C7B1-47D3-B67F-A62EFF666E3E}">
          <x14:id>{3C2BE3C4-1DE6-4C3A-99DC-41E3A2CA72AA}</x14:id>
        </ext>
      </extLst>
    </cfRule>
  </conditionalFormatting>
  <conditionalFormatting sqref="D402">
    <cfRule type="dataBar" priority="406">
      <dataBar>
        <cfvo type="num" val="0"/>
        <cfvo type="num" val="1"/>
        <color rgb="FF92D050"/>
      </dataBar>
      <extLst>
        <ext xmlns:x14="http://schemas.microsoft.com/office/spreadsheetml/2009/9/main" uri="{B025F937-C7B1-47D3-B67F-A62EFF666E3E}">
          <x14:id>{6A441327-1572-4CE7-8723-DE0AAD7273DF}</x14:id>
        </ext>
      </extLst>
    </cfRule>
  </conditionalFormatting>
  <conditionalFormatting sqref="D16">
    <cfRule type="dataBar" priority="405">
      <dataBar>
        <cfvo type="num" val="0"/>
        <cfvo type="num" val="1"/>
        <color rgb="FF92D050"/>
      </dataBar>
      <extLst>
        <ext xmlns:x14="http://schemas.microsoft.com/office/spreadsheetml/2009/9/main" uri="{B025F937-C7B1-47D3-B67F-A62EFF666E3E}">
          <x14:id>{F2CEDDCD-8296-44C3-83CF-8F8280935DD1}</x14:id>
        </ext>
      </extLst>
    </cfRule>
  </conditionalFormatting>
  <dataValidations count="17">
    <dataValidation type="list" allowBlank="1" showInputMessage="1" showErrorMessage="1" sqref="C18:C19 C403:C404 C239:C241 C340 C155 C431 C190 C199 C211 C234 C236 C269 C328 C151:C153 C372 C397 C332:C333 C125:C126 C27 C128 C130 C135 C138 C145 C147 C244 C248 C250 C254 C267 C275 C281 C285 C301 C306 C313 C319 C323 C354 C359 C417 C422 C160:C163" xr:uid="{F62B8DB5-F370-44A7-87A1-45E2807EDBBF}">
      <formula1>choix</formula1>
    </dataValidation>
    <dataValidation allowBlank="1" showInputMessage="1" showErrorMessage="1" promptTitle="Informations d'identité" prompt="Nom ; Code du produit, Dénomination commerciale du produit ; Numéro du catalogue ou référence permettant de justifier la traçabilité du dispositif s'il y a. " sqref="B410" xr:uid="{2309F325-CC54-4231-9897-5E6A0DD728D5}"/>
    <dataValidation allowBlank="1" showInputMessage="1" showErrorMessage="1" prompt="Dans cet article, l'état où l'investigation doit être mené." sqref="B200" xr:uid="{4E19DEF5-D27A-41AC-A01A-BA25863AC8BC}"/>
    <dataValidation allowBlank="1" showInputMessage="1" showErrorMessage="1" prompt="Dans cet article l'état où l'investigation doit être mené." sqref="B222" xr:uid="{80FF5409-375F-4CFC-B112-BD6EB0957651}"/>
    <dataValidation allowBlank="1" showInputMessage="1" showErrorMessage="1" promptTitle="Les modalités de changement sont" prompt="-La date d'invalidation des certificats_x000a_-La date jusqu'à laquelle le N°d'identification de l'ON sortant peut figurer_x000a_-Les modalités de transfert des docs -La date après laquelle le nouvel ON assume -Le dernier numéro de série ou lot de l'ON sortant._x000a_" sqref="B146" xr:uid="{06C1495B-0171-4A2D-8497-B6FB4D3B32FB}"/>
    <dataValidation allowBlank="1" showInputMessage="1" showErrorMessage="1" promptTitle="DISPOSITIONS ADMINISTRATIVES" prompt="-Les documents pour l'évaluation de la _x000a_ SMQ  -Les documents  pour l'évaluation de la DT_x000a_-La déclaration de conformité UE_x000a_-Les informations relatives aux modifications cités précédemment_x000a_-Les décisions et rapports de l'ON_x000a_" sqref="B142 B425" xr:uid="{A09104BF-F602-4B9B-9FDF-7A8B91BECDCF}"/>
    <dataValidation allowBlank="1" showInputMessage="1" showErrorMessage="1" promptTitle="Les documents nécessaires" prompt="-Le système de management qualité de la production - Les documents énumérés à l'annexe IX section 2.1 -la documentation technique selon les annexes II et III" sqref="B429" xr:uid="{3A2C6054-66C1-40A3-9FE3-E190E8F05DF1}"/>
    <dataValidation allowBlank="1" showInputMessage="1" showErrorMessage="1" promptTitle="Informations relatives au DM" prompt="IUD-ID de base; le type ; Le numéro et la date d'expiration du certificat CE ; le nom et nurméro d'identification de l'ON ; L'état membre dans le lequel le dispositif est mis sur le marché ; Etats membres autres ; la classe de risque ; Statut du DM" sqref="B357" xr:uid="{7C08D1B4-EB3A-4E9A-81BD-AB39955901BF}"/>
    <dataValidation allowBlank="1" showInputMessage="1" showErrorMessage="1" promptTitle="Elements de données" prompt="Nom du DM : Version ou modèle du DM ; DMétiqueté comme étant à usage unique ; DM sou conditionnement stériel ; Stérilisation nécessaire avant utilisation : Quantités de DM dans le conditionnement ; Contre-identications ou mises en garde importantes" sqref="B383" xr:uid="{2EF1B7A9-5D4B-4360-AF3F-D0A87B022598}"/>
    <dataValidation allowBlank="1" showInputMessage="1" showErrorMessage="1" prompt="Ne s'applique pas pour les dispositifs fabriqués à l'échelle industrielle" sqref="B280" xr:uid="{BCF78C71-237C-485B-8389-A96F7BCACB2E}"/>
    <dataValidation allowBlank="1" showInputMessage="1" showErrorMessage="1" prompt="Voir Article 1, paragraphe 1, point b) de la directive (UE) 2015/1535" sqref="B283" xr:uid="{3BD43F92-E02B-457E-A289-CCDF3D3EEFDE}"/>
    <dataValidation allowBlank="1" showInputMessage="1" showErrorMessage="1" prompt="Voir article 1 paragrahpe 1 point b) de la directive (UE 2015/1535" sqref="B282" xr:uid="{57DADA86-71E6-4462-B97F-36725664E0C0}"/>
    <dataValidation allowBlank="1" showInputMessage="1" showErrorMessage="1" promptTitle="Aspects précis" prompt="Stratégie de respect de la règlementation ; Identification des exigences générales ; Responsabilité de la gestion ; Gestion des ressources ; Gestion des risques ; Evaluation clinique ; Réalisation du produit ; Vérification des IUD ; SAC ; Communication..." sqref="B294" xr:uid="{9BB1BA6D-1513-42C0-8B1A-8B9B156F0956}"/>
    <dataValidation allowBlank="1" showInputMessage="1" showErrorMessage="1" promptTitle="Autres dispositifs" prompt="Dispositifs portant le marquage CE ; DMDIV portant le marquage CE conformément au règlement (UE) 2017/746 : Produits conformes à une législation qui leur est applicable  " sqref="B307" xr:uid="{8B06B7D1-BC3A-4081-B164-DF1254FC09FD}"/>
    <dataValidation allowBlank="1" showInputMessage="1" showErrorMessage="1" prompt="Disponibilité de la documentation technique ; vérification de la déclaration de conformité et de la DT ;  Conformité aux exigences relatives à l'enregistrement .etc." sqref="B326" xr:uid="{C5081EBE-5B86-4D0B-AF38-B743FED59684}"/>
    <dataValidation allowBlank="1" showInputMessage="1" showErrorMessage="1" promptTitle="Informations essentielles" prompt="Modalité de transfert de documents ; date de fin et de début du mandat du nouveau mandataire ; Transmission des réclamations, incidents au nouveau mandataire ; date précisant jusqu'à quand le fabricant doit mentionner ce mandataire dans ces infos fournies" sqref="B327" xr:uid="{B4FE230C-519A-47FB-80A0-E4B719BF4E07}"/>
    <dataValidation allowBlank="1" showErrorMessage="1" prompt="_x000a_" sqref="B427:B430" xr:uid="{D329B266-7FD3-4C77-834E-332A5B84B94F}"/>
  </dataValidations>
  <pageMargins left="0.70866141732283505" right="0.70866141732283505" top="0.74803149606299202" bottom="0.74803149606299202" header="0.31496062992126" footer="0.31496062992126"/>
  <pageSetup paperSize="9" orientation="landscape" r:id="rId1"/>
  <headerFooter>
    <oddFooter>&amp;L&amp;"Calibri,Normal"&amp;K000000&amp;D&amp;C&amp;"Calibri,Normal"&amp;K000000&amp;F    &amp;A&amp;R&amp;"Calibri,Normal"&amp;K000000&amp;P/&amp;N</oddFooter>
  </headerFooter>
  <ignoredErrors>
    <ignoredError sqref="E154 E331 E402 E21 E151 D163:E163 D190:E190 D199 D211 D234 D236 E199:F211 D130:E130 D135:E135 D138:E138 D145:E145 D147:E147 E127 D248:E248 D250:E250 D254:E254 D267:E267 E249 D269:E269 D281:E281 D285:E285 D301:E301 D306:E306 D313:E313 D319:E319 D323:E323 D328:E328 D340:E340 D356:E356 D359:E359 D372:E372 D397:E397 D417:E417 E212:F233 E234:F236 D160:E160 D422:E422 E268" formula="1"/>
  </ignoredErrors>
  <drawing r:id="rId2"/>
  <extLst>
    <ext xmlns:x14="http://schemas.microsoft.com/office/spreadsheetml/2009/9/main" uri="{78C0D931-6437-407d-A8EE-F0AAD7539E65}">
      <x14:conditionalFormattings>
        <x14:conditionalFormatting xmlns:xm="http://schemas.microsoft.com/office/excel/2006/main">
          <x14:cfRule type="dataBar" id="{6ADD24AF-1013-4B90-AE99-55948776490B}">
            <x14:dataBar minLength="0" maxLength="100" border="1" negativeBarBorderColorSameAsPositive="0">
              <x14:cfvo type="autoMin"/>
              <x14:cfvo type="autoMax"/>
              <x14:borderColor rgb="FF638EC6"/>
              <x14:negativeFillColor rgb="FFFF0000"/>
              <x14:negativeBorderColor rgb="FFFF0000"/>
              <x14:axisColor rgb="FF000000"/>
            </x14:dataBar>
          </x14:cfRule>
          <xm:sqref>G16</xm:sqref>
        </x14:conditionalFormatting>
        <x14:conditionalFormatting xmlns:xm="http://schemas.microsoft.com/office/excel/2006/main">
          <x14:cfRule type="dataBar" id="{60BAFC8E-8549-4C32-83E7-B9FBA17EEC17}">
            <x14:dataBar minLength="0" maxLength="100" gradient="0">
              <x14:cfvo type="num">
                <xm:f>0</xm:f>
              </x14:cfvo>
              <x14:cfvo type="num">
                <xm:f>1</xm:f>
              </x14:cfvo>
              <x14:negativeFillColor rgb="FFFF0000"/>
              <x14:axisColor rgb="FF000000"/>
            </x14:dataBar>
          </x14:cfRule>
          <xm:sqref>D17</xm:sqref>
        </x14:conditionalFormatting>
        <x14:conditionalFormatting xmlns:xm="http://schemas.microsoft.com/office/excel/2006/main">
          <x14:cfRule type="dataBar" id="{48788F98-01DD-4EA7-88BF-B120C4A06469}">
            <x14:dataBar minLength="0" maxLength="100" gradient="0">
              <x14:cfvo type="num">
                <xm:f>0</xm:f>
              </x14:cfvo>
              <x14:cfvo type="num">
                <xm:f>1</xm:f>
              </x14:cfvo>
              <x14:negativeFillColor rgb="FFFF0000"/>
              <x14:axisColor rgb="FF000000"/>
            </x14:dataBar>
          </x14:cfRule>
          <xm:sqref>D151</xm:sqref>
        </x14:conditionalFormatting>
        <x14:conditionalFormatting xmlns:xm="http://schemas.microsoft.com/office/excel/2006/main">
          <x14:cfRule type="dataBar" id="{65252FCC-62DB-4C75-855A-0B460F305415}">
            <x14:dataBar minLength="0" maxLength="100" gradient="0">
              <x14:cfvo type="num">
                <xm:f>0</xm:f>
              </x14:cfvo>
              <x14:cfvo type="num">
                <xm:f>1</xm:f>
              </x14:cfvo>
              <x14:negativeFillColor rgb="FFFF0000"/>
              <x14:axisColor rgb="FF000000"/>
            </x14:dataBar>
          </x14:cfRule>
          <xm:sqref>D154</xm:sqref>
        </x14:conditionalFormatting>
        <x14:conditionalFormatting xmlns:xm="http://schemas.microsoft.com/office/excel/2006/main">
          <x14:cfRule type="dataBar" id="{4FE252C0-A090-4E31-98C7-8BB820D3FE0A}">
            <x14:dataBar minLength="0" maxLength="100" gradient="0">
              <x14:cfvo type="num">
                <xm:f>0</xm:f>
              </x14:cfvo>
              <x14:cfvo type="num">
                <xm:f>1</xm:f>
              </x14:cfvo>
              <x14:negativeFillColor rgb="FFFF0000"/>
              <x14:axisColor rgb="FF000000"/>
            </x14:dataBar>
          </x14:cfRule>
          <xm:sqref>D26</xm:sqref>
        </x14:conditionalFormatting>
        <x14:conditionalFormatting xmlns:xm="http://schemas.microsoft.com/office/excel/2006/main">
          <x14:cfRule type="dataBar" id="{1DBDF384-AA4D-4859-9369-0BA4F487653F}">
            <x14:dataBar minLength="0" maxLength="100" gradient="0">
              <x14:cfvo type="num">
                <xm:f>0</xm:f>
              </x14:cfvo>
              <x14:cfvo type="num">
                <xm:f>1</xm:f>
              </x14:cfvo>
              <x14:negativeFillColor rgb="FFFF0000"/>
              <x14:axisColor rgb="FF000000"/>
            </x14:dataBar>
          </x14:cfRule>
          <xm:sqref>D127</xm:sqref>
        </x14:conditionalFormatting>
        <x14:conditionalFormatting xmlns:xm="http://schemas.microsoft.com/office/excel/2006/main">
          <x14:cfRule type="dataBar" id="{2A0D3302-7820-4421-A0AD-48A836E8BD65}">
            <x14:dataBar minLength="0" maxLength="100" gradient="0">
              <x14:cfvo type="num">
                <xm:f>0</xm:f>
              </x14:cfvo>
              <x14:cfvo type="num">
                <xm:f>1</xm:f>
              </x14:cfvo>
              <x14:negativeFillColor rgb="FFFF0000"/>
              <x14:axisColor rgb="FF000000"/>
            </x14:dataBar>
          </x14:cfRule>
          <xm:sqref>D243</xm:sqref>
        </x14:conditionalFormatting>
        <x14:conditionalFormatting xmlns:xm="http://schemas.microsoft.com/office/excel/2006/main">
          <x14:cfRule type="dataBar" id="{B786C9BF-4A0F-42E8-8821-16BBA1382749}">
            <x14:dataBar minLength="0" maxLength="100" gradient="0">
              <x14:cfvo type="num">
                <xm:f>0</xm:f>
              </x14:cfvo>
              <x14:cfvo type="num">
                <xm:f>1</xm:f>
              </x14:cfvo>
              <x14:negativeFillColor rgb="FFFF0000"/>
              <x14:axisColor rgb="FF000000"/>
            </x14:dataBar>
          </x14:cfRule>
          <xm:sqref>D274</xm:sqref>
        </x14:conditionalFormatting>
        <x14:conditionalFormatting xmlns:xm="http://schemas.microsoft.com/office/excel/2006/main">
          <x14:cfRule type="dataBar" id="{343A0ECB-061C-4D66-8962-474C25B72B96}">
            <x14:dataBar minLength="0" maxLength="100" gradient="0">
              <x14:cfvo type="num">
                <xm:f>0</xm:f>
              </x14:cfvo>
              <x14:cfvo type="num">
                <xm:f>1</xm:f>
              </x14:cfvo>
              <x14:negativeFillColor rgb="FFFF0000"/>
              <x14:axisColor rgb="FF000000"/>
            </x14:dataBar>
          </x14:cfRule>
          <xm:sqref>D331</xm:sqref>
        </x14:conditionalFormatting>
        <x14:conditionalFormatting xmlns:xm="http://schemas.microsoft.com/office/excel/2006/main">
          <x14:cfRule type="dataBar" id="{3C2BE3C4-1DE6-4C3A-99DC-41E3A2CA72AA}">
            <x14:dataBar minLength="0" maxLength="100" gradient="0">
              <x14:cfvo type="num">
                <xm:f>0</xm:f>
              </x14:cfvo>
              <x14:cfvo type="num">
                <xm:f>1</xm:f>
              </x14:cfvo>
              <x14:negativeFillColor rgb="FFFF0000"/>
              <x14:axisColor rgb="FF000000"/>
            </x14:dataBar>
          </x14:cfRule>
          <xm:sqref>D353</xm:sqref>
        </x14:conditionalFormatting>
        <x14:conditionalFormatting xmlns:xm="http://schemas.microsoft.com/office/excel/2006/main">
          <x14:cfRule type="dataBar" id="{6A441327-1572-4CE7-8723-DE0AAD7273DF}">
            <x14:dataBar minLength="0" maxLength="100" gradient="0">
              <x14:cfvo type="num">
                <xm:f>0</xm:f>
              </x14:cfvo>
              <x14:cfvo type="num">
                <xm:f>1</xm:f>
              </x14:cfvo>
              <x14:negativeFillColor rgb="FFFF0000"/>
              <x14:axisColor rgb="FF000000"/>
            </x14:dataBar>
          </x14:cfRule>
          <xm:sqref>D402</xm:sqref>
        </x14:conditionalFormatting>
        <x14:conditionalFormatting xmlns:xm="http://schemas.microsoft.com/office/excel/2006/main">
          <x14:cfRule type="dataBar" id="{F2CEDDCD-8296-44C3-83CF-8F8280935DD1}">
            <x14:dataBar minLength="0" maxLength="100" gradient="0">
              <x14:cfvo type="num">
                <xm:f>0</xm:f>
              </x14:cfvo>
              <x14:cfvo type="num">
                <xm:f>1</xm:f>
              </x14:cfvo>
              <x14:negativeFillColor rgb="FFFF0000"/>
              <x14:axisColor rgb="FF000000"/>
            </x14:dataBar>
          </x14:cfRule>
          <xm:sqref>D16</xm:sqref>
        </x14:conditionalFormatting>
        <x14:conditionalFormatting xmlns:xm="http://schemas.microsoft.com/office/excel/2006/main">
          <x14:cfRule type="expression" priority="1645" id="{DDFB06FE-C76C-48F2-93D1-EA14D860C176}">
            <xm:f>$F16=Liste!$A$11</xm:f>
            <x14:dxf>
              <fill>
                <patternFill>
                  <bgColor rgb="FF92D050"/>
                </patternFill>
              </fill>
            </x14:dxf>
          </x14:cfRule>
          <x14:cfRule type="expression" priority="1646" id="{117C4747-F672-425F-89AF-F05BD468E719}">
            <xm:f>$F16=Liste!$A$9</xm:f>
            <x14:dxf>
              <fill>
                <patternFill>
                  <bgColor rgb="FFFF9966"/>
                </patternFill>
              </fill>
            </x14:dxf>
          </x14:cfRule>
          <x14:cfRule type="expression" priority="1647" id="{0BEB4B37-A22E-4476-9461-CFF7E309EE5D}">
            <xm:f>$F16=Liste!$A$10</xm:f>
            <x14:dxf>
              <fill>
                <patternFill>
                  <bgColor theme="7" tint="0.39994506668294322"/>
                </patternFill>
              </fill>
            </x14:dxf>
          </x14:cfRule>
          <xm:sqref>F16:F17 F154 F331 F402 F127</xm:sqref>
        </x14:conditionalFormatting>
        <x14:conditionalFormatting xmlns:xm="http://schemas.microsoft.com/office/excel/2006/main">
          <x14:cfRule type="expression" priority="1648" id="{FB6BAE34-BEFA-4AB9-95D8-0E71DD40DECD}">
            <xm:f>$C18=Liste!$A$6</xm:f>
            <x14:dxf>
              <font>
                <color theme="1"/>
              </font>
              <fill>
                <patternFill>
                  <bgColor theme="8" tint="0.39994506668294322"/>
                </patternFill>
              </fill>
            </x14:dxf>
          </x14:cfRule>
          <x14:cfRule type="expression" priority="1649" id="{5CCF6D10-9096-4DFA-822D-1E0A6C53EC58}">
            <xm:f>$C18=Liste!$A$3</xm:f>
            <x14:dxf>
              <font>
                <color theme="1"/>
              </font>
              <fill>
                <patternFill>
                  <bgColor theme="5" tint="-0.24994659260841701"/>
                </patternFill>
              </fill>
            </x14:dxf>
          </x14:cfRule>
          <x14:cfRule type="expression" priority="1650" id="{D11E2A7C-5521-4D69-B4E5-B553E4F6BB89}">
            <xm:f>$C18=Liste!$A$4</xm:f>
            <x14:dxf>
              <font>
                <color theme="1"/>
              </font>
              <fill>
                <patternFill>
                  <bgColor theme="5" tint="0.39994506668294322"/>
                </patternFill>
              </fill>
            </x14:dxf>
          </x14:cfRule>
          <x14:cfRule type="expression" priority="1651" id="{ECCB8C9F-A7D6-4C2C-9A95-0EDA2947092F}">
            <xm:f>$C18=Liste!$A$5</xm:f>
            <x14:dxf>
              <font>
                <color theme="1"/>
              </font>
              <fill>
                <patternFill>
                  <bgColor theme="9" tint="0.39994506668294322"/>
                </patternFill>
              </fill>
            </x14:dxf>
          </x14:cfRule>
          <xm:sqref>C21:C25 C136:C137 C131:C134 C139:C144 C156:C159 C161:C162 C212:C233 C423:C430 C18:C19</xm:sqref>
        </x14:conditionalFormatting>
        <x14:conditionalFormatting xmlns:xm="http://schemas.microsoft.com/office/excel/2006/main">
          <x14:cfRule type="expression" priority="974" id="{2B46D2C6-0F81-4A9C-AD30-8C988E880765}">
            <xm:f>$F151=Liste!$A$11</xm:f>
            <x14:dxf>
              <fill>
                <patternFill>
                  <bgColor rgb="FF92D050"/>
                </patternFill>
              </fill>
            </x14:dxf>
          </x14:cfRule>
          <x14:cfRule type="expression" priority="975" id="{C4152C07-4014-4E05-BDE4-C3C078E1CE0E}">
            <xm:f>$F151=Liste!$A$9</xm:f>
            <x14:dxf>
              <fill>
                <patternFill>
                  <bgColor rgb="FFFF9966"/>
                </patternFill>
              </fill>
            </x14:dxf>
          </x14:cfRule>
          <x14:cfRule type="expression" priority="976" id="{7BD80FDD-EDD2-4D00-BFA8-25FF8981BE26}">
            <xm:f>$F151=Liste!$A$10</xm:f>
            <x14:dxf>
              <fill>
                <patternFill>
                  <bgColor theme="7" tint="0.39994506668294322"/>
                </patternFill>
              </fill>
            </x14:dxf>
          </x14:cfRule>
          <xm:sqref>F151</xm:sqref>
        </x14:conditionalFormatting>
        <x14:conditionalFormatting xmlns:xm="http://schemas.microsoft.com/office/excel/2006/main">
          <x14:cfRule type="expression" priority="914" id="{6ED72D40-CA93-4502-964A-7AB2620969ED}">
            <xm:f>$C28=Liste!$A$6</xm:f>
            <x14:dxf>
              <fill>
                <patternFill>
                  <bgColor theme="8" tint="0.39994506668294322"/>
                </patternFill>
              </fill>
            </x14:dxf>
          </x14:cfRule>
          <x14:cfRule type="expression" priority="915" id="{51DE6908-5FCC-43C7-9EEF-C22E1835D9CF}">
            <xm:f>$C28=Liste!$A$3</xm:f>
            <x14:dxf>
              <fill>
                <patternFill>
                  <bgColor theme="5" tint="-0.24994659260841701"/>
                </patternFill>
              </fill>
            </x14:dxf>
          </x14:cfRule>
          <x14:cfRule type="expression" priority="916" id="{335EA8E2-80D2-4255-A7A2-E7AE1D2F1AE8}">
            <xm:f>$C28=Liste!$A$4</xm:f>
            <x14:dxf>
              <fill>
                <patternFill>
                  <bgColor theme="5" tint="0.39994506668294322"/>
                </patternFill>
              </fill>
            </x14:dxf>
          </x14:cfRule>
          <x14:cfRule type="expression" priority="917" id="{0B90A1DF-FE31-4A20-B5C5-50BE603DE4DE}">
            <xm:f>$C28=Liste!$A$5</xm:f>
            <x14:dxf>
              <fill>
                <patternFill>
                  <bgColor theme="9" tint="0.39994506668294322"/>
                </patternFill>
              </fill>
            </x14:dxf>
          </x14:cfRule>
          <xm:sqref>C164:C189 C28:C124</xm:sqref>
        </x14:conditionalFormatting>
        <x14:conditionalFormatting xmlns:xm="http://schemas.microsoft.com/office/excel/2006/main">
          <x14:cfRule type="expression" priority="910" id="{5EE4B54C-2F2E-4359-9A35-C8279AEDF1A9}">
            <xm:f>$C191=Liste!$A$6</xm:f>
            <x14:dxf>
              <fill>
                <patternFill>
                  <bgColor theme="8" tint="0.39994506668294322"/>
                </patternFill>
              </fill>
            </x14:dxf>
          </x14:cfRule>
          <x14:cfRule type="expression" priority="911" id="{54EE835F-0607-4DC4-9279-3ADFA29C723C}">
            <xm:f>$C191=Liste!$A$3</xm:f>
            <x14:dxf>
              <fill>
                <patternFill>
                  <bgColor theme="5" tint="-0.24994659260841701"/>
                </patternFill>
              </fill>
            </x14:dxf>
          </x14:cfRule>
          <x14:cfRule type="expression" priority="912" id="{4C5B0731-D178-4E50-A2F8-EB974D630463}">
            <xm:f>$C191=Liste!$A$4</xm:f>
            <x14:dxf>
              <fill>
                <patternFill>
                  <bgColor theme="5" tint="0.39994506668294322"/>
                </patternFill>
              </fill>
            </x14:dxf>
          </x14:cfRule>
          <x14:cfRule type="expression" priority="913" id="{BF7F9344-EDC5-453E-B460-546457C52FED}">
            <xm:f>$C191=Liste!$A$5</xm:f>
            <x14:dxf>
              <fill>
                <patternFill>
                  <bgColor theme="9" tint="0.39994506668294322"/>
                </patternFill>
              </fill>
            </x14:dxf>
          </x14:cfRule>
          <xm:sqref>C191:C198</xm:sqref>
        </x14:conditionalFormatting>
        <x14:conditionalFormatting xmlns:xm="http://schemas.microsoft.com/office/excel/2006/main">
          <x14:cfRule type="expression" priority="906" id="{021953C2-A952-4D01-B0E2-47F78E41384F}">
            <xm:f>$C200=Liste!$A$6</xm:f>
            <x14:dxf>
              <fill>
                <patternFill>
                  <bgColor theme="8" tint="0.39994506668294322"/>
                </patternFill>
              </fill>
            </x14:dxf>
          </x14:cfRule>
          <x14:cfRule type="expression" priority="907" id="{D7BDF104-3602-4A56-A79D-199436B14EC1}">
            <xm:f>$C200=Liste!$A$3</xm:f>
            <x14:dxf>
              <fill>
                <patternFill>
                  <bgColor theme="5" tint="-0.24994659260841701"/>
                </patternFill>
              </fill>
            </x14:dxf>
          </x14:cfRule>
          <x14:cfRule type="expression" priority="908" id="{7429B120-CEEE-4582-B102-C4D7F9BE05E3}">
            <xm:f>$C200=Liste!$A$4</xm:f>
            <x14:dxf>
              <fill>
                <patternFill>
                  <bgColor theme="5" tint="0.39994506668294322"/>
                </patternFill>
              </fill>
            </x14:dxf>
          </x14:cfRule>
          <x14:cfRule type="expression" priority="909" id="{59A1E553-7142-4432-86C9-3C303B165421}">
            <xm:f>$C200=Liste!$A$5</xm:f>
            <x14:dxf>
              <fill>
                <patternFill>
                  <bgColor theme="9" tint="0.39994506668294322"/>
                </patternFill>
              </fill>
            </x14:dxf>
          </x14:cfRule>
          <xm:sqref>C200:C210</xm:sqref>
        </x14:conditionalFormatting>
        <x14:conditionalFormatting xmlns:xm="http://schemas.microsoft.com/office/excel/2006/main">
          <x14:cfRule type="expression" priority="894" id="{B9993F81-4B76-4BE0-84ED-B17B507EFD12}">
            <xm:f>$C235=Liste!$A$6</xm:f>
            <x14:dxf>
              <fill>
                <patternFill>
                  <bgColor theme="8" tint="0.39994506668294322"/>
                </patternFill>
              </fill>
            </x14:dxf>
          </x14:cfRule>
          <x14:cfRule type="expression" priority="895" id="{AFC40D79-6215-4CB2-8797-B53E28B84D02}">
            <xm:f>$C235=Liste!$A$3</xm:f>
            <x14:dxf>
              <fill>
                <patternFill>
                  <bgColor theme="5" tint="-0.24994659260841701"/>
                </patternFill>
              </fill>
            </x14:dxf>
          </x14:cfRule>
          <x14:cfRule type="expression" priority="896" id="{EAEB8E7B-BA27-41B7-BEF4-72CB7D72CB26}">
            <xm:f>$C235=Liste!$A$4</xm:f>
            <x14:dxf>
              <fill>
                <patternFill>
                  <bgColor theme="5" tint="0.39994506668294322"/>
                </patternFill>
              </fill>
            </x14:dxf>
          </x14:cfRule>
          <x14:cfRule type="expression" priority="897" id="{64B5FD98-9C6D-422D-97B4-519C1D83F44B}">
            <xm:f>$C235=Liste!$A$5</xm:f>
            <x14:dxf>
              <fill>
                <patternFill>
                  <bgColor theme="9" tint="0.39994506668294322"/>
                </patternFill>
              </fill>
            </x14:dxf>
          </x14:cfRule>
          <xm:sqref>C235</xm:sqref>
        </x14:conditionalFormatting>
        <x14:conditionalFormatting xmlns:xm="http://schemas.microsoft.com/office/excel/2006/main">
          <x14:cfRule type="expression" priority="890" id="{0AABD355-05B9-4F21-8F7F-E19A2F79D374}">
            <xm:f>$C237=Liste!$A$6</xm:f>
            <x14:dxf>
              <fill>
                <patternFill>
                  <bgColor theme="8" tint="0.39994506668294322"/>
                </patternFill>
              </fill>
            </x14:dxf>
          </x14:cfRule>
          <x14:cfRule type="expression" priority="891" id="{59E8277D-0598-45E2-B95B-0A234EAF9E6A}">
            <xm:f>$C237=Liste!$A$3</xm:f>
            <x14:dxf>
              <fill>
                <patternFill>
                  <bgColor theme="5" tint="-0.24994659260841701"/>
                </patternFill>
              </fill>
            </x14:dxf>
          </x14:cfRule>
          <x14:cfRule type="expression" priority="892" id="{11A137EB-F1D9-4314-A8B5-814E57097B54}">
            <xm:f>$C237=Liste!$A$4</xm:f>
            <x14:dxf>
              <fill>
                <patternFill>
                  <bgColor theme="5" tint="0.39994506668294322"/>
                </patternFill>
              </fill>
            </x14:dxf>
          </x14:cfRule>
          <x14:cfRule type="expression" priority="893" id="{F46855AB-48AD-4BC2-AA59-AD071B3B3AB4}">
            <xm:f>$C237=Liste!$A$5</xm:f>
            <x14:dxf>
              <fill>
                <patternFill>
                  <bgColor theme="9" tint="0.39994506668294322"/>
                </patternFill>
              </fill>
            </x14:dxf>
          </x14:cfRule>
          <xm:sqref>C237:C238</xm:sqref>
        </x14:conditionalFormatting>
        <x14:conditionalFormatting xmlns:xm="http://schemas.microsoft.com/office/excel/2006/main">
          <x14:cfRule type="expression" priority="886" id="{DACBB26E-76EA-41DE-8B03-E3DA6553EC89}">
            <xm:f>$C242=Liste!$A$6</xm:f>
            <x14:dxf>
              <fill>
                <patternFill>
                  <bgColor theme="8" tint="0.39994506668294322"/>
                </patternFill>
              </fill>
            </x14:dxf>
          </x14:cfRule>
          <x14:cfRule type="expression" priority="887" id="{274975F8-27CD-4F86-B083-6621EE5A7F48}">
            <xm:f>$C242=Liste!$A$3</xm:f>
            <x14:dxf>
              <fill>
                <patternFill>
                  <bgColor theme="5" tint="-0.24994659260841701"/>
                </patternFill>
              </fill>
            </x14:dxf>
          </x14:cfRule>
          <x14:cfRule type="expression" priority="888" id="{BCBC2C8D-250A-4F7F-BD3A-A509B353D054}">
            <xm:f>$C242=Liste!$A$4</xm:f>
            <x14:dxf>
              <fill>
                <patternFill>
                  <bgColor theme="5" tint="0.39994506668294322"/>
                </patternFill>
              </fill>
            </x14:dxf>
          </x14:cfRule>
          <x14:cfRule type="expression" priority="889" id="{F620DCC1-C7E2-4B61-9AC2-1E07C7D116D3}">
            <xm:f>$C242=Liste!$A$5</xm:f>
            <x14:dxf>
              <fill>
                <patternFill>
                  <bgColor theme="9" tint="0.39994506668294322"/>
                </patternFill>
              </fill>
            </x14:dxf>
          </x14:cfRule>
          <xm:sqref>C242</xm:sqref>
        </x14:conditionalFormatting>
        <x14:conditionalFormatting xmlns:xm="http://schemas.microsoft.com/office/excel/2006/main">
          <x14:cfRule type="expression" priority="881" id="{61715820-4022-4309-8124-9E7838B8C38C}">
            <xm:f>$C20=Liste!$A$6</xm:f>
            <x14:dxf>
              <fill>
                <patternFill>
                  <bgColor theme="8" tint="0.39994506668294322"/>
                </patternFill>
              </fill>
            </x14:dxf>
          </x14:cfRule>
          <x14:cfRule type="expression" priority="882" id="{C7251B90-8073-4A57-BF34-33577BEAF282}">
            <xm:f>$C20=Liste!$A$3</xm:f>
            <x14:dxf>
              <fill>
                <patternFill>
                  <bgColor theme="5" tint="-0.24994659260841701"/>
                </patternFill>
              </fill>
            </x14:dxf>
          </x14:cfRule>
          <x14:cfRule type="expression" priority="883" id="{82A00C2A-F8F1-41E7-830F-FC8B53F23DDB}">
            <xm:f>$C20=Liste!$A$4</xm:f>
            <x14:dxf>
              <fill>
                <patternFill>
                  <bgColor theme="5" tint="0.39994506668294322"/>
                </patternFill>
              </fill>
            </x14:dxf>
          </x14:cfRule>
          <x14:cfRule type="expression" priority="884" id="{AC0C2CA4-B12A-4E76-A6FE-2453D2EA2A58}">
            <xm:f>$C20=Liste!$A$5</xm:f>
            <x14:dxf>
              <fill>
                <patternFill>
                  <bgColor theme="9" tint="0.39994506668294322"/>
                </patternFill>
              </fill>
            </x14:dxf>
          </x14:cfRule>
          <xm:sqref>C20</xm:sqref>
        </x14:conditionalFormatting>
        <x14:conditionalFormatting xmlns:xm="http://schemas.microsoft.com/office/excel/2006/main">
          <x14:cfRule type="expression" priority="870" id="{52FD83C1-7717-4257-986B-0AA777F78527}">
            <xm:f>$F353=Liste!$A$11</xm:f>
            <x14:dxf>
              <fill>
                <patternFill>
                  <bgColor rgb="FF92D050"/>
                </patternFill>
              </fill>
            </x14:dxf>
          </x14:cfRule>
          <x14:cfRule type="expression" priority="871" id="{1A6ED9E9-46E0-4F98-9B15-FE3F3446ED8C}">
            <xm:f>$F353=Liste!$A$9</xm:f>
            <x14:dxf>
              <fill>
                <patternFill>
                  <bgColor rgb="FFFF9966"/>
                </patternFill>
              </fill>
            </x14:dxf>
          </x14:cfRule>
          <x14:cfRule type="expression" priority="872" id="{247EF9D1-E184-4733-8563-157545C13517}">
            <xm:f>$F353=Liste!$A$10</xm:f>
            <x14:dxf>
              <fill>
                <patternFill>
                  <bgColor theme="7" tint="0.39994506668294322"/>
                </patternFill>
              </fill>
            </x14:dxf>
          </x14:cfRule>
          <xm:sqref>F353</xm:sqref>
        </x14:conditionalFormatting>
        <x14:conditionalFormatting xmlns:xm="http://schemas.microsoft.com/office/excel/2006/main">
          <x14:cfRule type="expression" priority="858" id="{3B17C37C-2BF3-46DC-94D6-89DDDEAD6124}">
            <xm:f>$F243=Liste!$A$11</xm:f>
            <x14:dxf>
              <fill>
                <patternFill>
                  <bgColor rgb="FF92D050"/>
                </patternFill>
              </fill>
            </x14:dxf>
          </x14:cfRule>
          <x14:cfRule type="expression" priority="859" id="{C303B8CC-F7B9-44B7-A3AA-3EEC21000637}">
            <xm:f>$F243=Liste!$A$9</xm:f>
            <x14:dxf>
              <fill>
                <patternFill>
                  <bgColor rgb="FFFF9966"/>
                </patternFill>
              </fill>
            </x14:dxf>
          </x14:cfRule>
          <x14:cfRule type="expression" priority="860" id="{D303CCE5-2BD3-419C-A43C-404A7B6F7EFE}">
            <xm:f>$F243=Liste!$A$10</xm:f>
            <x14:dxf>
              <fill>
                <patternFill>
                  <bgColor theme="7" tint="0.39994506668294322"/>
                </patternFill>
              </fill>
            </x14:dxf>
          </x14:cfRule>
          <xm:sqref>F243</xm:sqref>
        </x14:conditionalFormatting>
        <x14:conditionalFormatting xmlns:xm="http://schemas.microsoft.com/office/excel/2006/main">
          <x14:cfRule type="expression" priority="830" id="{4436832E-B411-4E78-A6FB-0A9C4A483E23}">
            <xm:f>$F274=Liste!$A$11</xm:f>
            <x14:dxf>
              <fill>
                <patternFill>
                  <bgColor rgb="FF92D050"/>
                </patternFill>
              </fill>
            </x14:dxf>
          </x14:cfRule>
          <x14:cfRule type="expression" priority="831" id="{1B8A6AB7-C56E-4E2F-93FA-8905B7C05952}">
            <xm:f>$F274=Liste!$A$9</xm:f>
            <x14:dxf>
              <fill>
                <patternFill>
                  <bgColor rgb="FFFF9966"/>
                </patternFill>
              </fill>
            </x14:dxf>
          </x14:cfRule>
          <x14:cfRule type="expression" priority="832" id="{19108877-D0A5-4F66-A855-60D8E1117CAD}">
            <xm:f>$F274=Liste!$A$10</xm:f>
            <x14:dxf>
              <fill>
                <patternFill>
                  <bgColor theme="7" tint="0.39994506668294322"/>
                </patternFill>
              </fill>
            </x14:dxf>
          </x14:cfRule>
          <xm:sqref>F274</xm:sqref>
        </x14:conditionalFormatting>
        <x14:conditionalFormatting xmlns:xm="http://schemas.microsoft.com/office/excel/2006/main">
          <x14:cfRule type="expression" priority="821" id="{76E478B3-CBE4-43E5-B29B-C419A8627E94}">
            <xm:f>$C405=Liste!$A$6</xm:f>
            <x14:dxf>
              <fill>
                <patternFill>
                  <bgColor theme="8" tint="0.39994506668294322"/>
                </patternFill>
              </fill>
            </x14:dxf>
          </x14:cfRule>
          <x14:cfRule type="expression" priority="822" id="{F208A693-82EB-4E7D-B6E7-95B1B4FA7B33}">
            <xm:f>$C405=Liste!$A$3</xm:f>
            <x14:dxf>
              <fill>
                <patternFill>
                  <bgColor theme="5" tint="-0.24994659260841701"/>
                </patternFill>
              </fill>
            </x14:dxf>
          </x14:cfRule>
          <x14:cfRule type="expression" priority="823" id="{CA67FCD0-FE84-4595-A9AF-C1059056ED6D}">
            <xm:f>$C405=Liste!$A$4</xm:f>
            <x14:dxf>
              <fill>
                <patternFill>
                  <bgColor theme="5" tint="0.39994506668294322"/>
                </patternFill>
              </fill>
            </x14:dxf>
          </x14:cfRule>
          <x14:cfRule type="expression" priority="824" id="{C6A46FC7-B816-46D5-A1AF-6E93A9F7EA99}">
            <xm:f>$C405=Liste!$A$5</xm:f>
            <x14:dxf>
              <fill>
                <patternFill>
                  <bgColor theme="9" tint="0.39994506668294322"/>
                </patternFill>
              </fill>
            </x14:dxf>
          </x14:cfRule>
          <xm:sqref>C405:C416</xm:sqref>
        </x14:conditionalFormatting>
        <x14:conditionalFormatting xmlns:xm="http://schemas.microsoft.com/office/excel/2006/main">
          <x14:cfRule type="expression" priority="773" id="{BAD74B3F-60FF-4D52-BE99-433DC86914F3}">
            <xm:f>$C334=Liste!$A$6</xm:f>
            <x14:dxf>
              <fill>
                <patternFill>
                  <bgColor theme="8" tint="0.39994506668294322"/>
                </patternFill>
              </fill>
            </x14:dxf>
          </x14:cfRule>
          <x14:cfRule type="expression" priority="774" id="{A397621F-3AF8-4A9C-A283-10DD8E68009B}">
            <xm:f>$C334=Liste!$A$3</xm:f>
            <x14:dxf>
              <fill>
                <patternFill>
                  <bgColor theme="5" tint="-0.24994659260841701"/>
                </patternFill>
              </fill>
            </x14:dxf>
          </x14:cfRule>
          <x14:cfRule type="expression" priority="775" id="{D7DAAD07-3FD2-45AC-92C3-E5C5AEE34FE2}">
            <xm:f>$C334=Liste!$A$4</xm:f>
            <x14:dxf>
              <fill>
                <patternFill>
                  <bgColor theme="5" tint="0.39994506668294322"/>
                </patternFill>
              </fill>
            </x14:dxf>
          </x14:cfRule>
          <x14:cfRule type="expression" priority="776" id="{19F3AD6F-77BA-40AE-9FD8-E3F0CEF2950E}">
            <xm:f>$C334=Liste!$A$5</xm:f>
            <x14:dxf>
              <fill>
                <patternFill>
                  <bgColor theme="9" tint="0.39994506668294322"/>
                </patternFill>
              </fill>
            </x14:dxf>
          </x14:cfRule>
          <xm:sqref>C334:C339</xm:sqref>
        </x14:conditionalFormatting>
        <x14:conditionalFormatting xmlns:xm="http://schemas.microsoft.com/office/excel/2006/main">
          <x14:cfRule type="expression" priority="765" id="{15C44B94-7C1C-4356-AEC5-B97A6996D975}">
            <xm:f>$C341=Liste!$A$6</xm:f>
            <x14:dxf>
              <fill>
                <patternFill>
                  <bgColor theme="8" tint="0.39994506668294322"/>
                </patternFill>
              </fill>
            </x14:dxf>
          </x14:cfRule>
          <x14:cfRule type="expression" priority="766" id="{AC3DF8B7-5DC5-450F-9CA9-7FD98076860C}">
            <xm:f>$C341=Liste!$A$3</xm:f>
            <x14:dxf>
              <fill>
                <patternFill>
                  <bgColor theme="5" tint="-0.24994659260841701"/>
                </patternFill>
              </fill>
            </x14:dxf>
          </x14:cfRule>
          <x14:cfRule type="expression" priority="767" id="{E7AAC899-593D-448F-9327-C62F74F8F8A9}">
            <xm:f>$C341=Liste!$A$4</xm:f>
            <x14:dxf>
              <fill>
                <patternFill>
                  <bgColor theme="5" tint="0.39994506668294322"/>
                </patternFill>
              </fill>
            </x14:dxf>
          </x14:cfRule>
          <x14:cfRule type="expression" priority="768" id="{AA56A4A1-ACB8-4164-83F2-0EC2494F2F96}">
            <xm:f>$C341=Liste!$A$5</xm:f>
            <x14:dxf>
              <fill>
                <patternFill>
                  <bgColor theme="9" tint="0.39994506668294322"/>
                </patternFill>
              </fill>
            </x14:dxf>
          </x14:cfRule>
          <xm:sqref>C341:C352</xm:sqref>
        </x14:conditionalFormatting>
        <x14:conditionalFormatting xmlns:xm="http://schemas.microsoft.com/office/excel/2006/main">
          <x14:cfRule type="expression" priority="618" id="{A57D182B-0AC5-489E-AE2E-A7A26D104C58}">
            <xm:f>$F26=Liste!$A$11</xm:f>
            <x14:dxf>
              <fill>
                <patternFill>
                  <bgColor rgb="FF92D050"/>
                </patternFill>
              </fill>
            </x14:dxf>
          </x14:cfRule>
          <x14:cfRule type="expression" priority="619" id="{CB0EF8FF-5F1A-4B2F-8D26-B58C5A063BB4}">
            <xm:f>$F26=Liste!$A$9</xm:f>
            <x14:dxf>
              <fill>
                <patternFill>
                  <bgColor rgb="FFFF9966"/>
                </patternFill>
              </fill>
            </x14:dxf>
          </x14:cfRule>
          <x14:cfRule type="expression" priority="620" id="{86CC8E68-C226-4B9E-9801-626B2B317A5C}">
            <xm:f>$F26=Liste!$A$10</xm:f>
            <x14:dxf>
              <fill>
                <patternFill>
                  <bgColor theme="7" tint="0.39994506668294322"/>
                </patternFill>
              </fill>
            </x14:dxf>
          </x14:cfRule>
          <xm:sqref>F26</xm:sqref>
        </x14:conditionalFormatting>
        <x14:conditionalFormatting xmlns:xm="http://schemas.microsoft.com/office/excel/2006/main">
          <x14:cfRule type="expression" priority="516" id="{3FFA5B20-7684-4536-87C3-468A8D36A572}">
            <xm:f>$C129=Liste!$A$6</xm:f>
            <x14:dxf>
              <fill>
                <patternFill>
                  <bgColor theme="8" tint="0.39994506668294322"/>
                </patternFill>
              </fill>
            </x14:dxf>
          </x14:cfRule>
          <x14:cfRule type="expression" priority="517" id="{555B026A-7386-42B7-A3B0-D814972E8280}">
            <xm:f>$C129=Liste!$A$3</xm:f>
            <x14:dxf>
              <fill>
                <patternFill>
                  <bgColor theme="5" tint="-0.24994659260841701"/>
                </patternFill>
              </fill>
            </x14:dxf>
          </x14:cfRule>
          <x14:cfRule type="expression" priority="518" id="{5FA650A2-B57D-4C1A-9981-1F70674083AA}">
            <xm:f>$C129=Liste!$A$4</xm:f>
            <x14:dxf>
              <fill>
                <patternFill>
                  <bgColor theme="5" tint="0.39994506668294322"/>
                </patternFill>
              </fill>
            </x14:dxf>
          </x14:cfRule>
          <x14:cfRule type="expression" priority="519" id="{51983579-2153-4437-A2B3-AB31036C4923}">
            <xm:f>$C129=Liste!$A$5</xm:f>
            <x14:dxf>
              <fill>
                <patternFill>
                  <bgColor theme="9" tint="0.39994506668294322"/>
                </patternFill>
              </fill>
            </x14:dxf>
          </x14:cfRule>
          <xm:sqref>C129</xm:sqref>
        </x14:conditionalFormatting>
        <x14:conditionalFormatting xmlns:xm="http://schemas.microsoft.com/office/excel/2006/main">
          <x14:cfRule type="expression" priority="500" id="{62A8CE2E-CAD4-44B7-BF10-591B2F3FBDBA}">
            <xm:f>$C146=Liste!$A$6</xm:f>
            <x14:dxf>
              <fill>
                <patternFill>
                  <bgColor theme="8" tint="0.39994506668294322"/>
                </patternFill>
              </fill>
            </x14:dxf>
          </x14:cfRule>
          <x14:cfRule type="expression" priority="501" id="{B464CF96-AFF3-4372-AB93-F85FEFEA3DE9}">
            <xm:f>$C146=Liste!$A$3</xm:f>
            <x14:dxf>
              <fill>
                <patternFill>
                  <bgColor theme="5" tint="-0.24994659260841701"/>
                </patternFill>
              </fill>
            </x14:dxf>
          </x14:cfRule>
          <x14:cfRule type="expression" priority="502" id="{8B59EB81-9F4B-4A32-8D46-4D41DFA27DBB}">
            <xm:f>$C146=Liste!$A$4</xm:f>
            <x14:dxf>
              <fill>
                <patternFill>
                  <bgColor theme="5" tint="0.39994506668294322"/>
                </patternFill>
              </fill>
            </x14:dxf>
          </x14:cfRule>
          <x14:cfRule type="expression" priority="503" id="{82305E95-B5A5-40BD-8AA1-4AA3D7F01E99}">
            <xm:f>$C146=Liste!$A$5</xm:f>
            <x14:dxf>
              <fill>
                <patternFill>
                  <bgColor theme="9" tint="0.39994506668294322"/>
                </patternFill>
              </fill>
            </x14:dxf>
          </x14:cfRule>
          <xm:sqref>C146</xm:sqref>
        </x14:conditionalFormatting>
        <x14:conditionalFormatting xmlns:xm="http://schemas.microsoft.com/office/excel/2006/main">
          <x14:cfRule type="expression" priority="496" id="{ADC4910B-649E-4BF7-B3AC-E2844DE19953}">
            <xm:f>$C148=Liste!$A$6</xm:f>
            <x14:dxf>
              <fill>
                <patternFill>
                  <bgColor theme="8" tint="0.39994506668294322"/>
                </patternFill>
              </fill>
            </x14:dxf>
          </x14:cfRule>
          <x14:cfRule type="expression" priority="497" id="{12514F40-DDF4-420F-9761-6E65578C045C}">
            <xm:f>$C148=Liste!$A$3</xm:f>
            <x14:dxf>
              <fill>
                <patternFill>
                  <bgColor theme="5" tint="-0.24994659260841701"/>
                </patternFill>
              </fill>
            </x14:dxf>
          </x14:cfRule>
          <x14:cfRule type="expression" priority="498" id="{4A7D1124-3225-45E5-AF2A-8BC47CB1B4A5}">
            <xm:f>$C148=Liste!$A$4</xm:f>
            <x14:dxf>
              <fill>
                <patternFill>
                  <bgColor theme="5" tint="0.39994506668294322"/>
                </patternFill>
              </fill>
            </x14:dxf>
          </x14:cfRule>
          <x14:cfRule type="expression" priority="499" id="{9593AE24-00DD-475C-8AAC-523E6597AE71}">
            <xm:f>$C148=Liste!$A$5</xm:f>
            <x14:dxf>
              <fill>
                <patternFill>
                  <bgColor theme="9" tint="0.39994506668294322"/>
                </patternFill>
              </fill>
            </x14:dxf>
          </x14:cfRule>
          <xm:sqref>C148:C150</xm:sqref>
        </x14:conditionalFormatting>
        <x14:conditionalFormatting xmlns:xm="http://schemas.microsoft.com/office/excel/2006/main">
          <x14:cfRule type="expression" priority="491" id="{F1AD4D17-4718-48D0-9DCE-18FA40FCB8A8}">
            <xm:f>$C245=Liste!$A$6</xm:f>
            <x14:dxf>
              <fill>
                <patternFill>
                  <bgColor theme="8" tint="0.39994506668294322"/>
                </patternFill>
              </fill>
            </x14:dxf>
          </x14:cfRule>
          <x14:cfRule type="expression" priority="492" id="{261152F9-3E46-4953-878A-4A6B1939B713}">
            <xm:f>$C245=Liste!$A$3</xm:f>
            <x14:dxf>
              <fill>
                <patternFill>
                  <bgColor theme="5" tint="-0.24994659260841701"/>
                </patternFill>
              </fill>
            </x14:dxf>
          </x14:cfRule>
          <x14:cfRule type="expression" priority="493" id="{A040050D-1BE7-4713-B15D-51C08BBE424D}">
            <xm:f>$C245=Liste!$A$4</xm:f>
            <x14:dxf>
              <fill>
                <patternFill>
                  <bgColor theme="5" tint="0.39994506668294322"/>
                </patternFill>
              </fill>
            </x14:dxf>
          </x14:cfRule>
          <x14:cfRule type="expression" priority="494" id="{6A71BF7A-C9C1-4633-B8CF-BAD08FF56C1D}">
            <xm:f>$C245=Liste!$A$5</xm:f>
            <x14:dxf>
              <fill>
                <patternFill>
                  <bgColor theme="9" tint="0.39994506668294322"/>
                </patternFill>
              </fill>
            </x14:dxf>
          </x14:cfRule>
          <xm:sqref>C245:C247</xm:sqref>
        </x14:conditionalFormatting>
        <x14:conditionalFormatting xmlns:xm="http://schemas.microsoft.com/office/excel/2006/main">
          <x14:cfRule type="expression" priority="487" id="{D4263F43-2215-4083-B347-36E4C6DDB82E}">
            <xm:f>$C249=Liste!$A$6</xm:f>
            <x14:dxf>
              <fill>
                <patternFill>
                  <bgColor theme="8" tint="0.39994506668294322"/>
                </patternFill>
              </fill>
            </x14:dxf>
          </x14:cfRule>
          <x14:cfRule type="expression" priority="488" id="{805CB8B2-7639-499B-8A0D-770EF1155DE2}">
            <xm:f>$C249=Liste!$A$3</xm:f>
            <x14:dxf>
              <fill>
                <patternFill>
                  <bgColor theme="5" tint="-0.24994659260841701"/>
                </patternFill>
              </fill>
            </x14:dxf>
          </x14:cfRule>
          <x14:cfRule type="expression" priority="489" id="{D9AE51F3-54C6-4C9F-8C27-6D51CA206789}">
            <xm:f>$C249=Liste!$A$4</xm:f>
            <x14:dxf>
              <fill>
                <patternFill>
                  <bgColor theme="5" tint="0.39994506668294322"/>
                </patternFill>
              </fill>
            </x14:dxf>
          </x14:cfRule>
          <x14:cfRule type="expression" priority="490" id="{BE93AE1D-E999-40DE-A681-D11967290C21}">
            <xm:f>$C249=Liste!$A$5</xm:f>
            <x14:dxf>
              <fill>
                <patternFill>
                  <bgColor theme="9" tint="0.39994506668294322"/>
                </patternFill>
              </fill>
            </x14:dxf>
          </x14:cfRule>
          <xm:sqref>C249</xm:sqref>
        </x14:conditionalFormatting>
        <x14:conditionalFormatting xmlns:xm="http://schemas.microsoft.com/office/excel/2006/main">
          <x14:cfRule type="expression" priority="483" id="{91036865-D4BE-4250-BBDB-97C127B4EFA6}">
            <xm:f>$C251=Liste!$A$6</xm:f>
            <x14:dxf>
              <fill>
                <patternFill>
                  <bgColor theme="8" tint="0.39994506668294322"/>
                </patternFill>
              </fill>
            </x14:dxf>
          </x14:cfRule>
          <x14:cfRule type="expression" priority="484" id="{2C55D7CA-9335-4E8D-99F9-56CA7D32A481}">
            <xm:f>$C251=Liste!$A$3</xm:f>
            <x14:dxf>
              <fill>
                <patternFill>
                  <bgColor theme="5" tint="-0.24994659260841701"/>
                </patternFill>
              </fill>
            </x14:dxf>
          </x14:cfRule>
          <x14:cfRule type="expression" priority="485" id="{04E6428B-CDF1-4344-BB52-01BD3817BFB2}">
            <xm:f>$C251=Liste!$A$4</xm:f>
            <x14:dxf>
              <fill>
                <patternFill>
                  <bgColor theme="5" tint="0.39994506668294322"/>
                </patternFill>
              </fill>
            </x14:dxf>
          </x14:cfRule>
          <x14:cfRule type="expression" priority="486" id="{576E2B00-950F-4A10-8FA8-4B26AB4EB304}">
            <xm:f>$C251=Liste!$A$5</xm:f>
            <x14:dxf>
              <fill>
                <patternFill>
                  <bgColor theme="9" tint="0.39994506668294322"/>
                </patternFill>
              </fill>
            </x14:dxf>
          </x14:cfRule>
          <xm:sqref>C251:C253</xm:sqref>
        </x14:conditionalFormatting>
        <x14:conditionalFormatting xmlns:xm="http://schemas.microsoft.com/office/excel/2006/main">
          <x14:cfRule type="expression" priority="479" id="{D811A769-6C65-4EC1-A195-8F8BE48650EC}">
            <xm:f>$C255=Liste!$A$6</xm:f>
            <x14:dxf>
              <fill>
                <patternFill>
                  <bgColor theme="8" tint="0.39994506668294322"/>
                </patternFill>
              </fill>
            </x14:dxf>
          </x14:cfRule>
          <x14:cfRule type="expression" priority="480" id="{8115FAB9-711F-4CA8-BC3A-7F8A4767CE73}">
            <xm:f>$C255=Liste!$A$3</xm:f>
            <x14:dxf>
              <fill>
                <patternFill>
                  <bgColor theme="5" tint="-0.24994659260841701"/>
                </patternFill>
              </fill>
            </x14:dxf>
          </x14:cfRule>
          <x14:cfRule type="expression" priority="481" id="{63DDEB35-4100-4E8E-8EBE-C55B4491FC34}">
            <xm:f>$C255=Liste!$A$4</xm:f>
            <x14:dxf>
              <fill>
                <patternFill>
                  <bgColor theme="5" tint="0.39994506668294322"/>
                </patternFill>
              </fill>
            </x14:dxf>
          </x14:cfRule>
          <x14:cfRule type="expression" priority="482" id="{DDDE7BFB-32BE-4CB5-8522-37BF78479888}">
            <xm:f>$C255=Liste!$A$5</xm:f>
            <x14:dxf>
              <fill>
                <patternFill>
                  <bgColor theme="9" tint="0.39994506668294322"/>
                </patternFill>
              </fill>
            </x14:dxf>
          </x14:cfRule>
          <xm:sqref>C255:C266</xm:sqref>
        </x14:conditionalFormatting>
        <x14:conditionalFormatting xmlns:xm="http://schemas.microsoft.com/office/excel/2006/main">
          <x14:cfRule type="expression" priority="475" id="{F82568B0-5F76-4C0F-81C8-F563FDE99967}">
            <xm:f>$C268=Liste!$A$6</xm:f>
            <x14:dxf>
              <fill>
                <patternFill>
                  <bgColor theme="8" tint="0.39994506668294322"/>
                </patternFill>
              </fill>
            </x14:dxf>
          </x14:cfRule>
          <x14:cfRule type="expression" priority="476" id="{A6743185-95BA-469E-993F-72032939B606}">
            <xm:f>$C268=Liste!$A$3</xm:f>
            <x14:dxf>
              <fill>
                <patternFill>
                  <bgColor theme="5" tint="-0.24994659260841701"/>
                </patternFill>
              </fill>
            </x14:dxf>
          </x14:cfRule>
          <x14:cfRule type="expression" priority="477" id="{4A660A1A-6902-4F87-80D1-6678497B1C2A}">
            <xm:f>$C268=Liste!$A$4</xm:f>
            <x14:dxf>
              <fill>
                <patternFill>
                  <bgColor theme="5" tint="0.39994506668294322"/>
                </patternFill>
              </fill>
            </x14:dxf>
          </x14:cfRule>
          <x14:cfRule type="expression" priority="478" id="{8154C4CE-F873-40E7-8AFE-D8AD7C3BCDA3}">
            <xm:f>$C268=Liste!$A$5</xm:f>
            <x14:dxf>
              <fill>
                <patternFill>
                  <bgColor theme="9" tint="0.39994506668294322"/>
                </patternFill>
              </fill>
            </x14:dxf>
          </x14:cfRule>
          <xm:sqref>C268</xm:sqref>
        </x14:conditionalFormatting>
        <x14:conditionalFormatting xmlns:xm="http://schemas.microsoft.com/office/excel/2006/main">
          <x14:cfRule type="expression" priority="471" id="{F0EF8303-F57C-4726-9CC4-9AB6CEFB38BA}">
            <xm:f>$C270=Liste!$A$6</xm:f>
            <x14:dxf>
              <fill>
                <patternFill>
                  <bgColor theme="8" tint="0.39994506668294322"/>
                </patternFill>
              </fill>
            </x14:dxf>
          </x14:cfRule>
          <x14:cfRule type="expression" priority="472" id="{60DCFAB9-1D72-407D-B0B7-55EB5E415464}">
            <xm:f>$C270=Liste!$A$3</xm:f>
            <x14:dxf>
              <fill>
                <patternFill>
                  <bgColor theme="5" tint="-0.24994659260841701"/>
                </patternFill>
              </fill>
            </x14:dxf>
          </x14:cfRule>
          <x14:cfRule type="expression" priority="473" id="{085A4FF6-9FC0-43AA-9E81-CEDDC5287076}">
            <xm:f>$C270=Liste!$A$4</xm:f>
            <x14:dxf>
              <fill>
                <patternFill>
                  <bgColor theme="5" tint="0.39994506668294322"/>
                </patternFill>
              </fill>
            </x14:dxf>
          </x14:cfRule>
          <x14:cfRule type="expression" priority="474" id="{8E5778E9-8F1C-47AA-B2B1-11666692F3F5}">
            <xm:f>$C270=Liste!$A$5</xm:f>
            <x14:dxf>
              <fill>
                <patternFill>
                  <bgColor theme="9" tint="0.39994506668294322"/>
                </patternFill>
              </fill>
            </x14:dxf>
          </x14:cfRule>
          <xm:sqref>C270:C273</xm:sqref>
        </x14:conditionalFormatting>
        <x14:conditionalFormatting xmlns:xm="http://schemas.microsoft.com/office/excel/2006/main">
          <x14:cfRule type="expression" priority="466" id="{D5AD547A-C905-4574-AA45-F5372E13FD88}">
            <xm:f>$C276=Liste!$A$6</xm:f>
            <x14:dxf>
              <fill>
                <patternFill>
                  <bgColor theme="8" tint="0.39994506668294322"/>
                </patternFill>
              </fill>
            </x14:dxf>
          </x14:cfRule>
          <x14:cfRule type="expression" priority="467" id="{AC9E1C7D-65D6-4FA1-8E39-1D4318CABEB3}">
            <xm:f>$C276=Liste!$A$3</xm:f>
            <x14:dxf>
              <fill>
                <patternFill>
                  <bgColor theme="5" tint="-0.24994659260841701"/>
                </patternFill>
              </fill>
            </x14:dxf>
          </x14:cfRule>
          <x14:cfRule type="expression" priority="468" id="{304D45C3-7F13-48AF-B204-2938B31387B5}">
            <xm:f>$C276=Liste!$A$4</xm:f>
            <x14:dxf>
              <fill>
                <patternFill>
                  <bgColor theme="5" tint="0.39994506668294322"/>
                </patternFill>
              </fill>
            </x14:dxf>
          </x14:cfRule>
          <x14:cfRule type="expression" priority="469" id="{B886861B-188B-4D49-B1CD-326B0969579A}">
            <xm:f>$C276=Liste!$A$5</xm:f>
            <x14:dxf>
              <fill>
                <patternFill>
                  <bgColor theme="9" tint="0.39994506668294322"/>
                </patternFill>
              </fill>
            </x14:dxf>
          </x14:cfRule>
          <xm:sqref>C276:C280</xm:sqref>
        </x14:conditionalFormatting>
        <x14:conditionalFormatting xmlns:xm="http://schemas.microsoft.com/office/excel/2006/main">
          <x14:cfRule type="expression" priority="462" id="{91DB33D1-456B-468B-9E56-14E3740ED918}">
            <xm:f>$C282=Liste!$A$6</xm:f>
            <x14:dxf>
              <fill>
                <patternFill>
                  <bgColor theme="8" tint="0.39994506668294322"/>
                </patternFill>
              </fill>
            </x14:dxf>
          </x14:cfRule>
          <x14:cfRule type="expression" priority="463" id="{472EC46F-E36F-4478-B1C8-C6DA3EB18A80}">
            <xm:f>$C282=Liste!$A$3</xm:f>
            <x14:dxf>
              <fill>
                <patternFill>
                  <bgColor theme="5" tint="-0.24994659260841701"/>
                </patternFill>
              </fill>
            </x14:dxf>
          </x14:cfRule>
          <x14:cfRule type="expression" priority="464" id="{C9A27200-A11D-4BF7-BC0E-C99AD3AE8BA5}">
            <xm:f>$C282=Liste!$A$4</xm:f>
            <x14:dxf>
              <fill>
                <patternFill>
                  <bgColor theme="5" tint="0.39994506668294322"/>
                </patternFill>
              </fill>
            </x14:dxf>
          </x14:cfRule>
          <x14:cfRule type="expression" priority="465" id="{4DD7639C-5800-42D7-AE8C-5E805DC9EE25}">
            <xm:f>$C282=Liste!$A$5</xm:f>
            <x14:dxf>
              <fill>
                <patternFill>
                  <bgColor theme="9" tint="0.39994506668294322"/>
                </patternFill>
              </fill>
            </x14:dxf>
          </x14:cfRule>
          <xm:sqref>C282:C284</xm:sqref>
        </x14:conditionalFormatting>
        <x14:conditionalFormatting xmlns:xm="http://schemas.microsoft.com/office/excel/2006/main">
          <x14:cfRule type="expression" priority="458" id="{DFE0E88D-FF87-4286-BFD0-329EBC8B904C}">
            <xm:f>$C286=Liste!$A$6</xm:f>
            <x14:dxf>
              <fill>
                <patternFill>
                  <bgColor theme="8" tint="0.39994506668294322"/>
                </patternFill>
              </fill>
            </x14:dxf>
          </x14:cfRule>
          <x14:cfRule type="expression" priority="459" id="{844D33DB-A9D7-45AE-8657-89598163FB89}">
            <xm:f>$C286=Liste!$A$3</xm:f>
            <x14:dxf>
              <fill>
                <patternFill>
                  <bgColor theme="5" tint="-0.24994659260841701"/>
                </patternFill>
              </fill>
            </x14:dxf>
          </x14:cfRule>
          <x14:cfRule type="expression" priority="460" id="{A2C39615-1228-4A51-898D-675CA113F037}">
            <xm:f>$C286=Liste!$A$4</xm:f>
            <x14:dxf>
              <fill>
                <patternFill>
                  <bgColor theme="5" tint="0.39994506668294322"/>
                </patternFill>
              </fill>
            </x14:dxf>
          </x14:cfRule>
          <x14:cfRule type="expression" priority="461" id="{F3C3045F-E00F-4609-83BC-D395D5F0B6B4}">
            <xm:f>$C286=Liste!$A$5</xm:f>
            <x14:dxf>
              <fill>
                <patternFill>
                  <bgColor theme="9" tint="0.39994506668294322"/>
                </patternFill>
              </fill>
            </x14:dxf>
          </x14:cfRule>
          <xm:sqref>C286:C300</xm:sqref>
        </x14:conditionalFormatting>
        <x14:conditionalFormatting xmlns:xm="http://schemas.microsoft.com/office/excel/2006/main">
          <x14:cfRule type="expression" priority="454" id="{A010F596-B5FC-4796-9163-F66E8EFD843D}">
            <xm:f>$C302=Liste!$A$6</xm:f>
            <x14:dxf>
              <fill>
                <patternFill>
                  <bgColor theme="8" tint="0.39994506668294322"/>
                </patternFill>
              </fill>
            </x14:dxf>
          </x14:cfRule>
          <x14:cfRule type="expression" priority="455" id="{F90E8179-3E20-4C7D-A2A6-D006F725AB75}">
            <xm:f>$C302=Liste!$A$3</xm:f>
            <x14:dxf>
              <fill>
                <patternFill>
                  <bgColor theme="5" tint="-0.24994659260841701"/>
                </patternFill>
              </fill>
            </x14:dxf>
          </x14:cfRule>
          <x14:cfRule type="expression" priority="456" id="{AAFB667F-3542-41F9-B712-8D0D29C6A657}">
            <xm:f>$C302=Liste!$A$4</xm:f>
            <x14:dxf>
              <fill>
                <patternFill>
                  <bgColor theme="5" tint="0.39994506668294322"/>
                </patternFill>
              </fill>
            </x14:dxf>
          </x14:cfRule>
          <x14:cfRule type="expression" priority="457" id="{7FE10E17-6FB2-49BA-AADD-F525EC699461}">
            <xm:f>$C302=Liste!$A$5</xm:f>
            <x14:dxf>
              <fill>
                <patternFill>
                  <bgColor theme="9" tint="0.39994506668294322"/>
                </patternFill>
              </fill>
            </x14:dxf>
          </x14:cfRule>
          <xm:sqref>C302:C305</xm:sqref>
        </x14:conditionalFormatting>
        <x14:conditionalFormatting xmlns:xm="http://schemas.microsoft.com/office/excel/2006/main">
          <x14:cfRule type="expression" priority="450" id="{154138CE-989C-49C5-91CC-0407A43FB586}">
            <xm:f>$C307=Liste!$A$6</xm:f>
            <x14:dxf>
              <fill>
                <patternFill>
                  <bgColor theme="8" tint="0.39994506668294322"/>
                </patternFill>
              </fill>
            </x14:dxf>
          </x14:cfRule>
          <x14:cfRule type="expression" priority="451" id="{B8C97A5E-E1CC-45B4-8398-41128FF539EC}">
            <xm:f>$C307=Liste!$A$3</xm:f>
            <x14:dxf>
              <fill>
                <patternFill>
                  <bgColor theme="5" tint="-0.24994659260841701"/>
                </patternFill>
              </fill>
            </x14:dxf>
          </x14:cfRule>
          <x14:cfRule type="expression" priority="452" id="{A9F07990-B1AD-47B6-A186-E8487A4AD355}">
            <xm:f>$C307=Liste!$A$4</xm:f>
            <x14:dxf>
              <fill>
                <patternFill>
                  <bgColor theme="5" tint="0.39994506668294322"/>
                </patternFill>
              </fill>
            </x14:dxf>
          </x14:cfRule>
          <x14:cfRule type="expression" priority="453" id="{BAFBB396-40DF-46AF-973B-10A7CE685987}">
            <xm:f>$C307=Liste!$A$5</xm:f>
            <x14:dxf>
              <fill>
                <patternFill>
                  <bgColor theme="9" tint="0.39994506668294322"/>
                </patternFill>
              </fill>
            </x14:dxf>
          </x14:cfRule>
          <xm:sqref>C307:C312</xm:sqref>
        </x14:conditionalFormatting>
        <x14:conditionalFormatting xmlns:xm="http://schemas.microsoft.com/office/excel/2006/main">
          <x14:cfRule type="expression" priority="446" id="{FCE2DD02-1465-47D3-B2F9-8A75C2AFA7EA}">
            <xm:f>$C314=Liste!$A$6</xm:f>
            <x14:dxf>
              <fill>
                <patternFill>
                  <bgColor theme="8" tint="0.39994506668294322"/>
                </patternFill>
              </fill>
            </x14:dxf>
          </x14:cfRule>
          <x14:cfRule type="expression" priority="447" id="{19AF0DD9-F3E3-4508-90AD-FA85F08C6213}">
            <xm:f>$C314=Liste!$A$3</xm:f>
            <x14:dxf>
              <fill>
                <patternFill>
                  <bgColor theme="5" tint="-0.24994659260841701"/>
                </patternFill>
              </fill>
            </x14:dxf>
          </x14:cfRule>
          <x14:cfRule type="expression" priority="448" id="{1B76537F-0562-432B-B0EA-C311D164E0F4}">
            <xm:f>$C314=Liste!$A$4</xm:f>
            <x14:dxf>
              <fill>
                <patternFill>
                  <bgColor theme="5" tint="0.39994506668294322"/>
                </patternFill>
              </fill>
            </x14:dxf>
          </x14:cfRule>
          <x14:cfRule type="expression" priority="449" id="{BFE48D44-1BE8-4779-A765-4C2E3023D618}">
            <xm:f>$C314=Liste!$A$5</xm:f>
            <x14:dxf>
              <fill>
                <patternFill>
                  <bgColor theme="9" tint="0.39994506668294322"/>
                </patternFill>
              </fill>
            </x14:dxf>
          </x14:cfRule>
          <xm:sqref>C314:C318</xm:sqref>
        </x14:conditionalFormatting>
        <x14:conditionalFormatting xmlns:xm="http://schemas.microsoft.com/office/excel/2006/main">
          <x14:cfRule type="expression" priority="442" id="{BCC40A9F-34EB-4A86-8E67-51A8FC9AC0DA}">
            <xm:f>$C320=Liste!$A$6</xm:f>
            <x14:dxf>
              <fill>
                <patternFill>
                  <bgColor theme="8" tint="0.39994506668294322"/>
                </patternFill>
              </fill>
            </x14:dxf>
          </x14:cfRule>
          <x14:cfRule type="expression" priority="443" id="{1B851B9E-3EAB-4F1F-953E-096FA9EFD9D2}">
            <xm:f>$C320=Liste!$A$3</xm:f>
            <x14:dxf>
              <fill>
                <patternFill>
                  <bgColor theme="5" tint="-0.24994659260841701"/>
                </patternFill>
              </fill>
            </x14:dxf>
          </x14:cfRule>
          <x14:cfRule type="expression" priority="444" id="{2DB2490F-6219-4A5A-929F-5F2CD575804D}">
            <xm:f>$C320=Liste!$A$4</xm:f>
            <x14:dxf>
              <fill>
                <patternFill>
                  <bgColor theme="5" tint="0.39994506668294322"/>
                </patternFill>
              </fill>
            </x14:dxf>
          </x14:cfRule>
          <x14:cfRule type="expression" priority="445" id="{5DDB3FD9-4147-4369-B657-E08B865BDC70}">
            <xm:f>$C320=Liste!$A$5</xm:f>
            <x14:dxf>
              <fill>
                <patternFill>
                  <bgColor theme="9" tint="0.39994506668294322"/>
                </patternFill>
              </fill>
            </x14:dxf>
          </x14:cfRule>
          <xm:sqref>C320:C322</xm:sqref>
        </x14:conditionalFormatting>
        <x14:conditionalFormatting xmlns:xm="http://schemas.microsoft.com/office/excel/2006/main">
          <x14:cfRule type="expression" priority="438" id="{F18B6021-5202-4C4A-868C-DD6E2CCF8018}">
            <xm:f>$C324=Liste!$A$6</xm:f>
            <x14:dxf>
              <fill>
                <patternFill>
                  <bgColor theme="8" tint="0.39994506668294322"/>
                </patternFill>
              </fill>
            </x14:dxf>
          </x14:cfRule>
          <x14:cfRule type="expression" priority="439" id="{FB4678BC-B85A-49FC-8DC9-CA1B268D47D8}">
            <xm:f>$C324=Liste!$A$3</xm:f>
            <x14:dxf>
              <fill>
                <patternFill>
                  <bgColor theme="5" tint="-0.24994659260841701"/>
                </patternFill>
              </fill>
            </x14:dxf>
          </x14:cfRule>
          <x14:cfRule type="expression" priority="440" id="{6A85E653-6E9E-453C-B469-7C546C1A364F}">
            <xm:f>$C324=Liste!$A$4</xm:f>
            <x14:dxf>
              <fill>
                <patternFill>
                  <bgColor theme="5" tint="0.39994506668294322"/>
                </patternFill>
              </fill>
            </x14:dxf>
          </x14:cfRule>
          <x14:cfRule type="expression" priority="441" id="{D84EFE57-097E-4A39-AED6-A017D658D5C5}">
            <xm:f>$C324=Liste!$A$5</xm:f>
            <x14:dxf>
              <fill>
                <patternFill>
                  <bgColor theme="9" tint="0.39994506668294322"/>
                </patternFill>
              </fill>
            </x14:dxf>
          </x14:cfRule>
          <xm:sqref>C324:C327</xm:sqref>
        </x14:conditionalFormatting>
        <x14:conditionalFormatting xmlns:xm="http://schemas.microsoft.com/office/excel/2006/main">
          <x14:cfRule type="expression" priority="434" id="{E0B96FE2-13DB-41CD-BCAC-1B3EC5ABF24D}">
            <xm:f>$C329=Liste!$A$6</xm:f>
            <x14:dxf>
              <fill>
                <patternFill>
                  <bgColor theme="8" tint="0.39994506668294322"/>
                </patternFill>
              </fill>
            </x14:dxf>
          </x14:cfRule>
          <x14:cfRule type="expression" priority="435" id="{6F009A59-2C90-436C-B73B-D259AD16454C}">
            <xm:f>$C329=Liste!$A$3</xm:f>
            <x14:dxf>
              <fill>
                <patternFill>
                  <bgColor theme="5" tint="-0.24994659260841701"/>
                </patternFill>
              </fill>
            </x14:dxf>
          </x14:cfRule>
          <x14:cfRule type="expression" priority="436" id="{F397A609-FA5C-4DAA-B704-F67DD1F826BE}">
            <xm:f>$C329=Liste!$A$4</xm:f>
            <x14:dxf>
              <fill>
                <patternFill>
                  <bgColor theme="5" tint="0.39994506668294322"/>
                </patternFill>
              </fill>
            </x14:dxf>
          </x14:cfRule>
          <x14:cfRule type="expression" priority="437" id="{BDE950E7-559E-475E-8EA2-AF55858CB316}">
            <xm:f>$C329=Liste!$A$5</xm:f>
            <x14:dxf>
              <fill>
                <patternFill>
                  <bgColor theme="9" tint="0.39994506668294322"/>
                </patternFill>
              </fill>
            </x14:dxf>
          </x14:cfRule>
          <xm:sqref>C329:C330</xm:sqref>
        </x14:conditionalFormatting>
        <x14:conditionalFormatting xmlns:xm="http://schemas.microsoft.com/office/excel/2006/main">
          <x14:cfRule type="expression" priority="424" id="{7ED8524B-AF72-461A-AE6B-DA5B726E2DA5}">
            <xm:f>$C355=Liste!$A$6</xm:f>
            <x14:dxf>
              <fill>
                <patternFill>
                  <bgColor theme="8" tint="0.39994506668294322"/>
                </patternFill>
              </fill>
            </x14:dxf>
          </x14:cfRule>
          <x14:cfRule type="expression" priority="425" id="{60FDF34D-53B2-4EDC-8964-3D403F24F4B9}">
            <xm:f>$C355=Liste!$A$3</xm:f>
            <x14:dxf>
              <fill>
                <patternFill>
                  <bgColor theme="5" tint="-0.24994659260841701"/>
                </patternFill>
              </fill>
            </x14:dxf>
          </x14:cfRule>
          <x14:cfRule type="expression" priority="426" id="{45CD0E1C-74E6-4791-9C42-6382BEFAA6E2}">
            <xm:f>$C355=Liste!$A$4</xm:f>
            <x14:dxf>
              <fill>
                <patternFill>
                  <bgColor theme="5" tint="0.39994506668294322"/>
                </patternFill>
              </fill>
            </x14:dxf>
          </x14:cfRule>
          <x14:cfRule type="expression" priority="427" id="{728D0129-DBB8-4B90-A87C-F9D91A4B6F5F}">
            <xm:f>$C355=Liste!$A$5</xm:f>
            <x14:dxf>
              <fill>
                <patternFill>
                  <bgColor theme="9" tint="0.39994506668294322"/>
                </patternFill>
              </fill>
            </x14:dxf>
          </x14:cfRule>
          <xm:sqref>C355:C358</xm:sqref>
        </x14:conditionalFormatting>
        <x14:conditionalFormatting xmlns:xm="http://schemas.microsoft.com/office/excel/2006/main">
          <x14:cfRule type="expression" priority="420" id="{D2A00B3E-E393-4FC2-A73B-3CCE05334D63}">
            <xm:f>$C360=Liste!$A$6</xm:f>
            <x14:dxf>
              <fill>
                <patternFill>
                  <bgColor theme="8" tint="0.39994506668294322"/>
                </patternFill>
              </fill>
            </x14:dxf>
          </x14:cfRule>
          <x14:cfRule type="expression" priority="421" id="{C711AA35-17BB-4B09-8872-BE884ED0094C}">
            <xm:f>$C360=Liste!$A$3</xm:f>
            <x14:dxf>
              <fill>
                <patternFill>
                  <bgColor theme="5" tint="-0.24994659260841701"/>
                </patternFill>
              </fill>
            </x14:dxf>
          </x14:cfRule>
          <x14:cfRule type="expression" priority="422" id="{E61EEA60-A802-45FE-AF54-7EB6926D8E26}">
            <xm:f>$C360=Liste!$A$4</xm:f>
            <x14:dxf>
              <fill>
                <patternFill>
                  <bgColor theme="5" tint="0.39994506668294322"/>
                </patternFill>
              </fill>
            </x14:dxf>
          </x14:cfRule>
          <x14:cfRule type="expression" priority="423" id="{C7CF895E-728B-4C8C-A0C4-BA8FE5BC8AA4}">
            <xm:f>$C360=Liste!$A$5</xm:f>
            <x14:dxf>
              <fill>
                <patternFill>
                  <bgColor theme="9" tint="0.39994506668294322"/>
                </patternFill>
              </fill>
            </x14:dxf>
          </x14:cfRule>
          <xm:sqref>C360:C371</xm:sqref>
        </x14:conditionalFormatting>
        <x14:conditionalFormatting xmlns:xm="http://schemas.microsoft.com/office/excel/2006/main">
          <x14:cfRule type="expression" priority="416" id="{F2F9E0E4-EC23-47D4-AACA-0B5584CB14ED}">
            <xm:f>$C373=Liste!$A$6</xm:f>
            <x14:dxf>
              <fill>
                <patternFill>
                  <bgColor theme="8" tint="0.39994506668294322"/>
                </patternFill>
              </fill>
            </x14:dxf>
          </x14:cfRule>
          <x14:cfRule type="expression" priority="417" id="{93D90375-07E7-451F-9E02-9E82B5D0C498}">
            <xm:f>$C373=Liste!$A$3</xm:f>
            <x14:dxf>
              <fill>
                <patternFill>
                  <bgColor theme="5" tint="-0.24994659260841701"/>
                </patternFill>
              </fill>
            </x14:dxf>
          </x14:cfRule>
          <x14:cfRule type="expression" priority="418" id="{458E569C-A796-4F20-8EDD-2E747E2F3F33}">
            <xm:f>$C373=Liste!$A$4</xm:f>
            <x14:dxf>
              <fill>
                <patternFill>
                  <bgColor theme="5" tint="0.39994506668294322"/>
                </patternFill>
              </fill>
            </x14:dxf>
          </x14:cfRule>
          <x14:cfRule type="expression" priority="419" id="{513B2A4C-2BB4-4464-B2B3-6994994EB245}">
            <xm:f>$C373=Liste!$A$5</xm:f>
            <x14:dxf>
              <fill>
                <patternFill>
                  <bgColor theme="9" tint="0.39994506668294322"/>
                </patternFill>
              </fill>
            </x14:dxf>
          </x14:cfRule>
          <xm:sqref>C373:C396</xm:sqref>
        </x14:conditionalFormatting>
        <x14:conditionalFormatting xmlns:xm="http://schemas.microsoft.com/office/excel/2006/main">
          <x14:cfRule type="expression" priority="412" id="{2CAB45DC-C837-4E79-9678-96B48E67C4DD}">
            <xm:f>$C398=Liste!$A$6</xm:f>
            <x14:dxf>
              <fill>
                <patternFill>
                  <bgColor theme="8" tint="0.39994506668294322"/>
                </patternFill>
              </fill>
            </x14:dxf>
          </x14:cfRule>
          <x14:cfRule type="expression" priority="413" id="{5DF263AC-9246-4D19-A733-4B6F325E18CF}">
            <xm:f>$C398=Liste!$A$3</xm:f>
            <x14:dxf>
              <fill>
                <patternFill>
                  <bgColor theme="5" tint="-0.24994659260841701"/>
                </patternFill>
              </fill>
            </x14:dxf>
          </x14:cfRule>
          <x14:cfRule type="expression" priority="414" id="{81D04F69-BD7D-4717-890B-94028904AB3D}">
            <xm:f>$C398=Liste!$A$4</xm:f>
            <x14:dxf>
              <fill>
                <patternFill>
                  <bgColor theme="5" tint="0.39994506668294322"/>
                </patternFill>
              </fill>
            </x14:dxf>
          </x14:cfRule>
          <x14:cfRule type="expression" priority="415" id="{A120BC3B-AFE7-442B-A1F1-BBBE95EE40C9}">
            <xm:f>$C398=Liste!$A$5</xm:f>
            <x14:dxf>
              <fill>
                <patternFill>
                  <bgColor theme="9" tint="0.39994506668294322"/>
                </patternFill>
              </fill>
            </x14:dxf>
          </x14:cfRule>
          <xm:sqref>C398:C401</xm:sqref>
        </x14:conditionalFormatting>
        <x14:conditionalFormatting xmlns:xm="http://schemas.microsoft.com/office/excel/2006/main">
          <x14:cfRule type="expression" priority="407" id="{2F0C99E5-8048-408C-901F-1AEAA1ACC8E0}">
            <xm:f>$C418=Liste!$A$6</xm:f>
            <x14:dxf>
              <fill>
                <patternFill>
                  <bgColor theme="8" tint="0.39994506668294322"/>
                </patternFill>
              </fill>
            </x14:dxf>
          </x14:cfRule>
          <x14:cfRule type="expression" priority="408" id="{A9BCCCE7-D84C-493F-8341-62C316E35447}">
            <xm:f>$C418=Liste!$A$3</xm:f>
            <x14:dxf>
              <fill>
                <patternFill>
                  <bgColor theme="5" tint="-0.24994659260841701"/>
                </patternFill>
              </fill>
            </x14:dxf>
          </x14:cfRule>
          <x14:cfRule type="expression" priority="409" id="{4E1CD21F-C827-4D4C-B051-CC0862CC2C6E}">
            <xm:f>$C418=Liste!$A$4</xm:f>
            <x14:dxf>
              <fill>
                <patternFill>
                  <bgColor theme="5" tint="0.39994506668294322"/>
                </patternFill>
              </fill>
            </x14:dxf>
          </x14:cfRule>
          <x14:cfRule type="expression" priority="410" id="{388DC91E-9C0A-4F6A-9B03-A12940DE0AB0}">
            <xm:f>$C418=Liste!$A$5</xm:f>
            <x14:dxf>
              <fill>
                <patternFill>
                  <bgColor theme="9" tint="0.39994506668294322"/>
                </patternFill>
              </fill>
            </x14:dxf>
          </x14:cfRule>
          <xm:sqref>C418:C421</xm:sqref>
        </x14:conditionalFormatting>
        <x14:conditionalFormatting xmlns:xm="http://schemas.microsoft.com/office/excel/2006/main">
          <x14:cfRule type="expression" priority="193" id="{B19CA630-75AD-4845-9565-DEDC641ABA97}">
            <xm:f>$C27=Liste!$A$6</xm:f>
            <x14:dxf>
              <font>
                <color theme="1"/>
              </font>
              <fill>
                <patternFill>
                  <bgColor theme="8" tint="0.39994506668294322"/>
                </patternFill>
              </fill>
            </x14:dxf>
          </x14:cfRule>
          <x14:cfRule type="expression" priority="194" id="{D269F198-4D70-4045-8321-CF5A82B9C188}">
            <xm:f>$C27=Liste!$A$3</xm:f>
            <x14:dxf>
              <font>
                <color theme="1"/>
              </font>
              <fill>
                <patternFill>
                  <bgColor theme="5" tint="-0.24994659260841701"/>
                </patternFill>
              </fill>
            </x14:dxf>
          </x14:cfRule>
          <x14:cfRule type="expression" priority="195" id="{CC559FF9-1D57-4435-9896-931EF0939C55}">
            <xm:f>$C27=Liste!$A$4</xm:f>
            <x14:dxf>
              <font>
                <color theme="1"/>
              </font>
              <fill>
                <patternFill>
                  <bgColor theme="5" tint="0.39994506668294322"/>
                </patternFill>
              </fill>
            </x14:dxf>
          </x14:cfRule>
          <x14:cfRule type="expression" priority="196" id="{4B20FC6D-B7F4-47D5-A0A7-0E95F2B65927}">
            <xm:f>$C27=Liste!$A$5</xm:f>
            <x14:dxf>
              <font>
                <color theme="1"/>
              </font>
              <fill>
                <patternFill>
                  <bgColor theme="9" tint="0.39994506668294322"/>
                </patternFill>
              </fill>
            </x14:dxf>
          </x14:cfRule>
          <xm:sqref>C27</xm:sqref>
        </x14:conditionalFormatting>
        <x14:conditionalFormatting xmlns:xm="http://schemas.microsoft.com/office/excel/2006/main">
          <x14:cfRule type="expression" priority="189" id="{8DD9862F-7709-4453-8709-2086FD039CCC}">
            <xm:f>$C125=Liste!$A$6</xm:f>
            <x14:dxf>
              <font>
                <color theme="1"/>
              </font>
              <fill>
                <patternFill>
                  <bgColor theme="8" tint="0.39994506668294322"/>
                </patternFill>
              </fill>
            </x14:dxf>
          </x14:cfRule>
          <x14:cfRule type="expression" priority="190" id="{BF8D82A1-3D51-455B-84FD-F1B4A2CB94A9}">
            <xm:f>$C125=Liste!$A$3</xm:f>
            <x14:dxf>
              <font>
                <color theme="1"/>
              </font>
              <fill>
                <patternFill>
                  <bgColor theme="5" tint="-0.24994659260841701"/>
                </patternFill>
              </fill>
            </x14:dxf>
          </x14:cfRule>
          <x14:cfRule type="expression" priority="191" id="{5F0C5EFF-D320-41FC-B716-AE812C789F40}">
            <xm:f>$C125=Liste!$A$4</xm:f>
            <x14:dxf>
              <font>
                <color theme="1"/>
              </font>
              <fill>
                <patternFill>
                  <bgColor theme="5" tint="0.39994506668294322"/>
                </patternFill>
              </fill>
            </x14:dxf>
          </x14:cfRule>
          <x14:cfRule type="expression" priority="192" id="{F21C6C3F-E480-43DE-B97E-B56B315F6478}">
            <xm:f>$C125=Liste!$A$5</xm:f>
            <x14:dxf>
              <font>
                <color theme="1"/>
              </font>
              <fill>
                <patternFill>
                  <bgColor theme="9" tint="0.39994506668294322"/>
                </patternFill>
              </fill>
            </x14:dxf>
          </x14:cfRule>
          <xm:sqref>C125</xm:sqref>
        </x14:conditionalFormatting>
        <x14:conditionalFormatting xmlns:xm="http://schemas.microsoft.com/office/excel/2006/main">
          <x14:cfRule type="expression" priority="185" id="{281424FC-93A5-428F-B95D-AC725B51F9DB}">
            <xm:f>$C126=Liste!$A$6</xm:f>
            <x14:dxf>
              <font>
                <color theme="1"/>
              </font>
              <fill>
                <patternFill>
                  <bgColor theme="8" tint="0.39994506668294322"/>
                </patternFill>
              </fill>
            </x14:dxf>
          </x14:cfRule>
          <x14:cfRule type="expression" priority="186" id="{25EE698B-731D-458B-B3D6-5356327A7F5B}">
            <xm:f>$C126=Liste!$A$3</xm:f>
            <x14:dxf>
              <font>
                <color theme="1"/>
              </font>
              <fill>
                <patternFill>
                  <bgColor theme="5" tint="-0.24994659260841701"/>
                </patternFill>
              </fill>
            </x14:dxf>
          </x14:cfRule>
          <x14:cfRule type="expression" priority="187" id="{D5124828-BA4F-4C00-8677-E26E2F405D9C}">
            <xm:f>$C126=Liste!$A$4</xm:f>
            <x14:dxf>
              <font>
                <color theme="1"/>
              </font>
              <fill>
                <patternFill>
                  <bgColor theme="5" tint="0.39994506668294322"/>
                </patternFill>
              </fill>
            </x14:dxf>
          </x14:cfRule>
          <x14:cfRule type="expression" priority="188" id="{58268A86-B25F-4CD4-A8F8-6D139481330B}">
            <xm:f>$C126=Liste!$A$5</xm:f>
            <x14:dxf>
              <font>
                <color theme="1"/>
              </font>
              <fill>
                <patternFill>
                  <bgColor theme="9" tint="0.39994506668294322"/>
                </patternFill>
              </fill>
            </x14:dxf>
          </x14:cfRule>
          <xm:sqref>C126</xm:sqref>
        </x14:conditionalFormatting>
        <x14:conditionalFormatting xmlns:xm="http://schemas.microsoft.com/office/excel/2006/main">
          <x14:cfRule type="expression" priority="181" id="{33552FC4-82A3-4602-B344-BB190AD8194C}">
            <xm:f>$C128=Liste!$A$6</xm:f>
            <x14:dxf>
              <font>
                <color theme="1"/>
              </font>
              <fill>
                <patternFill>
                  <bgColor theme="8" tint="0.39994506668294322"/>
                </patternFill>
              </fill>
            </x14:dxf>
          </x14:cfRule>
          <x14:cfRule type="expression" priority="182" id="{29EA7FAB-3267-4BC5-A126-5219343CBAA0}">
            <xm:f>$C128=Liste!$A$3</xm:f>
            <x14:dxf>
              <font>
                <color theme="1"/>
              </font>
              <fill>
                <patternFill>
                  <bgColor theme="5" tint="-0.24994659260841701"/>
                </patternFill>
              </fill>
            </x14:dxf>
          </x14:cfRule>
          <x14:cfRule type="expression" priority="183" id="{158FEBBD-22DE-4A4A-ABC5-DD9FFCC131B9}">
            <xm:f>$C128=Liste!$A$4</xm:f>
            <x14:dxf>
              <font>
                <color theme="1"/>
              </font>
              <fill>
                <patternFill>
                  <bgColor theme="5" tint="0.39994506668294322"/>
                </patternFill>
              </fill>
            </x14:dxf>
          </x14:cfRule>
          <x14:cfRule type="expression" priority="184" id="{188E579C-9E9C-44CB-BD4C-6720FD74921B}">
            <xm:f>$C128=Liste!$A$5</xm:f>
            <x14:dxf>
              <font>
                <color theme="1"/>
              </font>
              <fill>
                <patternFill>
                  <bgColor theme="9" tint="0.39994506668294322"/>
                </patternFill>
              </fill>
            </x14:dxf>
          </x14:cfRule>
          <xm:sqref>C128</xm:sqref>
        </x14:conditionalFormatting>
        <x14:conditionalFormatting xmlns:xm="http://schemas.microsoft.com/office/excel/2006/main">
          <x14:cfRule type="expression" priority="177" id="{8AF524BF-DC4E-4A5C-906C-48335F42BFF5}">
            <xm:f>$C130=Liste!$A$6</xm:f>
            <x14:dxf>
              <font>
                <color theme="1"/>
              </font>
              <fill>
                <patternFill>
                  <bgColor theme="8" tint="0.39994506668294322"/>
                </patternFill>
              </fill>
            </x14:dxf>
          </x14:cfRule>
          <x14:cfRule type="expression" priority="178" id="{7DAF91F1-0958-4B37-8745-F605BD690F09}">
            <xm:f>$C130=Liste!$A$3</xm:f>
            <x14:dxf>
              <font>
                <color theme="1"/>
              </font>
              <fill>
                <patternFill>
                  <bgColor theme="5" tint="-0.24994659260841701"/>
                </patternFill>
              </fill>
            </x14:dxf>
          </x14:cfRule>
          <x14:cfRule type="expression" priority="179" id="{AEFBE15B-F30B-440C-AC37-FD8302622F07}">
            <xm:f>$C130=Liste!$A$4</xm:f>
            <x14:dxf>
              <font>
                <color theme="1"/>
              </font>
              <fill>
                <patternFill>
                  <bgColor theme="5" tint="0.39994506668294322"/>
                </patternFill>
              </fill>
            </x14:dxf>
          </x14:cfRule>
          <x14:cfRule type="expression" priority="180" id="{F9CD04FF-4533-4E76-BE93-27D1374AB66F}">
            <xm:f>$C130=Liste!$A$5</xm:f>
            <x14:dxf>
              <font>
                <color theme="1"/>
              </font>
              <fill>
                <patternFill>
                  <bgColor theme="9" tint="0.39994506668294322"/>
                </patternFill>
              </fill>
            </x14:dxf>
          </x14:cfRule>
          <xm:sqref>C130</xm:sqref>
        </x14:conditionalFormatting>
        <x14:conditionalFormatting xmlns:xm="http://schemas.microsoft.com/office/excel/2006/main">
          <x14:cfRule type="expression" priority="173" id="{8B585A9F-A43C-4CC5-BAAF-E6E4CE25E206}">
            <xm:f>$C135=Liste!$A$6</xm:f>
            <x14:dxf>
              <font>
                <color theme="1"/>
              </font>
              <fill>
                <patternFill>
                  <bgColor theme="8" tint="0.39994506668294322"/>
                </patternFill>
              </fill>
            </x14:dxf>
          </x14:cfRule>
          <x14:cfRule type="expression" priority="174" id="{072F6208-20CC-4624-9ABF-1A94D85A0A82}">
            <xm:f>$C135=Liste!$A$3</xm:f>
            <x14:dxf>
              <font>
                <color theme="1"/>
              </font>
              <fill>
                <patternFill>
                  <bgColor theme="5" tint="-0.24994659260841701"/>
                </patternFill>
              </fill>
            </x14:dxf>
          </x14:cfRule>
          <x14:cfRule type="expression" priority="175" id="{F072DBB1-3E70-4229-B419-15117D0F6B2B}">
            <xm:f>$C135=Liste!$A$4</xm:f>
            <x14:dxf>
              <font>
                <color theme="1"/>
              </font>
              <fill>
                <patternFill>
                  <bgColor theme="5" tint="0.39994506668294322"/>
                </patternFill>
              </fill>
            </x14:dxf>
          </x14:cfRule>
          <x14:cfRule type="expression" priority="176" id="{D1B5E931-43EB-436A-ABB2-A824B875406D}">
            <xm:f>$C135=Liste!$A$5</xm:f>
            <x14:dxf>
              <font>
                <color theme="1"/>
              </font>
              <fill>
                <patternFill>
                  <bgColor theme="9" tint="0.39994506668294322"/>
                </patternFill>
              </fill>
            </x14:dxf>
          </x14:cfRule>
          <xm:sqref>C135</xm:sqref>
        </x14:conditionalFormatting>
        <x14:conditionalFormatting xmlns:xm="http://schemas.microsoft.com/office/excel/2006/main">
          <x14:cfRule type="expression" priority="169" id="{551C8EF2-4A87-48F1-9ED4-FF6F94E58810}">
            <xm:f>$C138=Liste!$A$6</xm:f>
            <x14:dxf>
              <font>
                <color theme="1"/>
              </font>
              <fill>
                <patternFill>
                  <bgColor theme="8" tint="0.39994506668294322"/>
                </patternFill>
              </fill>
            </x14:dxf>
          </x14:cfRule>
          <x14:cfRule type="expression" priority="170" id="{EC8BFCDF-3930-4C64-8CE1-89FA9B030482}">
            <xm:f>$C138=Liste!$A$3</xm:f>
            <x14:dxf>
              <font>
                <color theme="1"/>
              </font>
              <fill>
                <patternFill>
                  <bgColor theme="5" tint="-0.24994659260841701"/>
                </patternFill>
              </fill>
            </x14:dxf>
          </x14:cfRule>
          <x14:cfRule type="expression" priority="171" id="{58FFF5B2-16E7-4ED5-81D7-C58D0854379A}">
            <xm:f>$C138=Liste!$A$4</xm:f>
            <x14:dxf>
              <font>
                <color theme="1"/>
              </font>
              <fill>
                <patternFill>
                  <bgColor theme="5" tint="0.39994506668294322"/>
                </patternFill>
              </fill>
            </x14:dxf>
          </x14:cfRule>
          <x14:cfRule type="expression" priority="172" id="{2AD70EB9-3798-404C-AE9E-D3CB0B242C73}">
            <xm:f>$C138=Liste!$A$5</xm:f>
            <x14:dxf>
              <font>
                <color theme="1"/>
              </font>
              <fill>
                <patternFill>
                  <bgColor theme="9" tint="0.39994506668294322"/>
                </patternFill>
              </fill>
            </x14:dxf>
          </x14:cfRule>
          <xm:sqref>C138</xm:sqref>
        </x14:conditionalFormatting>
        <x14:conditionalFormatting xmlns:xm="http://schemas.microsoft.com/office/excel/2006/main">
          <x14:cfRule type="expression" priority="165" id="{1AE87B03-65F0-4846-A952-6077F14091B5}">
            <xm:f>$C145=Liste!$A$6</xm:f>
            <x14:dxf>
              <font>
                <color theme="1"/>
              </font>
              <fill>
                <patternFill>
                  <bgColor theme="8" tint="0.39994506668294322"/>
                </patternFill>
              </fill>
            </x14:dxf>
          </x14:cfRule>
          <x14:cfRule type="expression" priority="166" id="{3D8C8768-CA6D-40E0-9E49-D87AE0898803}">
            <xm:f>$C145=Liste!$A$3</xm:f>
            <x14:dxf>
              <font>
                <color theme="1"/>
              </font>
              <fill>
                <patternFill>
                  <bgColor theme="5" tint="-0.24994659260841701"/>
                </patternFill>
              </fill>
            </x14:dxf>
          </x14:cfRule>
          <x14:cfRule type="expression" priority="167" id="{68F52E39-17DC-4FF2-A336-01F17E96024C}">
            <xm:f>$C145=Liste!$A$4</xm:f>
            <x14:dxf>
              <font>
                <color theme="1"/>
              </font>
              <fill>
                <patternFill>
                  <bgColor theme="5" tint="0.39994506668294322"/>
                </patternFill>
              </fill>
            </x14:dxf>
          </x14:cfRule>
          <x14:cfRule type="expression" priority="168" id="{18ACC059-A480-475C-A275-984FA75154EC}">
            <xm:f>$C145=Liste!$A$5</xm:f>
            <x14:dxf>
              <font>
                <color theme="1"/>
              </font>
              <fill>
                <patternFill>
                  <bgColor theme="9" tint="0.39994506668294322"/>
                </patternFill>
              </fill>
            </x14:dxf>
          </x14:cfRule>
          <xm:sqref>C145</xm:sqref>
        </x14:conditionalFormatting>
        <x14:conditionalFormatting xmlns:xm="http://schemas.microsoft.com/office/excel/2006/main">
          <x14:cfRule type="expression" priority="161" id="{8ED1ECC2-31F8-460E-82FE-8F56A2C03536}">
            <xm:f>$C147=Liste!$A$6</xm:f>
            <x14:dxf>
              <font>
                <color theme="1"/>
              </font>
              <fill>
                <patternFill>
                  <bgColor theme="8" tint="0.39994506668294322"/>
                </patternFill>
              </fill>
            </x14:dxf>
          </x14:cfRule>
          <x14:cfRule type="expression" priority="162" id="{3D2B510F-76A7-4505-B0A2-B1360C179E53}">
            <xm:f>$C147=Liste!$A$3</xm:f>
            <x14:dxf>
              <font>
                <color theme="1"/>
              </font>
              <fill>
                <patternFill>
                  <bgColor theme="5" tint="-0.24994659260841701"/>
                </patternFill>
              </fill>
            </x14:dxf>
          </x14:cfRule>
          <x14:cfRule type="expression" priority="163" id="{8DBFD734-FA74-4D38-9DE9-909ED9D8F93D}">
            <xm:f>$C147=Liste!$A$4</xm:f>
            <x14:dxf>
              <font>
                <color theme="1"/>
              </font>
              <fill>
                <patternFill>
                  <bgColor theme="5" tint="0.39994506668294322"/>
                </patternFill>
              </fill>
            </x14:dxf>
          </x14:cfRule>
          <x14:cfRule type="expression" priority="164" id="{CFD2EF2D-1C6D-4571-B17F-DD4486334A6C}">
            <xm:f>$C147=Liste!$A$5</xm:f>
            <x14:dxf>
              <font>
                <color theme="1"/>
              </font>
              <fill>
                <patternFill>
                  <bgColor theme="9" tint="0.39994506668294322"/>
                </patternFill>
              </fill>
            </x14:dxf>
          </x14:cfRule>
          <xm:sqref>C147</xm:sqref>
        </x14:conditionalFormatting>
        <x14:conditionalFormatting xmlns:xm="http://schemas.microsoft.com/office/excel/2006/main">
          <x14:cfRule type="expression" priority="157" id="{891A8C63-88DC-4AB9-A20E-E9C45DE0541C}">
            <xm:f>$C152=Liste!$A$6</xm:f>
            <x14:dxf>
              <font>
                <color theme="1"/>
              </font>
              <fill>
                <patternFill>
                  <bgColor theme="8" tint="0.39994506668294322"/>
                </patternFill>
              </fill>
            </x14:dxf>
          </x14:cfRule>
          <x14:cfRule type="expression" priority="158" id="{F02A57FB-E875-4EEB-B72C-FD3AF0E22239}">
            <xm:f>$C152=Liste!$A$3</xm:f>
            <x14:dxf>
              <font>
                <color theme="1"/>
              </font>
              <fill>
                <patternFill>
                  <bgColor theme="5" tint="-0.24994659260841701"/>
                </patternFill>
              </fill>
            </x14:dxf>
          </x14:cfRule>
          <x14:cfRule type="expression" priority="159" id="{984FFB51-61ED-4CBC-8DF6-7262398E6CBA}">
            <xm:f>$C152=Liste!$A$4</xm:f>
            <x14:dxf>
              <font>
                <color theme="1"/>
              </font>
              <fill>
                <patternFill>
                  <bgColor theme="5" tint="0.39994506668294322"/>
                </patternFill>
              </fill>
            </x14:dxf>
          </x14:cfRule>
          <x14:cfRule type="expression" priority="160" id="{7FC5FF70-1D2C-4D06-A63A-C7BBF57877F9}">
            <xm:f>$C152=Liste!$A$5</xm:f>
            <x14:dxf>
              <font>
                <color theme="1"/>
              </font>
              <fill>
                <patternFill>
                  <bgColor theme="9" tint="0.39994506668294322"/>
                </patternFill>
              </fill>
            </x14:dxf>
          </x14:cfRule>
          <xm:sqref>C152</xm:sqref>
        </x14:conditionalFormatting>
        <x14:conditionalFormatting xmlns:xm="http://schemas.microsoft.com/office/excel/2006/main">
          <x14:cfRule type="expression" priority="153" id="{368BF06B-CF77-4BAB-A1B2-B6A7330FE42D}">
            <xm:f>$C153=Liste!$A$6</xm:f>
            <x14:dxf>
              <font>
                <color theme="1"/>
              </font>
              <fill>
                <patternFill>
                  <bgColor theme="8" tint="0.39994506668294322"/>
                </patternFill>
              </fill>
            </x14:dxf>
          </x14:cfRule>
          <x14:cfRule type="expression" priority="154" id="{F52EFDDA-6C83-4D28-905A-3AA14EDD5C56}">
            <xm:f>$C153=Liste!$A$3</xm:f>
            <x14:dxf>
              <font>
                <color theme="1"/>
              </font>
              <fill>
                <patternFill>
                  <bgColor theme="5" tint="-0.24994659260841701"/>
                </patternFill>
              </fill>
            </x14:dxf>
          </x14:cfRule>
          <x14:cfRule type="expression" priority="155" id="{5C5DCAED-5ABC-4FA8-9675-3A80F3072A43}">
            <xm:f>$C153=Liste!$A$4</xm:f>
            <x14:dxf>
              <font>
                <color theme="1"/>
              </font>
              <fill>
                <patternFill>
                  <bgColor theme="5" tint="0.39994506668294322"/>
                </patternFill>
              </fill>
            </x14:dxf>
          </x14:cfRule>
          <x14:cfRule type="expression" priority="156" id="{5A497C3A-5DB0-443D-9982-9111D935731C}">
            <xm:f>$C153=Liste!$A$5</xm:f>
            <x14:dxf>
              <font>
                <color theme="1"/>
              </font>
              <fill>
                <patternFill>
                  <bgColor theme="9" tint="0.39994506668294322"/>
                </patternFill>
              </fill>
            </x14:dxf>
          </x14:cfRule>
          <xm:sqref>C153</xm:sqref>
        </x14:conditionalFormatting>
        <x14:conditionalFormatting xmlns:xm="http://schemas.microsoft.com/office/excel/2006/main">
          <x14:cfRule type="expression" priority="149" id="{8EABCBF8-6D45-4C31-B8AA-17CAE2982B4D}">
            <xm:f>$C155=Liste!$A$6</xm:f>
            <x14:dxf>
              <font>
                <color theme="1"/>
              </font>
              <fill>
                <patternFill>
                  <bgColor theme="8" tint="0.39994506668294322"/>
                </patternFill>
              </fill>
            </x14:dxf>
          </x14:cfRule>
          <x14:cfRule type="expression" priority="150" id="{2E069C81-1F41-4F34-B8A8-C5A9B6C77AD2}">
            <xm:f>$C155=Liste!$A$3</xm:f>
            <x14:dxf>
              <font>
                <color theme="1"/>
              </font>
              <fill>
                <patternFill>
                  <bgColor theme="5" tint="-0.24994659260841701"/>
                </patternFill>
              </fill>
            </x14:dxf>
          </x14:cfRule>
          <x14:cfRule type="expression" priority="151" id="{E5BCF164-84D8-477A-887D-FD0828A69BC7}">
            <xm:f>$C155=Liste!$A$4</xm:f>
            <x14:dxf>
              <font>
                <color theme="1"/>
              </font>
              <fill>
                <patternFill>
                  <bgColor theme="5" tint="0.39994506668294322"/>
                </patternFill>
              </fill>
            </x14:dxf>
          </x14:cfRule>
          <x14:cfRule type="expression" priority="152" id="{BA854865-4E11-4633-93BF-EA500EB7C41D}">
            <xm:f>$C155=Liste!$A$5</xm:f>
            <x14:dxf>
              <font>
                <color theme="1"/>
              </font>
              <fill>
                <patternFill>
                  <bgColor theme="9" tint="0.39994506668294322"/>
                </patternFill>
              </fill>
            </x14:dxf>
          </x14:cfRule>
          <xm:sqref>C155</xm:sqref>
        </x14:conditionalFormatting>
        <x14:conditionalFormatting xmlns:xm="http://schemas.microsoft.com/office/excel/2006/main">
          <x14:cfRule type="expression" priority="145" id="{49814843-D7A4-427D-A250-CABC1D437EBC}">
            <xm:f>$C160=Liste!$A$6</xm:f>
            <x14:dxf>
              <font>
                <color theme="1"/>
              </font>
              <fill>
                <patternFill>
                  <bgColor theme="8" tint="0.39994506668294322"/>
                </patternFill>
              </fill>
            </x14:dxf>
          </x14:cfRule>
          <x14:cfRule type="expression" priority="146" id="{74D869B4-0AAC-4265-A169-741935B175CB}">
            <xm:f>$C160=Liste!$A$3</xm:f>
            <x14:dxf>
              <font>
                <color theme="1"/>
              </font>
              <fill>
                <patternFill>
                  <bgColor theme="5" tint="-0.24994659260841701"/>
                </patternFill>
              </fill>
            </x14:dxf>
          </x14:cfRule>
          <x14:cfRule type="expression" priority="147" id="{175D376C-69EF-424A-9072-EC7DE1FCC4AD}">
            <xm:f>$C160=Liste!$A$4</xm:f>
            <x14:dxf>
              <font>
                <color theme="1"/>
              </font>
              <fill>
                <patternFill>
                  <bgColor theme="5" tint="0.39994506668294322"/>
                </patternFill>
              </fill>
            </x14:dxf>
          </x14:cfRule>
          <x14:cfRule type="expression" priority="148" id="{B0E1513C-0AE7-499A-9FBC-E82F3EF3EC83}">
            <xm:f>$C160=Liste!$A$5</xm:f>
            <x14:dxf>
              <font>
                <color theme="1"/>
              </font>
              <fill>
                <patternFill>
                  <bgColor theme="9" tint="0.39994506668294322"/>
                </patternFill>
              </fill>
            </x14:dxf>
          </x14:cfRule>
          <xm:sqref>C160</xm:sqref>
        </x14:conditionalFormatting>
        <x14:conditionalFormatting xmlns:xm="http://schemas.microsoft.com/office/excel/2006/main">
          <x14:cfRule type="expression" priority="141" id="{E057BB09-FA3A-43B6-AD4F-A38FDE9D1A23}">
            <xm:f>$C163=Liste!$A$6</xm:f>
            <x14:dxf>
              <font>
                <color theme="1"/>
              </font>
              <fill>
                <patternFill>
                  <bgColor theme="8" tint="0.39994506668294322"/>
                </patternFill>
              </fill>
            </x14:dxf>
          </x14:cfRule>
          <x14:cfRule type="expression" priority="142" id="{0AC4A1AA-8BD7-4F2B-9C4D-31E34C36CEE5}">
            <xm:f>$C163=Liste!$A$3</xm:f>
            <x14:dxf>
              <font>
                <color theme="1"/>
              </font>
              <fill>
                <patternFill>
                  <bgColor theme="5" tint="-0.24994659260841701"/>
                </patternFill>
              </fill>
            </x14:dxf>
          </x14:cfRule>
          <x14:cfRule type="expression" priority="143" id="{57E2B7D1-9BDD-4E09-8E96-27E84F448D65}">
            <xm:f>$C163=Liste!$A$4</xm:f>
            <x14:dxf>
              <font>
                <color theme="1"/>
              </font>
              <fill>
                <patternFill>
                  <bgColor theme="5" tint="0.39994506668294322"/>
                </patternFill>
              </fill>
            </x14:dxf>
          </x14:cfRule>
          <x14:cfRule type="expression" priority="144" id="{5CECE154-B506-47D7-855C-85608D6BA147}">
            <xm:f>$C163=Liste!$A$5</xm:f>
            <x14:dxf>
              <font>
                <color theme="1"/>
              </font>
              <fill>
                <patternFill>
                  <bgColor theme="9" tint="0.39994506668294322"/>
                </patternFill>
              </fill>
            </x14:dxf>
          </x14:cfRule>
          <xm:sqref>C163</xm:sqref>
        </x14:conditionalFormatting>
        <x14:conditionalFormatting xmlns:xm="http://schemas.microsoft.com/office/excel/2006/main">
          <x14:cfRule type="expression" priority="137" id="{FD3E92AA-E1AF-4596-BD99-1D63F71DC40A}">
            <xm:f>$C190=Liste!$A$6</xm:f>
            <x14:dxf>
              <font>
                <color theme="1"/>
              </font>
              <fill>
                <patternFill>
                  <bgColor theme="8" tint="0.39994506668294322"/>
                </patternFill>
              </fill>
            </x14:dxf>
          </x14:cfRule>
          <x14:cfRule type="expression" priority="138" id="{291DEA98-AD64-4521-9339-7D17DBD20A4D}">
            <xm:f>$C190=Liste!$A$3</xm:f>
            <x14:dxf>
              <font>
                <color theme="1"/>
              </font>
              <fill>
                <patternFill>
                  <bgColor theme="5" tint="-0.24994659260841701"/>
                </patternFill>
              </fill>
            </x14:dxf>
          </x14:cfRule>
          <x14:cfRule type="expression" priority="139" id="{8DCCCD5C-70D3-45BD-B8CA-BD78B1A752F9}">
            <xm:f>$C190=Liste!$A$4</xm:f>
            <x14:dxf>
              <font>
                <color theme="1"/>
              </font>
              <fill>
                <patternFill>
                  <bgColor theme="5" tint="0.39994506668294322"/>
                </patternFill>
              </fill>
            </x14:dxf>
          </x14:cfRule>
          <x14:cfRule type="expression" priority="140" id="{3069EAE1-BBC4-4DD4-8B09-5A3293F724DD}">
            <xm:f>$C190=Liste!$A$5</xm:f>
            <x14:dxf>
              <font>
                <color theme="1"/>
              </font>
              <fill>
                <patternFill>
                  <bgColor theme="9" tint="0.39994506668294322"/>
                </patternFill>
              </fill>
            </x14:dxf>
          </x14:cfRule>
          <xm:sqref>C190</xm:sqref>
        </x14:conditionalFormatting>
        <x14:conditionalFormatting xmlns:xm="http://schemas.microsoft.com/office/excel/2006/main">
          <x14:cfRule type="expression" priority="133" id="{BE689E6E-F6E8-4B19-A28F-40EC389C5513}">
            <xm:f>$C199=Liste!$A$6</xm:f>
            <x14:dxf>
              <font>
                <color theme="1"/>
              </font>
              <fill>
                <patternFill>
                  <bgColor theme="8" tint="0.39994506668294322"/>
                </patternFill>
              </fill>
            </x14:dxf>
          </x14:cfRule>
          <x14:cfRule type="expression" priority="134" id="{14814959-D8BD-49A6-A68A-4D5A6409D2E2}">
            <xm:f>$C199=Liste!$A$3</xm:f>
            <x14:dxf>
              <font>
                <color theme="1"/>
              </font>
              <fill>
                <patternFill>
                  <bgColor theme="5" tint="-0.24994659260841701"/>
                </patternFill>
              </fill>
            </x14:dxf>
          </x14:cfRule>
          <x14:cfRule type="expression" priority="135" id="{B331DACA-1F95-46D8-B29A-6E54F4B0673F}">
            <xm:f>$C199=Liste!$A$4</xm:f>
            <x14:dxf>
              <font>
                <color theme="1"/>
              </font>
              <fill>
                <patternFill>
                  <bgColor theme="5" tint="0.39994506668294322"/>
                </patternFill>
              </fill>
            </x14:dxf>
          </x14:cfRule>
          <x14:cfRule type="expression" priority="136" id="{08732AC7-5B2E-480F-B91C-8B7124F7A735}">
            <xm:f>$C199=Liste!$A$5</xm:f>
            <x14:dxf>
              <font>
                <color theme="1"/>
              </font>
              <fill>
                <patternFill>
                  <bgColor theme="9" tint="0.39994506668294322"/>
                </patternFill>
              </fill>
            </x14:dxf>
          </x14:cfRule>
          <xm:sqref>C199</xm:sqref>
        </x14:conditionalFormatting>
        <x14:conditionalFormatting xmlns:xm="http://schemas.microsoft.com/office/excel/2006/main">
          <x14:cfRule type="expression" priority="129" id="{2AFD7177-667F-48F3-877F-1E83568A4D7B}">
            <xm:f>$C211=Liste!$A$6</xm:f>
            <x14:dxf>
              <font>
                <color theme="1"/>
              </font>
              <fill>
                <patternFill>
                  <bgColor theme="8" tint="0.39994506668294322"/>
                </patternFill>
              </fill>
            </x14:dxf>
          </x14:cfRule>
          <x14:cfRule type="expression" priority="130" id="{6B22D694-F3A3-4565-9016-FBCCB941BC77}">
            <xm:f>$C211=Liste!$A$3</xm:f>
            <x14:dxf>
              <font>
                <color theme="1"/>
              </font>
              <fill>
                <patternFill>
                  <bgColor theme="5" tint="-0.24994659260841701"/>
                </patternFill>
              </fill>
            </x14:dxf>
          </x14:cfRule>
          <x14:cfRule type="expression" priority="131" id="{272C812E-A428-44D1-8136-09ABE35A6B49}">
            <xm:f>$C211=Liste!$A$4</xm:f>
            <x14:dxf>
              <font>
                <color theme="1"/>
              </font>
              <fill>
                <patternFill>
                  <bgColor theme="5" tint="0.39994506668294322"/>
                </patternFill>
              </fill>
            </x14:dxf>
          </x14:cfRule>
          <x14:cfRule type="expression" priority="132" id="{67A5F648-8A5E-457D-9F80-E23C0B89F2A7}">
            <xm:f>$C211=Liste!$A$5</xm:f>
            <x14:dxf>
              <font>
                <color theme="1"/>
              </font>
              <fill>
                <patternFill>
                  <bgColor theme="9" tint="0.39994506668294322"/>
                </patternFill>
              </fill>
            </x14:dxf>
          </x14:cfRule>
          <xm:sqref>C211</xm:sqref>
        </x14:conditionalFormatting>
        <x14:conditionalFormatting xmlns:xm="http://schemas.microsoft.com/office/excel/2006/main">
          <x14:cfRule type="expression" priority="125" id="{C9955F09-C197-4656-BD08-CB880E12B16A}">
            <xm:f>$C234=Liste!$A$6</xm:f>
            <x14:dxf>
              <font>
                <color theme="1"/>
              </font>
              <fill>
                <patternFill>
                  <bgColor theme="8" tint="0.39994506668294322"/>
                </patternFill>
              </fill>
            </x14:dxf>
          </x14:cfRule>
          <x14:cfRule type="expression" priority="126" id="{C804BB3D-036A-4FD7-A043-F8F08EDE4E21}">
            <xm:f>$C234=Liste!$A$3</xm:f>
            <x14:dxf>
              <font>
                <color theme="1"/>
              </font>
              <fill>
                <patternFill>
                  <bgColor theme="5" tint="-0.24994659260841701"/>
                </patternFill>
              </fill>
            </x14:dxf>
          </x14:cfRule>
          <x14:cfRule type="expression" priority="127" id="{636B0724-72DC-4CF1-8FDC-A77C6245EB7F}">
            <xm:f>$C234=Liste!$A$4</xm:f>
            <x14:dxf>
              <font>
                <color theme="1"/>
              </font>
              <fill>
                <patternFill>
                  <bgColor theme="5" tint="0.39994506668294322"/>
                </patternFill>
              </fill>
            </x14:dxf>
          </x14:cfRule>
          <x14:cfRule type="expression" priority="128" id="{DFA53B3B-CD45-4A64-AA83-0D19EBFF74CE}">
            <xm:f>$C234=Liste!$A$5</xm:f>
            <x14:dxf>
              <font>
                <color theme="1"/>
              </font>
              <fill>
                <patternFill>
                  <bgColor theme="9" tint="0.39994506668294322"/>
                </patternFill>
              </fill>
            </x14:dxf>
          </x14:cfRule>
          <xm:sqref>C234</xm:sqref>
        </x14:conditionalFormatting>
        <x14:conditionalFormatting xmlns:xm="http://schemas.microsoft.com/office/excel/2006/main">
          <x14:cfRule type="expression" priority="121" id="{F26A755A-90C5-4CC8-A752-22B95195801B}">
            <xm:f>$C236=Liste!$A$6</xm:f>
            <x14:dxf>
              <font>
                <color theme="1"/>
              </font>
              <fill>
                <patternFill>
                  <bgColor theme="8" tint="0.39994506668294322"/>
                </patternFill>
              </fill>
            </x14:dxf>
          </x14:cfRule>
          <x14:cfRule type="expression" priority="122" id="{C7BED75F-FDF5-4AAE-8192-3A7CE938B9CC}">
            <xm:f>$C236=Liste!$A$3</xm:f>
            <x14:dxf>
              <font>
                <color theme="1"/>
              </font>
              <fill>
                <patternFill>
                  <bgColor theme="5" tint="-0.24994659260841701"/>
                </patternFill>
              </fill>
            </x14:dxf>
          </x14:cfRule>
          <x14:cfRule type="expression" priority="123" id="{D096382E-7F8A-4105-BBEF-141C93671FC4}">
            <xm:f>$C236=Liste!$A$4</xm:f>
            <x14:dxf>
              <font>
                <color theme="1"/>
              </font>
              <fill>
                <patternFill>
                  <bgColor theme="5" tint="0.39994506668294322"/>
                </patternFill>
              </fill>
            </x14:dxf>
          </x14:cfRule>
          <x14:cfRule type="expression" priority="124" id="{74219ABB-7AC7-48DE-8FF6-F3AE3A23F110}">
            <xm:f>$C236=Liste!$A$5</xm:f>
            <x14:dxf>
              <font>
                <color theme="1"/>
              </font>
              <fill>
                <patternFill>
                  <bgColor theme="9" tint="0.39994506668294322"/>
                </patternFill>
              </fill>
            </x14:dxf>
          </x14:cfRule>
          <xm:sqref>C236</xm:sqref>
        </x14:conditionalFormatting>
        <x14:conditionalFormatting xmlns:xm="http://schemas.microsoft.com/office/excel/2006/main">
          <x14:cfRule type="expression" priority="117" id="{C83BA7AB-3015-48E2-9296-7612D4BCE24D}">
            <xm:f>$C239=Liste!$A$6</xm:f>
            <x14:dxf>
              <font>
                <color theme="1"/>
              </font>
              <fill>
                <patternFill>
                  <bgColor theme="8" tint="0.39994506668294322"/>
                </patternFill>
              </fill>
            </x14:dxf>
          </x14:cfRule>
          <x14:cfRule type="expression" priority="118" id="{C0777611-B763-4DF2-B10E-7FEAB78FEA58}">
            <xm:f>$C239=Liste!$A$3</xm:f>
            <x14:dxf>
              <font>
                <color theme="1"/>
              </font>
              <fill>
                <patternFill>
                  <bgColor theme="5" tint="-0.24994659260841701"/>
                </patternFill>
              </fill>
            </x14:dxf>
          </x14:cfRule>
          <x14:cfRule type="expression" priority="119" id="{C2B484F2-8E69-443F-B402-25C89AC1DA01}">
            <xm:f>$C239=Liste!$A$4</xm:f>
            <x14:dxf>
              <font>
                <color theme="1"/>
              </font>
              <fill>
                <patternFill>
                  <bgColor theme="5" tint="0.39994506668294322"/>
                </patternFill>
              </fill>
            </x14:dxf>
          </x14:cfRule>
          <x14:cfRule type="expression" priority="120" id="{1ADA53E9-729A-475E-A1C3-B545DB53EDE1}">
            <xm:f>$C239=Liste!$A$5</xm:f>
            <x14:dxf>
              <font>
                <color theme="1"/>
              </font>
              <fill>
                <patternFill>
                  <bgColor theme="9" tint="0.39994506668294322"/>
                </patternFill>
              </fill>
            </x14:dxf>
          </x14:cfRule>
          <xm:sqref>C239</xm:sqref>
        </x14:conditionalFormatting>
        <x14:conditionalFormatting xmlns:xm="http://schemas.microsoft.com/office/excel/2006/main">
          <x14:cfRule type="expression" priority="113" id="{A99DF137-8DE1-4D8D-8E0D-35A28C042991}">
            <xm:f>$C240=Liste!$A$6</xm:f>
            <x14:dxf>
              <font>
                <color theme="1"/>
              </font>
              <fill>
                <patternFill>
                  <bgColor theme="8" tint="0.39994506668294322"/>
                </patternFill>
              </fill>
            </x14:dxf>
          </x14:cfRule>
          <x14:cfRule type="expression" priority="114" id="{9C49B2C7-BA1D-4C60-83D6-63D3CEEC3F78}">
            <xm:f>$C240=Liste!$A$3</xm:f>
            <x14:dxf>
              <font>
                <color theme="1"/>
              </font>
              <fill>
                <patternFill>
                  <bgColor theme="5" tint="-0.24994659260841701"/>
                </patternFill>
              </fill>
            </x14:dxf>
          </x14:cfRule>
          <x14:cfRule type="expression" priority="115" id="{A83AB652-CF1E-4778-8603-314B376952AD}">
            <xm:f>$C240=Liste!$A$4</xm:f>
            <x14:dxf>
              <font>
                <color theme="1"/>
              </font>
              <fill>
                <patternFill>
                  <bgColor theme="5" tint="0.39994506668294322"/>
                </patternFill>
              </fill>
            </x14:dxf>
          </x14:cfRule>
          <x14:cfRule type="expression" priority="116" id="{439D1903-F0F0-432A-8449-84B896B04C7C}">
            <xm:f>$C240=Liste!$A$5</xm:f>
            <x14:dxf>
              <font>
                <color theme="1"/>
              </font>
              <fill>
                <patternFill>
                  <bgColor theme="9" tint="0.39994506668294322"/>
                </patternFill>
              </fill>
            </x14:dxf>
          </x14:cfRule>
          <xm:sqref>C240</xm:sqref>
        </x14:conditionalFormatting>
        <x14:conditionalFormatting xmlns:xm="http://schemas.microsoft.com/office/excel/2006/main">
          <x14:cfRule type="expression" priority="109" id="{32F68475-61EA-458A-9685-103208E9308F}">
            <xm:f>$C241=Liste!$A$6</xm:f>
            <x14:dxf>
              <font>
                <color theme="1"/>
              </font>
              <fill>
                <patternFill>
                  <bgColor theme="8" tint="0.39994506668294322"/>
                </patternFill>
              </fill>
            </x14:dxf>
          </x14:cfRule>
          <x14:cfRule type="expression" priority="110" id="{058A7B87-8850-4C81-A508-F99B63AD84AA}">
            <xm:f>$C241=Liste!$A$3</xm:f>
            <x14:dxf>
              <font>
                <color theme="1"/>
              </font>
              <fill>
                <patternFill>
                  <bgColor theme="5" tint="-0.24994659260841701"/>
                </patternFill>
              </fill>
            </x14:dxf>
          </x14:cfRule>
          <x14:cfRule type="expression" priority="111" id="{8E514DC5-209B-430A-AD25-B398B581D6FA}">
            <xm:f>$C241=Liste!$A$4</xm:f>
            <x14:dxf>
              <font>
                <color theme="1"/>
              </font>
              <fill>
                <patternFill>
                  <bgColor theme="5" tint="0.39994506668294322"/>
                </patternFill>
              </fill>
            </x14:dxf>
          </x14:cfRule>
          <x14:cfRule type="expression" priority="112" id="{F640FD30-7B9B-49CB-9F39-39F47A96AB52}">
            <xm:f>$C241=Liste!$A$5</xm:f>
            <x14:dxf>
              <font>
                <color theme="1"/>
              </font>
              <fill>
                <patternFill>
                  <bgColor theme="9" tint="0.39994506668294322"/>
                </patternFill>
              </fill>
            </x14:dxf>
          </x14:cfRule>
          <xm:sqref>C241</xm:sqref>
        </x14:conditionalFormatting>
        <x14:conditionalFormatting xmlns:xm="http://schemas.microsoft.com/office/excel/2006/main">
          <x14:cfRule type="expression" priority="105" id="{1C9B1439-EF5A-4587-98A1-0962157B0ED3}">
            <xm:f>$C244=Liste!$A$6</xm:f>
            <x14:dxf>
              <font>
                <color theme="1"/>
              </font>
              <fill>
                <patternFill>
                  <bgColor theme="8" tint="0.39994506668294322"/>
                </patternFill>
              </fill>
            </x14:dxf>
          </x14:cfRule>
          <x14:cfRule type="expression" priority="106" id="{83869289-6A9A-4043-8AC7-8B847AB41212}">
            <xm:f>$C244=Liste!$A$3</xm:f>
            <x14:dxf>
              <font>
                <color theme="1"/>
              </font>
              <fill>
                <patternFill>
                  <bgColor theme="5" tint="-0.24994659260841701"/>
                </patternFill>
              </fill>
            </x14:dxf>
          </x14:cfRule>
          <x14:cfRule type="expression" priority="107" id="{28345925-27CF-4748-8F68-1F73DFB770F2}">
            <xm:f>$C244=Liste!$A$4</xm:f>
            <x14:dxf>
              <font>
                <color theme="1"/>
              </font>
              <fill>
                <patternFill>
                  <bgColor theme="5" tint="0.39994506668294322"/>
                </patternFill>
              </fill>
            </x14:dxf>
          </x14:cfRule>
          <x14:cfRule type="expression" priority="108" id="{CB127338-B9AB-4ACD-8A46-FC0BA411D67C}">
            <xm:f>$C244=Liste!$A$5</xm:f>
            <x14:dxf>
              <font>
                <color theme="1"/>
              </font>
              <fill>
                <patternFill>
                  <bgColor theme="9" tint="0.39994506668294322"/>
                </patternFill>
              </fill>
            </x14:dxf>
          </x14:cfRule>
          <xm:sqref>C244</xm:sqref>
        </x14:conditionalFormatting>
        <x14:conditionalFormatting xmlns:xm="http://schemas.microsoft.com/office/excel/2006/main">
          <x14:cfRule type="expression" priority="101" id="{156379FF-6800-43AC-9194-AAAA2E62DD49}">
            <xm:f>$C248=Liste!$A$6</xm:f>
            <x14:dxf>
              <font>
                <color theme="1"/>
              </font>
              <fill>
                <patternFill>
                  <bgColor theme="8" tint="0.39994506668294322"/>
                </patternFill>
              </fill>
            </x14:dxf>
          </x14:cfRule>
          <x14:cfRule type="expression" priority="102" id="{D2CEEBE8-A475-4F90-9FD5-EFFA664B20AF}">
            <xm:f>$C248=Liste!$A$3</xm:f>
            <x14:dxf>
              <font>
                <color theme="1"/>
              </font>
              <fill>
                <patternFill>
                  <bgColor theme="5" tint="-0.24994659260841701"/>
                </patternFill>
              </fill>
            </x14:dxf>
          </x14:cfRule>
          <x14:cfRule type="expression" priority="103" id="{5B648FAA-9877-439F-AA53-7857CB7BB164}">
            <xm:f>$C248=Liste!$A$4</xm:f>
            <x14:dxf>
              <font>
                <color theme="1"/>
              </font>
              <fill>
                <patternFill>
                  <bgColor theme="5" tint="0.39994506668294322"/>
                </patternFill>
              </fill>
            </x14:dxf>
          </x14:cfRule>
          <x14:cfRule type="expression" priority="104" id="{5AC9E534-F6A1-47C4-A724-00A2F398FAC3}">
            <xm:f>$C248=Liste!$A$5</xm:f>
            <x14:dxf>
              <font>
                <color theme="1"/>
              </font>
              <fill>
                <patternFill>
                  <bgColor theme="9" tint="0.39994506668294322"/>
                </patternFill>
              </fill>
            </x14:dxf>
          </x14:cfRule>
          <xm:sqref>C248</xm:sqref>
        </x14:conditionalFormatting>
        <x14:conditionalFormatting xmlns:xm="http://schemas.microsoft.com/office/excel/2006/main">
          <x14:cfRule type="expression" priority="97" id="{FF2ACD99-6C85-4683-BE76-2DC7D952888A}">
            <xm:f>$C250=Liste!$A$6</xm:f>
            <x14:dxf>
              <font>
                <color theme="1"/>
              </font>
              <fill>
                <patternFill>
                  <bgColor theme="8" tint="0.39994506668294322"/>
                </patternFill>
              </fill>
            </x14:dxf>
          </x14:cfRule>
          <x14:cfRule type="expression" priority="98" id="{141B4E10-CCDB-418B-B2D3-291AEB323FC7}">
            <xm:f>$C250=Liste!$A$3</xm:f>
            <x14:dxf>
              <font>
                <color theme="1"/>
              </font>
              <fill>
                <patternFill>
                  <bgColor theme="5" tint="-0.24994659260841701"/>
                </patternFill>
              </fill>
            </x14:dxf>
          </x14:cfRule>
          <x14:cfRule type="expression" priority="99" id="{1385AF27-6642-439C-83DA-3BD606B4EF4E}">
            <xm:f>$C250=Liste!$A$4</xm:f>
            <x14:dxf>
              <font>
                <color theme="1"/>
              </font>
              <fill>
                <patternFill>
                  <bgColor theme="5" tint="0.39994506668294322"/>
                </patternFill>
              </fill>
            </x14:dxf>
          </x14:cfRule>
          <x14:cfRule type="expression" priority="100" id="{DA4A489D-BCB0-463E-AE8A-3020C4A45311}">
            <xm:f>$C250=Liste!$A$5</xm:f>
            <x14:dxf>
              <font>
                <color theme="1"/>
              </font>
              <fill>
                <patternFill>
                  <bgColor theme="9" tint="0.39994506668294322"/>
                </patternFill>
              </fill>
            </x14:dxf>
          </x14:cfRule>
          <xm:sqref>C250</xm:sqref>
        </x14:conditionalFormatting>
        <x14:conditionalFormatting xmlns:xm="http://schemas.microsoft.com/office/excel/2006/main">
          <x14:cfRule type="expression" priority="93" id="{61984794-E071-432B-A207-65940CBB584C}">
            <xm:f>$C254=Liste!$A$6</xm:f>
            <x14:dxf>
              <font>
                <color theme="1"/>
              </font>
              <fill>
                <patternFill>
                  <bgColor theme="8" tint="0.39994506668294322"/>
                </patternFill>
              </fill>
            </x14:dxf>
          </x14:cfRule>
          <x14:cfRule type="expression" priority="94" id="{CEF1A6AC-2E4F-499E-B6FA-97AFCF3E2747}">
            <xm:f>$C254=Liste!$A$3</xm:f>
            <x14:dxf>
              <font>
                <color theme="1"/>
              </font>
              <fill>
                <patternFill>
                  <bgColor theme="5" tint="-0.24994659260841701"/>
                </patternFill>
              </fill>
            </x14:dxf>
          </x14:cfRule>
          <x14:cfRule type="expression" priority="95" id="{4F77D6F4-3CA4-4CCA-8E26-DA06BBBA73FE}">
            <xm:f>$C254=Liste!$A$4</xm:f>
            <x14:dxf>
              <font>
                <color theme="1"/>
              </font>
              <fill>
                <patternFill>
                  <bgColor theme="5" tint="0.39994506668294322"/>
                </patternFill>
              </fill>
            </x14:dxf>
          </x14:cfRule>
          <x14:cfRule type="expression" priority="96" id="{3A444ED3-2BFB-4CB1-B5DC-D69781D3F9B3}">
            <xm:f>$C254=Liste!$A$5</xm:f>
            <x14:dxf>
              <font>
                <color theme="1"/>
              </font>
              <fill>
                <patternFill>
                  <bgColor theme="9" tint="0.39994506668294322"/>
                </patternFill>
              </fill>
            </x14:dxf>
          </x14:cfRule>
          <xm:sqref>C254</xm:sqref>
        </x14:conditionalFormatting>
        <x14:conditionalFormatting xmlns:xm="http://schemas.microsoft.com/office/excel/2006/main">
          <x14:cfRule type="expression" priority="89" id="{8B7FFA75-6896-4900-B1D7-5B5E1F78F337}">
            <xm:f>$C267=Liste!$A$6</xm:f>
            <x14:dxf>
              <font>
                <color theme="1"/>
              </font>
              <fill>
                <patternFill>
                  <bgColor theme="8" tint="0.39994506668294322"/>
                </patternFill>
              </fill>
            </x14:dxf>
          </x14:cfRule>
          <x14:cfRule type="expression" priority="90" id="{DFD77534-BAFF-4D8B-8FF1-D3AD8BB490D3}">
            <xm:f>$C267=Liste!$A$3</xm:f>
            <x14:dxf>
              <font>
                <color theme="1"/>
              </font>
              <fill>
                <patternFill>
                  <bgColor theme="5" tint="-0.24994659260841701"/>
                </patternFill>
              </fill>
            </x14:dxf>
          </x14:cfRule>
          <x14:cfRule type="expression" priority="91" id="{75E42276-96A0-49C9-96AA-1CCCB595F896}">
            <xm:f>$C267=Liste!$A$4</xm:f>
            <x14:dxf>
              <font>
                <color theme="1"/>
              </font>
              <fill>
                <patternFill>
                  <bgColor theme="5" tint="0.39994506668294322"/>
                </patternFill>
              </fill>
            </x14:dxf>
          </x14:cfRule>
          <x14:cfRule type="expression" priority="92" id="{4E1BB11C-000C-4C63-80C1-943DE6C2F056}">
            <xm:f>$C267=Liste!$A$5</xm:f>
            <x14:dxf>
              <font>
                <color theme="1"/>
              </font>
              <fill>
                <patternFill>
                  <bgColor theme="9" tint="0.39994506668294322"/>
                </patternFill>
              </fill>
            </x14:dxf>
          </x14:cfRule>
          <xm:sqref>C267</xm:sqref>
        </x14:conditionalFormatting>
        <x14:conditionalFormatting xmlns:xm="http://schemas.microsoft.com/office/excel/2006/main">
          <x14:cfRule type="expression" priority="85" id="{92AE17DC-5E61-4152-8783-DF89DBEA162C}">
            <xm:f>$C269=Liste!$A$6</xm:f>
            <x14:dxf>
              <font>
                <color theme="1"/>
              </font>
              <fill>
                <patternFill>
                  <bgColor theme="8" tint="0.39994506668294322"/>
                </patternFill>
              </fill>
            </x14:dxf>
          </x14:cfRule>
          <x14:cfRule type="expression" priority="86" id="{67501A16-17DA-4C8A-B44A-695D1C8F93D3}">
            <xm:f>$C269=Liste!$A$3</xm:f>
            <x14:dxf>
              <font>
                <color theme="1"/>
              </font>
              <fill>
                <patternFill>
                  <bgColor theme="5" tint="-0.24994659260841701"/>
                </patternFill>
              </fill>
            </x14:dxf>
          </x14:cfRule>
          <x14:cfRule type="expression" priority="87" id="{516FC0AB-30FD-4ABC-B3B0-26AA8BF443B8}">
            <xm:f>$C269=Liste!$A$4</xm:f>
            <x14:dxf>
              <font>
                <color theme="1"/>
              </font>
              <fill>
                <patternFill>
                  <bgColor theme="5" tint="0.39994506668294322"/>
                </patternFill>
              </fill>
            </x14:dxf>
          </x14:cfRule>
          <x14:cfRule type="expression" priority="88" id="{D99294B7-149E-4EA7-BB01-FEA62F7A8343}">
            <xm:f>$C269=Liste!$A$5</xm:f>
            <x14:dxf>
              <font>
                <color theme="1"/>
              </font>
              <fill>
                <patternFill>
                  <bgColor theme="9" tint="0.39994506668294322"/>
                </patternFill>
              </fill>
            </x14:dxf>
          </x14:cfRule>
          <xm:sqref>C269</xm:sqref>
        </x14:conditionalFormatting>
        <x14:conditionalFormatting xmlns:xm="http://schemas.microsoft.com/office/excel/2006/main">
          <x14:cfRule type="expression" priority="81" id="{FD57C161-51B6-44D3-A645-8176FF0A57EF}">
            <xm:f>$C275=Liste!$A$6</xm:f>
            <x14:dxf>
              <font>
                <color theme="1"/>
              </font>
              <fill>
                <patternFill>
                  <bgColor theme="8" tint="0.39994506668294322"/>
                </patternFill>
              </fill>
            </x14:dxf>
          </x14:cfRule>
          <x14:cfRule type="expression" priority="82" id="{7A3E381E-389E-4686-B6AA-C56444024F0F}">
            <xm:f>$C275=Liste!$A$3</xm:f>
            <x14:dxf>
              <font>
                <color theme="1"/>
              </font>
              <fill>
                <patternFill>
                  <bgColor theme="5" tint="-0.24994659260841701"/>
                </patternFill>
              </fill>
            </x14:dxf>
          </x14:cfRule>
          <x14:cfRule type="expression" priority="83" id="{C326F995-73E6-47EB-88C3-F45EEB7D2B8D}">
            <xm:f>$C275=Liste!$A$4</xm:f>
            <x14:dxf>
              <font>
                <color theme="1"/>
              </font>
              <fill>
                <patternFill>
                  <bgColor theme="5" tint="0.39994506668294322"/>
                </patternFill>
              </fill>
            </x14:dxf>
          </x14:cfRule>
          <x14:cfRule type="expression" priority="84" id="{AEB5DE88-DEDF-4151-B7D0-B9F1BE6C6C4E}">
            <xm:f>$C275=Liste!$A$5</xm:f>
            <x14:dxf>
              <font>
                <color theme="1"/>
              </font>
              <fill>
                <patternFill>
                  <bgColor theme="9" tint="0.39994506668294322"/>
                </patternFill>
              </fill>
            </x14:dxf>
          </x14:cfRule>
          <xm:sqref>C275</xm:sqref>
        </x14:conditionalFormatting>
        <x14:conditionalFormatting xmlns:xm="http://schemas.microsoft.com/office/excel/2006/main">
          <x14:cfRule type="expression" priority="77" id="{8C33A5D2-74A7-45AA-9DF9-3CF63BE89BF1}">
            <xm:f>$C281=Liste!$A$6</xm:f>
            <x14:dxf>
              <font>
                <color theme="1"/>
              </font>
              <fill>
                <patternFill>
                  <bgColor theme="8" tint="0.39994506668294322"/>
                </patternFill>
              </fill>
            </x14:dxf>
          </x14:cfRule>
          <x14:cfRule type="expression" priority="78" id="{B46F7247-C482-4DFE-A5BA-0216D187D366}">
            <xm:f>$C281=Liste!$A$3</xm:f>
            <x14:dxf>
              <font>
                <color theme="1"/>
              </font>
              <fill>
                <patternFill>
                  <bgColor theme="5" tint="-0.24994659260841701"/>
                </patternFill>
              </fill>
            </x14:dxf>
          </x14:cfRule>
          <x14:cfRule type="expression" priority="79" id="{18E608A2-C99C-44DD-947B-7CF14E361171}">
            <xm:f>$C281=Liste!$A$4</xm:f>
            <x14:dxf>
              <font>
                <color theme="1"/>
              </font>
              <fill>
                <patternFill>
                  <bgColor theme="5" tint="0.39994506668294322"/>
                </patternFill>
              </fill>
            </x14:dxf>
          </x14:cfRule>
          <x14:cfRule type="expression" priority="80" id="{57E78202-8FAA-4919-81F6-E475041C21F5}">
            <xm:f>$C281=Liste!$A$5</xm:f>
            <x14:dxf>
              <font>
                <color theme="1"/>
              </font>
              <fill>
                <patternFill>
                  <bgColor theme="9" tint="0.39994506668294322"/>
                </patternFill>
              </fill>
            </x14:dxf>
          </x14:cfRule>
          <xm:sqref>C281</xm:sqref>
        </x14:conditionalFormatting>
        <x14:conditionalFormatting xmlns:xm="http://schemas.microsoft.com/office/excel/2006/main">
          <x14:cfRule type="expression" priority="73" id="{ADA04344-3C63-4E84-AA00-062F4064DFE4}">
            <xm:f>$C285=Liste!$A$6</xm:f>
            <x14:dxf>
              <font>
                <color theme="1"/>
              </font>
              <fill>
                <patternFill>
                  <bgColor theme="8" tint="0.39994506668294322"/>
                </patternFill>
              </fill>
            </x14:dxf>
          </x14:cfRule>
          <x14:cfRule type="expression" priority="74" id="{298666A9-CDFE-4573-AA6C-C0703528E03A}">
            <xm:f>$C285=Liste!$A$3</xm:f>
            <x14:dxf>
              <font>
                <color theme="1"/>
              </font>
              <fill>
                <patternFill>
                  <bgColor theme="5" tint="-0.24994659260841701"/>
                </patternFill>
              </fill>
            </x14:dxf>
          </x14:cfRule>
          <x14:cfRule type="expression" priority="75" id="{198AA41D-AB79-40FD-9EBB-5C1DA288AC4A}">
            <xm:f>$C285=Liste!$A$4</xm:f>
            <x14:dxf>
              <font>
                <color theme="1"/>
              </font>
              <fill>
                <patternFill>
                  <bgColor theme="5" tint="0.39994506668294322"/>
                </patternFill>
              </fill>
            </x14:dxf>
          </x14:cfRule>
          <x14:cfRule type="expression" priority="76" id="{A6D314A9-F8FC-4550-97C7-D10913DA234C}">
            <xm:f>$C285=Liste!$A$5</xm:f>
            <x14:dxf>
              <font>
                <color theme="1"/>
              </font>
              <fill>
                <patternFill>
                  <bgColor theme="9" tint="0.39994506668294322"/>
                </patternFill>
              </fill>
            </x14:dxf>
          </x14:cfRule>
          <xm:sqref>C285</xm:sqref>
        </x14:conditionalFormatting>
        <x14:conditionalFormatting xmlns:xm="http://schemas.microsoft.com/office/excel/2006/main">
          <x14:cfRule type="expression" priority="69" id="{0AB4EA15-C1F6-4CBD-A2A9-3F9962CCA978}">
            <xm:f>$C301=Liste!$A$6</xm:f>
            <x14:dxf>
              <font>
                <color theme="1"/>
              </font>
              <fill>
                <patternFill>
                  <bgColor theme="8" tint="0.39994506668294322"/>
                </patternFill>
              </fill>
            </x14:dxf>
          </x14:cfRule>
          <x14:cfRule type="expression" priority="70" id="{E5F77487-35B6-4AF9-A7FE-F7E53FB5E4F9}">
            <xm:f>$C301=Liste!$A$3</xm:f>
            <x14:dxf>
              <font>
                <color theme="1"/>
              </font>
              <fill>
                <patternFill>
                  <bgColor theme="5" tint="-0.24994659260841701"/>
                </patternFill>
              </fill>
            </x14:dxf>
          </x14:cfRule>
          <x14:cfRule type="expression" priority="71" id="{C325F473-025F-4AAE-84C2-D1505D145ECE}">
            <xm:f>$C301=Liste!$A$4</xm:f>
            <x14:dxf>
              <font>
                <color theme="1"/>
              </font>
              <fill>
                <patternFill>
                  <bgColor theme="5" tint="0.39994506668294322"/>
                </patternFill>
              </fill>
            </x14:dxf>
          </x14:cfRule>
          <x14:cfRule type="expression" priority="72" id="{CF0BEC92-3021-4E85-826C-EAF4586EF252}">
            <xm:f>$C301=Liste!$A$5</xm:f>
            <x14:dxf>
              <font>
                <color theme="1"/>
              </font>
              <fill>
                <patternFill>
                  <bgColor theme="9" tint="0.39994506668294322"/>
                </patternFill>
              </fill>
            </x14:dxf>
          </x14:cfRule>
          <xm:sqref>C301</xm:sqref>
        </x14:conditionalFormatting>
        <x14:conditionalFormatting xmlns:xm="http://schemas.microsoft.com/office/excel/2006/main">
          <x14:cfRule type="expression" priority="65" id="{7AFF0E5F-C5DB-44C0-9EA3-B9050DFA474B}">
            <xm:f>$C306=Liste!$A$6</xm:f>
            <x14:dxf>
              <font>
                <color theme="1"/>
              </font>
              <fill>
                <patternFill>
                  <bgColor theme="8" tint="0.39994506668294322"/>
                </patternFill>
              </fill>
            </x14:dxf>
          </x14:cfRule>
          <x14:cfRule type="expression" priority="66" id="{5565D57C-5956-44BF-9CC6-1C743D4CDF8E}">
            <xm:f>$C306=Liste!$A$3</xm:f>
            <x14:dxf>
              <font>
                <color theme="1"/>
              </font>
              <fill>
                <patternFill>
                  <bgColor theme="5" tint="-0.24994659260841701"/>
                </patternFill>
              </fill>
            </x14:dxf>
          </x14:cfRule>
          <x14:cfRule type="expression" priority="67" id="{298F0BD6-FCD6-4FE8-B6C7-5CBEE860FE37}">
            <xm:f>$C306=Liste!$A$4</xm:f>
            <x14:dxf>
              <font>
                <color theme="1"/>
              </font>
              <fill>
                <patternFill>
                  <bgColor theme="5" tint="0.39994506668294322"/>
                </patternFill>
              </fill>
            </x14:dxf>
          </x14:cfRule>
          <x14:cfRule type="expression" priority="68" id="{77CC3ACE-CFC5-4578-ADAC-21981AABB810}">
            <xm:f>$C306=Liste!$A$5</xm:f>
            <x14:dxf>
              <font>
                <color theme="1"/>
              </font>
              <fill>
                <patternFill>
                  <bgColor theme="9" tint="0.39994506668294322"/>
                </patternFill>
              </fill>
            </x14:dxf>
          </x14:cfRule>
          <xm:sqref>C306</xm:sqref>
        </x14:conditionalFormatting>
        <x14:conditionalFormatting xmlns:xm="http://schemas.microsoft.com/office/excel/2006/main">
          <x14:cfRule type="expression" priority="61" id="{95764EFF-48C5-4F2A-BAA3-C28E7DEEEBF8}">
            <xm:f>$C313=Liste!$A$6</xm:f>
            <x14:dxf>
              <font>
                <color theme="1"/>
              </font>
              <fill>
                <patternFill>
                  <bgColor theme="8" tint="0.39994506668294322"/>
                </patternFill>
              </fill>
            </x14:dxf>
          </x14:cfRule>
          <x14:cfRule type="expression" priority="62" id="{ABABE178-A860-4B10-A064-7999989A0149}">
            <xm:f>$C313=Liste!$A$3</xm:f>
            <x14:dxf>
              <font>
                <color theme="1"/>
              </font>
              <fill>
                <patternFill>
                  <bgColor theme="5" tint="-0.24994659260841701"/>
                </patternFill>
              </fill>
            </x14:dxf>
          </x14:cfRule>
          <x14:cfRule type="expression" priority="63" id="{FBCB6E55-A530-4FAA-A906-5443A15348A8}">
            <xm:f>$C313=Liste!$A$4</xm:f>
            <x14:dxf>
              <font>
                <color theme="1"/>
              </font>
              <fill>
                <patternFill>
                  <bgColor theme="5" tint="0.39994506668294322"/>
                </patternFill>
              </fill>
            </x14:dxf>
          </x14:cfRule>
          <x14:cfRule type="expression" priority="64" id="{167EA657-6EA4-435F-B4CB-5EB5A2297CC0}">
            <xm:f>$C313=Liste!$A$5</xm:f>
            <x14:dxf>
              <font>
                <color theme="1"/>
              </font>
              <fill>
                <patternFill>
                  <bgColor theme="9" tint="0.39994506668294322"/>
                </patternFill>
              </fill>
            </x14:dxf>
          </x14:cfRule>
          <xm:sqref>C313</xm:sqref>
        </x14:conditionalFormatting>
        <x14:conditionalFormatting xmlns:xm="http://schemas.microsoft.com/office/excel/2006/main">
          <x14:cfRule type="expression" priority="57" id="{B4F3AB14-EF75-4439-944E-A6554C406269}">
            <xm:f>$C319=Liste!$A$6</xm:f>
            <x14:dxf>
              <font>
                <color theme="1"/>
              </font>
              <fill>
                <patternFill>
                  <bgColor theme="8" tint="0.39994506668294322"/>
                </patternFill>
              </fill>
            </x14:dxf>
          </x14:cfRule>
          <x14:cfRule type="expression" priority="58" id="{9F65A15C-FA32-490B-8B2B-922658C4A24C}">
            <xm:f>$C319=Liste!$A$3</xm:f>
            <x14:dxf>
              <font>
                <color theme="1"/>
              </font>
              <fill>
                <patternFill>
                  <bgColor theme="5" tint="-0.24994659260841701"/>
                </patternFill>
              </fill>
            </x14:dxf>
          </x14:cfRule>
          <x14:cfRule type="expression" priority="59" id="{1B509F26-C90B-4BB4-A80A-04635FD7DBC0}">
            <xm:f>$C319=Liste!$A$4</xm:f>
            <x14:dxf>
              <font>
                <color theme="1"/>
              </font>
              <fill>
                <patternFill>
                  <bgColor theme="5" tint="0.39994506668294322"/>
                </patternFill>
              </fill>
            </x14:dxf>
          </x14:cfRule>
          <x14:cfRule type="expression" priority="60" id="{5D2FB091-EB9C-4DAB-9E29-443EA022292F}">
            <xm:f>$C319=Liste!$A$5</xm:f>
            <x14:dxf>
              <font>
                <color theme="1"/>
              </font>
              <fill>
                <patternFill>
                  <bgColor theme="9" tint="0.39994506668294322"/>
                </patternFill>
              </fill>
            </x14:dxf>
          </x14:cfRule>
          <xm:sqref>C319</xm:sqref>
        </x14:conditionalFormatting>
        <x14:conditionalFormatting xmlns:xm="http://schemas.microsoft.com/office/excel/2006/main">
          <x14:cfRule type="expression" priority="53" id="{EED3AD9F-8DF1-4342-9510-034A54834850}">
            <xm:f>$C323=Liste!$A$6</xm:f>
            <x14:dxf>
              <font>
                <color theme="1"/>
              </font>
              <fill>
                <patternFill>
                  <bgColor theme="8" tint="0.39994506668294322"/>
                </patternFill>
              </fill>
            </x14:dxf>
          </x14:cfRule>
          <x14:cfRule type="expression" priority="54" id="{2BC5AE56-3E46-48F2-A00A-ECA6EC18B283}">
            <xm:f>$C323=Liste!$A$3</xm:f>
            <x14:dxf>
              <font>
                <color theme="1"/>
              </font>
              <fill>
                <patternFill>
                  <bgColor theme="5" tint="-0.24994659260841701"/>
                </patternFill>
              </fill>
            </x14:dxf>
          </x14:cfRule>
          <x14:cfRule type="expression" priority="55" id="{59F1A053-D16C-4523-94A1-239B00957E9D}">
            <xm:f>$C323=Liste!$A$4</xm:f>
            <x14:dxf>
              <font>
                <color theme="1"/>
              </font>
              <fill>
                <patternFill>
                  <bgColor theme="5" tint="0.39994506668294322"/>
                </patternFill>
              </fill>
            </x14:dxf>
          </x14:cfRule>
          <x14:cfRule type="expression" priority="56" id="{FCAED54F-A6FC-46EA-B7AF-620F50099153}">
            <xm:f>$C323=Liste!$A$5</xm:f>
            <x14:dxf>
              <font>
                <color theme="1"/>
              </font>
              <fill>
                <patternFill>
                  <bgColor theme="9" tint="0.39994506668294322"/>
                </patternFill>
              </fill>
            </x14:dxf>
          </x14:cfRule>
          <xm:sqref>C323</xm:sqref>
        </x14:conditionalFormatting>
        <x14:conditionalFormatting xmlns:xm="http://schemas.microsoft.com/office/excel/2006/main">
          <x14:cfRule type="expression" priority="49" id="{F53FDAB9-360D-4E1B-AA91-35D1C2A544C2}">
            <xm:f>$C328=Liste!$A$6</xm:f>
            <x14:dxf>
              <font>
                <color theme="1"/>
              </font>
              <fill>
                <patternFill>
                  <bgColor theme="8" tint="0.39994506668294322"/>
                </patternFill>
              </fill>
            </x14:dxf>
          </x14:cfRule>
          <x14:cfRule type="expression" priority="50" id="{C035796E-B8FA-4E50-9620-8F2905A5D2E6}">
            <xm:f>$C328=Liste!$A$3</xm:f>
            <x14:dxf>
              <font>
                <color theme="1"/>
              </font>
              <fill>
                <patternFill>
                  <bgColor theme="5" tint="-0.24994659260841701"/>
                </patternFill>
              </fill>
            </x14:dxf>
          </x14:cfRule>
          <x14:cfRule type="expression" priority="51" id="{BA539750-BA84-4D14-BC93-CAE37319DA07}">
            <xm:f>$C328=Liste!$A$4</xm:f>
            <x14:dxf>
              <font>
                <color theme="1"/>
              </font>
              <fill>
                <patternFill>
                  <bgColor theme="5" tint="0.39994506668294322"/>
                </patternFill>
              </fill>
            </x14:dxf>
          </x14:cfRule>
          <x14:cfRule type="expression" priority="52" id="{A52BAE25-41FB-45C5-B592-3393740E1D5C}">
            <xm:f>$C328=Liste!$A$5</xm:f>
            <x14:dxf>
              <font>
                <color theme="1"/>
              </font>
              <fill>
                <patternFill>
                  <bgColor theme="9" tint="0.39994506668294322"/>
                </patternFill>
              </fill>
            </x14:dxf>
          </x14:cfRule>
          <xm:sqref>C328</xm:sqref>
        </x14:conditionalFormatting>
        <x14:conditionalFormatting xmlns:xm="http://schemas.microsoft.com/office/excel/2006/main">
          <x14:cfRule type="expression" priority="45" id="{4AB1F9B9-A015-499B-845D-3427DE79535F}">
            <xm:f>$C332=Liste!$A$6</xm:f>
            <x14:dxf>
              <font>
                <color theme="1"/>
              </font>
              <fill>
                <patternFill>
                  <bgColor theme="8" tint="0.39994506668294322"/>
                </patternFill>
              </fill>
            </x14:dxf>
          </x14:cfRule>
          <x14:cfRule type="expression" priority="46" id="{FABB7836-B8D3-49F1-B3A6-AA1B58122934}">
            <xm:f>$C332=Liste!$A$3</xm:f>
            <x14:dxf>
              <font>
                <color theme="1"/>
              </font>
              <fill>
                <patternFill>
                  <bgColor theme="5" tint="-0.24994659260841701"/>
                </patternFill>
              </fill>
            </x14:dxf>
          </x14:cfRule>
          <x14:cfRule type="expression" priority="47" id="{D4B3195C-EA3C-4C16-9E44-E487089803B1}">
            <xm:f>$C332=Liste!$A$4</xm:f>
            <x14:dxf>
              <font>
                <color theme="1"/>
              </font>
              <fill>
                <patternFill>
                  <bgColor theme="5" tint="0.39994506668294322"/>
                </patternFill>
              </fill>
            </x14:dxf>
          </x14:cfRule>
          <x14:cfRule type="expression" priority="48" id="{9E306CCD-5D36-4077-9E26-B9FE8CE84D3B}">
            <xm:f>$C332=Liste!$A$5</xm:f>
            <x14:dxf>
              <font>
                <color theme="1"/>
              </font>
              <fill>
                <patternFill>
                  <bgColor theme="9" tint="0.39994506668294322"/>
                </patternFill>
              </fill>
            </x14:dxf>
          </x14:cfRule>
          <xm:sqref>C332</xm:sqref>
        </x14:conditionalFormatting>
        <x14:conditionalFormatting xmlns:xm="http://schemas.microsoft.com/office/excel/2006/main">
          <x14:cfRule type="expression" priority="41" id="{C7427982-A47A-4711-8828-A0CFD3B03783}">
            <xm:f>$C333=Liste!$A$6</xm:f>
            <x14:dxf>
              <font>
                <color theme="1"/>
              </font>
              <fill>
                <patternFill>
                  <bgColor theme="8" tint="0.39994506668294322"/>
                </patternFill>
              </fill>
            </x14:dxf>
          </x14:cfRule>
          <x14:cfRule type="expression" priority="42" id="{93875E08-ABDC-413C-BBE5-363912CA6AB9}">
            <xm:f>$C333=Liste!$A$3</xm:f>
            <x14:dxf>
              <font>
                <color theme="1"/>
              </font>
              <fill>
                <patternFill>
                  <bgColor theme="5" tint="-0.24994659260841701"/>
                </patternFill>
              </fill>
            </x14:dxf>
          </x14:cfRule>
          <x14:cfRule type="expression" priority="43" id="{E2852581-A0A9-4F85-97F9-346C55B48E67}">
            <xm:f>$C333=Liste!$A$4</xm:f>
            <x14:dxf>
              <font>
                <color theme="1"/>
              </font>
              <fill>
                <patternFill>
                  <bgColor theme="5" tint="0.39994506668294322"/>
                </patternFill>
              </fill>
            </x14:dxf>
          </x14:cfRule>
          <x14:cfRule type="expression" priority="44" id="{E432A282-D60B-45DB-B754-401317598D08}">
            <xm:f>$C333=Liste!$A$5</xm:f>
            <x14:dxf>
              <font>
                <color theme="1"/>
              </font>
              <fill>
                <patternFill>
                  <bgColor theme="9" tint="0.39994506668294322"/>
                </patternFill>
              </fill>
            </x14:dxf>
          </x14:cfRule>
          <xm:sqref>C333</xm:sqref>
        </x14:conditionalFormatting>
        <x14:conditionalFormatting xmlns:xm="http://schemas.microsoft.com/office/excel/2006/main">
          <x14:cfRule type="expression" priority="37" id="{21F472F4-4093-462F-AC80-5B08498953AB}">
            <xm:f>$C340=Liste!$A$6</xm:f>
            <x14:dxf>
              <font>
                <color theme="1"/>
              </font>
              <fill>
                <patternFill>
                  <bgColor theme="8" tint="0.39994506668294322"/>
                </patternFill>
              </fill>
            </x14:dxf>
          </x14:cfRule>
          <x14:cfRule type="expression" priority="38" id="{32674088-808A-4AA9-A85F-D32CBF3EDA49}">
            <xm:f>$C340=Liste!$A$3</xm:f>
            <x14:dxf>
              <font>
                <color theme="1"/>
              </font>
              <fill>
                <patternFill>
                  <bgColor theme="5" tint="-0.24994659260841701"/>
                </patternFill>
              </fill>
            </x14:dxf>
          </x14:cfRule>
          <x14:cfRule type="expression" priority="39" id="{C783A699-986A-4358-ACCC-B9F62AC24E0C}">
            <xm:f>$C340=Liste!$A$4</xm:f>
            <x14:dxf>
              <font>
                <color theme="1"/>
              </font>
              <fill>
                <patternFill>
                  <bgColor theme="5" tint="0.39994506668294322"/>
                </patternFill>
              </fill>
            </x14:dxf>
          </x14:cfRule>
          <x14:cfRule type="expression" priority="40" id="{BC9B2452-67C8-4CFF-83C4-EFBC5A3A1C7F}">
            <xm:f>$C340=Liste!$A$5</xm:f>
            <x14:dxf>
              <font>
                <color theme="1"/>
              </font>
              <fill>
                <patternFill>
                  <bgColor theme="9" tint="0.39994506668294322"/>
                </patternFill>
              </fill>
            </x14:dxf>
          </x14:cfRule>
          <xm:sqref>C340</xm:sqref>
        </x14:conditionalFormatting>
        <x14:conditionalFormatting xmlns:xm="http://schemas.microsoft.com/office/excel/2006/main">
          <x14:cfRule type="expression" priority="33" id="{B646C4A7-9D45-4232-82AE-06F51298E558}">
            <xm:f>$C354=Liste!$A$6</xm:f>
            <x14:dxf>
              <font>
                <color theme="1"/>
              </font>
              <fill>
                <patternFill>
                  <bgColor theme="8" tint="0.39994506668294322"/>
                </patternFill>
              </fill>
            </x14:dxf>
          </x14:cfRule>
          <x14:cfRule type="expression" priority="34" id="{BBCBD4A4-2697-49DB-8760-7177AA675FCE}">
            <xm:f>$C354=Liste!$A$3</xm:f>
            <x14:dxf>
              <font>
                <color theme="1"/>
              </font>
              <fill>
                <patternFill>
                  <bgColor theme="5" tint="-0.24994659260841701"/>
                </patternFill>
              </fill>
            </x14:dxf>
          </x14:cfRule>
          <x14:cfRule type="expression" priority="35" id="{E7D5F9FF-F899-4478-841D-C122627A92A0}">
            <xm:f>$C354=Liste!$A$4</xm:f>
            <x14:dxf>
              <font>
                <color theme="1"/>
              </font>
              <fill>
                <patternFill>
                  <bgColor theme="5" tint="0.39994506668294322"/>
                </patternFill>
              </fill>
            </x14:dxf>
          </x14:cfRule>
          <x14:cfRule type="expression" priority="36" id="{CB1B2007-CA30-4E1C-8A65-3DDFB9D132FD}">
            <xm:f>$C354=Liste!$A$5</xm:f>
            <x14:dxf>
              <font>
                <color theme="1"/>
              </font>
              <fill>
                <patternFill>
                  <bgColor theme="9" tint="0.39994506668294322"/>
                </patternFill>
              </fill>
            </x14:dxf>
          </x14:cfRule>
          <xm:sqref>C354</xm:sqref>
        </x14:conditionalFormatting>
        <x14:conditionalFormatting xmlns:xm="http://schemas.microsoft.com/office/excel/2006/main">
          <x14:cfRule type="expression" priority="29" id="{976DE2EA-F379-48E8-9F4E-1ED1A73CB4A1}">
            <xm:f>$C359=Liste!$A$6</xm:f>
            <x14:dxf>
              <font>
                <color theme="1"/>
              </font>
              <fill>
                <patternFill>
                  <bgColor theme="8" tint="0.39994506668294322"/>
                </patternFill>
              </fill>
            </x14:dxf>
          </x14:cfRule>
          <x14:cfRule type="expression" priority="30" id="{8A389372-7BD7-4882-9F05-D20AD9D7789A}">
            <xm:f>$C359=Liste!$A$3</xm:f>
            <x14:dxf>
              <font>
                <color theme="1"/>
              </font>
              <fill>
                <patternFill>
                  <bgColor theme="5" tint="-0.24994659260841701"/>
                </patternFill>
              </fill>
            </x14:dxf>
          </x14:cfRule>
          <x14:cfRule type="expression" priority="31" id="{EBB87B55-2351-4546-BE1B-8423AEB3A0CC}">
            <xm:f>$C359=Liste!$A$4</xm:f>
            <x14:dxf>
              <font>
                <color theme="1"/>
              </font>
              <fill>
                <patternFill>
                  <bgColor theme="5" tint="0.39994506668294322"/>
                </patternFill>
              </fill>
            </x14:dxf>
          </x14:cfRule>
          <x14:cfRule type="expression" priority="32" id="{5433C627-FD5D-4CFE-839D-5C57910AE32E}">
            <xm:f>$C359=Liste!$A$5</xm:f>
            <x14:dxf>
              <font>
                <color theme="1"/>
              </font>
              <fill>
                <patternFill>
                  <bgColor theme="9" tint="0.39994506668294322"/>
                </patternFill>
              </fill>
            </x14:dxf>
          </x14:cfRule>
          <xm:sqref>C359</xm:sqref>
        </x14:conditionalFormatting>
        <x14:conditionalFormatting xmlns:xm="http://schemas.microsoft.com/office/excel/2006/main">
          <x14:cfRule type="expression" priority="25" id="{6675B044-4674-444F-8A87-0A2ABBB33462}">
            <xm:f>$C372=Liste!$A$6</xm:f>
            <x14:dxf>
              <font>
                <color theme="1"/>
              </font>
              <fill>
                <patternFill>
                  <bgColor theme="8" tint="0.39994506668294322"/>
                </patternFill>
              </fill>
            </x14:dxf>
          </x14:cfRule>
          <x14:cfRule type="expression" priority="26" id="{01736FC9-B278-430E-8ED4-461A52B75F35}">
            <xm:f>$C372=Liste!$A$3</xm:f>
            <x14:dxf>
              <font>
                <color theme="1"/>
              </font>
              <fill>
                <patternFill>
                  <bgColor theme="5" tint="-0.24994659260841701"/>
                </patternFill>
              </fill>
            </x14:dxf>
          </x14:cfRule>
          <x14:cfRule type="expression" priority="27" id="{D61051AE-BF89-4CFF-9321-DBD032BE3FF0}">
            <xm:f>$C372=Liste!$A$4</xm:f>
            <x14:dxf>
              <font>
                <color theme="1"/>
              </font>
              <fill>
                <patternFill>
                  <bgColor theme="5" tint="0.39994506668294322"/>
                </patternFill>
              </fill>
            </x14:dxf>
          </x14:cfRule>
          <x14:cfRule type="expression" priority="28" id="{9B9FF1D3-1649-4B54-977D-261BAE8AED77}">
            <xm:f>$C372=Liste!$A$5</xm:f>
            <x14:dxf>
              <font>
                <color theme="1"/>
              </font>
              <fill>
                <patternFill>
                  <bgColor theme="9" tint="0.39994506668294322"/>
                </patternFill>
              </fill>
            </x14:dxf>
          </x14:cfRule>
          <xm:sqref>C372</xm:sqref>
        </x14:conditionalFormatting>
        <x14:conditionalFormatting xmlns:xm="http://schemas.microsoft.com/office/excel/2006/main">
          <x14:cfRule type="expression" priority="21" id="{A7FE7D1D-AD9D-4296-B43D-9933505D18A2}">
            <xm:f>$C397=Liste!$A$6</xm:f>
            <x14:dxf>
              <font>
                <color theme="1"/>
              </font>
              <fill>
                <patternFill>
                  <bgColor theme="8" tint="0.39994506668294322"/>
                </patternFill>
              </fill>
            </x14:dxf>
          </x14:cfRule>
          <x14:cfRule type="expression" priority="22" id="{F7F99714-B3E2-4E18-9E96-6CA27CBEC753}">
            <xm:f>$C397=Liste!$A$3</xm:f>
            <x14:dxf>
              <font>
                <color theme="1"/>
              </font>
              <fill>
                <patternFill>
                  <bgColor theme="5" tint="-0.24994659260841701"/>
                </patternFill>
              </fill>
            </x14:dxf>
          </x14:cfRule>
          <x14:cfRule type="expression" priority="23" id="{34B7431B-15E8-4B7E-8030-7AEC8BD99AC4}">
            <xm:f>$C397=Liste!$A$4</xm:f>
            <x14:dxf>
              <font>
                <color theme="1"/>
              </font>
              <fill>
                <patternFill>
                  <bgColor theme="5" tint="0.39994506668294322"/>
                </patternFill>
              </fill>
            </x14:dxf>
          </x14:cfRule>
          <x14:cfRule type="expression" priority="24" id="{24514904-D818-4F51-A65F-1131F4C25AB6}">
            <xm:f>$C397=Liste!$A$5</xm:f>
            <x14:dxf>
              <font>
                <color theme="1"/>
              </font>
              <fill>
                <patternFill>
                  <bgColor theme="9" tint="0.39994506668294322"/>
                </patternFill>
              </fill>
            </x14:dxf>
          </x14:cfRule>
          <xm:sqref>C397</xm:sqref>
        </x14:conditionalFormatting>
        <x14:conditionalFormatting xmlns:xm="http://schemas.microsoft.com/office/excel/2006/main">
          <x14:cfRule type="expression" priority="17" id="{D73796DB-C2F2-4E84-990B-9589E751C95B}">
            <xm:f>$C403=Liste!$A$6</xm:f>
            <x14:dxf>
              <font>
                <color theme="1"/>
              </font>
              <fill>
                <patternFill>
                  <bgColor theme="8" tint="0.39994506668294322"/>
                </patternFill>
              </fill>
            </x14:dxf>
          </x14:cfRule>
          <x14:cfRule type="expression" priority="18" id="{0663630C-CFDD-4C92-A11B-3FA0587E1F44}">
            <xm:f>$C403=Liste!$A$3</xm:f>
            <x14:dxf>
              <font>
                <color theme="1"/>
              </font>
              <fill>
                <patternFill>
                  <bgColor theme="5" tint="-0.24994659260841701"/>
                </patternFill>
              </fill>
            </x14:dxf>
          </x14:cfRule>
          <x14:cfRule type="expression" priority="19" id="{C4FBBF1A-27AE-4A63-A890-0BCF21F24655}">
            <xm:f>$C403=Liste!$A$4</xm:f>
            <x14:dxf>
              <font>
                <color theme="1"/>
              </font>
              <fill>
                <patternFill>
                  <bgColor theme="5" tint="0.39994506668294322"/>
                </patternFill>
              </fill>
            </x14:dxf>
          </x14:cfRule>
          <x14:cfRule type="expression" priority="20" id="{3D7A8CC1-678D-48DB-BEE0-7A14BE07B12A}">
            <xm:f>$C403=Liste!$A$5</xm:f>
            <x14:dxf>
              <font>
                <color theme="1"/>
              </font>
              <fill>
                <patternFill>
                  <bgColor theme="9" tint="0.39994506668294322"/>
                </patternFill>
              </fill>
            </x14:dxf>
          </x14:cfRule>
          <xm:sqref>C403</xm:sqref>
        </x14:conditionalFormatting>
        <x14:conditionalFormatting xmlns:xm="http://schemas.microsoft.com/office/excel/2006/main">
          <x14:cfRule type="expression" priority="13" id="{7A7E8211-424F-4584-9466-A6260FDED8CA}">
            <xm:f>$C404=Liste!$A$6</xm:f>
            <x14:dxf>
              <font>
                <color theme="1"/>
              </font>
              <fill>
                <patternFill>
                  <bgColor theme="8" tint="0.39994506668294322"/>
                </patternFill>
              </fill>
            </x14:dxf>
          </x14:cfRule>
          <x14:cfRule type="expression" priority="14" id="{109F1226-CE3C-462E-9883-5BFEA57B31D8}">
            <xm:f>$C404=Liste!$A$3</xm:f>
            <x14:dxf>
              <font>
                <color theme="1"/>
              </font>
              <fill>
                <patternFill>
                  <bgColor theme="5" tint="-0.24994659260841701"/>
                </patternFill>
              </fill>
            </x14:dxf>
          </x14:cfRule>
          <x14:cfRule type="expression" priority="15" id="{7B0CA283-88E3-49C8-B3B9-66389EA5DA50}">
            <xm:f>$C404=Liste!$A$4</xm:f>
            <x14:dxf>
              <font>
                <color theme="1"/>
              </font>
              <fill>
                <patternFill>
                  <bgColor theme="5" tint="0.39994506668294322"/>
                </patternFill>
              </fill>
            </x14:dxf>
          </x14:cfRule>
          <x14:cfRule type="expression" priority="16" id="{A47245F6-E493-46B2-987F-0E0E814A82CE}">
            <xm:f>$C404=Liste!$A$5</xm:f>
            <x14:dxf>
              <font>
                <color theme="1"/>
              </font>
              <fill>
                <patternFill>
                  <bgColor theme="9" tint="0.39994506668294322"/>
                </patternFill>
              </fill>
            </x14:dxf>
          </x14:cfRule>
          <xm:sqref>C404</xm:sqref>
        </x14:conditionalFormatting>
        <x14:conditionalFormatting xmlns:xm="http://schemas.microsoft.com/office/excel/2006/main">
          <x14:cfRule type="expression" priority="9" id="{01C5488F-B9EC-4C6C-846A-C8B05288904A}">
            <xm:f>$C417=Liste!$A$6</xm:f>
            <x14:dxf>
              <font>
                <color theme="1"/>
              </font>
              <fill>
                <patternFill>
                  <bgColor theme="8" tint="0.39994506668294322"/>
                </patternFill>
              </fill>
            </x14:dxf>
          </x14:cfRule>
          <x14:cfRule type="expression" priority="10" id="{44805435-1607-40B9-A933-3831785CC2C7}">
            <xm:f>$C417=Liste!$A$3</xm:f>
            <x14:dxf>
              <font>
                <color theme="1"/>
              </font>
              <fill>
                <patternFill>
                  <bgColor theme="5" tint="-0.24994659260841701"/>
                </patternFill>
              </fill>
            </x14:dxf>
          </x14:cfRule>
          <x14:cfRule type="expression" priority="11" id="{D1D6375D-7B62-4185-8420-65912F28BB03}">
            <xm:f>$C417=Liste!$A$4</xm:f>
            <x14:dxf>
              <font>
                <color theme="1"/>
              </font>
              <fill>
                <patternFill>
                  <bgColor theme="5" tint="0.39994506668294322"/>
                </patternFill>
              </fill>
            </x14:dxf>
          </x14:cfRule>
          <x14:cfRule type="expression" priority="12" id="{FE44ED1E-480D-4DDD-A5E4-BDC8E1E743C4}">
            <xm:f>$C417=Liste!$A$5</xm:f>
            <x14:dxf>
              <font>
                <color theme="1"/>
              </font>
              <fill>
                <patternFill>
                  <bgColor theme="9" tint="0.39994506668294322"/>
                </patternFill>
              </fill>
            </x14:dxf>
          </x14:cfRule>
          <xm:sqref>C417</xm:sqref>
        </x14:conditionalFormatting>
        <x14:conditionalFormatting xmlns:xm="http://schemas.microsoft.com/office/excel/2006/main">
          <x14:cfRule type="expression" priority="5" id="{9C9E67F7-24D7-4829-9971-7C01FC2328C4}">
            <xm:f>$C422=Liste!$A$6</xm:f>
            <x14:dxf>
              <font>
                <color theme="1"/>
              </font>
              <fill>
                <patternFill>
                  <bgColor theme="8" tint="0.39994506668294322"/>
                </patternFill>
              </fill>
            </x14:dxf>
          </x14:cfRule>
          <x14:cfRule type="expression" priority="6" id="{911C6A76-4586-49FC-A782-5403664DDDCC}">
            <xm:f>$C422=Liste!$A$3</xm:f>
            <x14:dxf>
              <font>
                <color theme="1"/>
              </font>
              <fill>
                <patternFill>
                  <bgColor theme="5" tint="-0.24994659260841701"/>
                </patternFill>
              </fill>
            </x14:dxf>
          </x14:cfRule>
          <x14:cfRule type="expression" priority="7" id="{809B455F-4B8E-4336-B4A7-1EE54677EAE1}">
            <xm:f>$C422=Liste!$A$4</xm:f>
            <x14:dxf>
              <font>
                <color theme="1"/>
              </font>
              <fill>
                <patternFill>
                  <bgColor theme="5" tint="0.39994506668294322"/>
                </patternFill>
              </fill>
            </x14:dxf>
          </x14:cfRule>
          <x14:cfRule type="expression" priority="8" id="{A700B1D9-7D71-479A-B48A-9F260843F2F2}">
            <xm:f>$C422=Liste!$A$5</xm:f>
            <x14:dxf>
              <font>
                <color theme="1"/>
              </font>
              <fill>
                <patternFill>
                  <bgColor theme="9" tint="0.39994506668294322"/>
                </patternFill>
              </fill>
            </x14:dxf>
          </x14:cfRule>
          <xm:sqref>C422</xm:sqref>
        </x14:conditionalFormatting>
        <x14:conditionalFormatting xmlns:xm="http://schemas.microsoft.com/office/excel/2006/main">
          <x14:cfRule type="expression" priority="1" id="{9152CAC7-7A4F-4F5F-A033-10874E755AAB}">
            <xm:f>$C431=Liste!$A$6</xm:f>
            <x14:dxf>
              <font>
                <color theme="1"/>
              </font>
              <fill>
                <patternFill>
                  <bgColor theme="8" tint="0.39994506668294322"/>
                </patternFill>
              </fill>
            </x14:dxf>
          </x14:cfRule>
          <x14:cfRule type="expression" priority="2" id="{C76A52B3-F4D3-49A2-9A6D-D6B3AD542EBE}">
            <xm:f>$C431=Liste!$A$3</xm:f>
            <x14:dxf>
              <font>
                <color theme="1"/>
              </font>
              <fill>
                <patternFill>
                  <bgColor theme="5" tint="-0.24994659260841701"/>
                </patternFill>
              </fill>
            </x14:dxf>
          </x14:cfRule>
          <x14:cfRule type="expression" priority="3" id="{E1482B4A-22FD-40BD-BB98-CC5975C0F4AC}">
            <xm:f>$C431=Liste!$A$4</xm:f>
            <x14:dxf>
              <font>
                <color theme="1"/>
              </font>
              <fill>
                <patternFill>
                  <bgColor theme="5" tint="0.39994506668294322"/>
                </patternFill>
              </fill>
            </x14:dxf>
          </x14:cfRule>
          <x14:cfRule type="expression" priority="4" id="{54643C89-53D6-4C34-BC26-8CDCF7F90AB6}">
            <xm:f>$C431=Liste!$A$5</xm:f>
            <x14:dxf>
              <font>
                <color theme="1"/>
              </font>
              <fill>
                <patternFill>
                  <bgColor theme="9" tint="0.39994506668294322"/>
                </patternFill>
              </fill>
            </x14:dxf>
          </x14:cfRule>
          <xm:sqref>C431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FE8D33B-A460-4037-9261-A0B0FE58A97A}">
          <x14:formula1>
            <xm:f>Liste!$A$31:$A$36</xm:f>
          </x14:formula1>
          <xm:sqref>C334:C339 C398:C401 C237:C238 C191:C198 C164:C189 C156:C162 C235 C242 C360:C371 C302:C305 C329:C330 C131:C134 C423:C430 C129 C146 C139:C144 C212:C233 C249 C245:C247 C251:C253 C268 C255:C266 C270:C273 C282:C284 C276:C280 C286:C300 C307:C312 C320:C322 C314:C318 C324:C327 C341:C352 C355:C358 C373:C396 C148:C150 C200:C210 C405:C416 C20:C25 C136:C137 C418:C421 C28:C124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24320-BACA-4853-AC14-068206C513B8}">
  <sheetPr codeName="Feuil4">
    <tabColor theme="8" tint="0.39997558519241921"/>
  </sheetPr>
  <dimension ref="A1:M51"/>
  <sheetViews>
    <sheetView zoomScale="85" zoomScaleNormal="85" workbookViewId="0">
      <selection activeCell="A17" sqref="A17:D17"/>
    </sheetView>
  </sheetViews>
  <sheetFormatPr baseColWidth="10" defaultColWidth="11.44140625" defaultRowHeight="14.4"/>
  <cols>
    <col min="2" max="2" width="15.44140625" customWidth="1"/>
    <col min="3" max="3" width="13.44140625" customWidth="1"/>
    <col min="4" max="4" width="15.109375" customWidth="1"/>
    <col min="5" max="5" width="8.44140625" customWidth="1"/>
    <col min="6" max="6" width="27.33203125" customWidth="1"/>
    <col min="7" max="7" width="16.44140625" customWidth="1"/>
    <col min="8" max="8" width="13.6640625" customWidth="1"/>
  </cols>
  <sheetData>
    <row r="1" spans="1:13" ht="10.199999999999999" customHeight="1">
      <c r="A1" s="354" t="s">
        <v>1055</v>
      </c>
      <c r="B1" s="355"/>
      <c r="C1" s="355"/>
      <c r="D1" s="355"/>
      <c r="E1" s="148"/>
      <c r="F1" s="282" t="s">
        <v>819</v>
      </c>
      <c r="G1" s="282"/>
      <c r="H1" s="283"/>
      <c r="I1" s="13"/>
      <c r="J1" s="13"/>
      <c r="K1" s="13"/>
      <c r="L1" s="1"/>
      <c r="M1" s="1"/>
    </row>
    <row r="2" spans="1:13" ht="10.199999999999999" customHeight="1">
      <c r="A2" s="149"/>
      <c r="B2" s="18"/>
      <c r="C2" s="18"/>
      <c r="D2" s="18"/>
      <c r="E2" s="18"/>
      <c r="F2" s="288" t="s">
        <v>820</v>
      </c>
      <c r="G2" s="288"/>
      <c r="H2" s="289"/>
      <c r="I2" s="2"/>
      <c r="J2" s="2"/>
      <c r="K2" s="2"/>
      <c r="L2" s="1"/>
      <c r="M2" s="1"/>
    </row>
    <row r="3" spans="1:13">
      <c r="A3" s="347" t="s">
        <v>92</v>
      </c>
      <c r="B3" s="311"/>
      <c r="C3" s="311"/>
      <c r="D3" s="311"/>
      <c r="E3" s="311"/>
      <c r="F3" s="311"/>
      <c r="G3" s="311"/>
      <c r="H3" s="348"/>
      <c r="I3" s="1"/>
      <c r="J3" s="1"/>
      <c r="K3" s="1"/>
      <c r="L3" s="1"/>
      <c r="M3" s="1"/>
    </row>
    <row r="4" spans="1:13">
      <c r="A4" s="347"/>
      <c r="B4" s="311"/>
      <c r="C4" s="311"/>
      <c r="D4" s="311"/>
      <c r="E4" s="311"/>
      <c r="F4" s="311"/>
      <c r="G4" s="311"/>
      <c r="H4" s="348"/>
      <c r="I4" s="1"/>
      <c r="J4" s="1"/>
      <c r="K4" s="1"/>
      <c r="L4" s="1"/>
      <c r="M4" s="1"/>
    </row>
    <row r="5" spans="1:13" s="7" customFormat="1">
      <c r="A5" s="150"/>
      <c r="B5" s="47"/>
      <c r="C5" s="47"/>
      <c r="D5" s="47"/>
      <c r="E5" s="47"/>
      <c r="F5" s="47"/>
      <c r="G5" s="48"/>
      <c r="H5" s="151"/>
      <c r="I5" s="8"/>
      <c r="J5" s="8"/>
      <c r="K5" s="8"/>
      <c r="L5" s="8"/>
      <c r="M5" s="8"/>
    </row>
    <row r="6" spans="1:13">
      <c r="A6" s="349" t="s">
        <v>3</v>
      </c>
      <c r="B6" s="297"/>
      <c r="C6" s="297"/>
      <c r="D6" s="298"/>
      <c r="E6" s="296" t="s">
        <v>4</v>
      </c>
      <c r="F6" s="297"/>
      <c r="G6" s="297"/>
      <c r="H6" s="362"/>
      <c r="I6" s="1"/>
      <c r="J6" s="1"/>
      <c r="K6" s="1"/>
      <c r="L6" s="1"/>
      <c r="M6" s="1"/>
    </row>
    <row r="7" spans="1:13" s="7" customFormat="1">
      <c r="A7" s="150"/>
      <c r="B7" s="47"/>
      <c r="C7" s="47"/>
      <c r="D7" s="47"/>
      <c r="E7" s="47"/>
      <c r="F7" s="47"/>
      <c r="G7" s="48"/>
      <c r="H7" s="151"/>
      <c r="I7" s="8"/>
      <c r="J7" s="8"/>
      <c r="K7" s="8"/>
      <c r="L7" s="8"/>
      <c r="M7" s="8"/>
    </row>
    <row r="8" spans="1:13">
      <c r="A8" s="356" t="s">
        <v>5</v>
      </c>
      <c r="B8" s="313"/>
      <c r="C8" s="357" t="str">
        <f>Evaluation_Etat_Avancement!B8</f>
        <v>UTC</v>
      </c>
      <c r="D8" s="357"/>
      <c r="E8" s="313" t="s">
        <v>7</v>
      </c>
      <c r="F8" s="313"/>
      <c r="G8" s="357" t="str">
        <f>Evaluation_Etat_Avancement!F8</f>
        <v xml:space="preserve">Nom </v>
      </c>
      <c r="H8" s="358"/>
    </row>
    <row r="9" spans="1:13" ht="30.45" customHeight="1">
      <c r="A9" s="359" t="s">
        <v>9</v>
      </c>
      <c r="B9" s="295"/>
      <c r="C9" s="357" t="str">
        <f>Evaluation_Etat_Avancement!B9</f>
        <v>NOM Prénom</v>
      </c>
      <c r="D9" s="357"/>
      <c r="E9" s="313" t="s">
        <v>11</v>
      </c>
      <c r="F9" s="313"/>
      <c r="G9" s="357" t="str">
        <f>Evaluation_Etat_Avancement!F9</f>
        <v>Classification</v>
      </c>
      <c r="H9" s="358"/>
    </row>
    <row r="10" spans="1:13">
      <c r="A10" s="356" t="s">
        <v>13</v>
      </c>
      <c r="B10" s="313"/>
      <c r="C10" s="357" t="str">
        <f>Evaluation_Etat_Avancement!B10</f>
        <v>Mail Tél</v>
      </c>
      <c r="D10" s="357"/>
      <c r="E10" s="295" t="s">
        <v>15</v>
      </c>
      <c r="F10" s="295"/>
      <c r="G10" s="357" t="str">
        <f>Evaluation_Etat_Avancement!F10</f>
        <v>XX/XX/XX</v>
      </c>
      <c r="H10" s="358"/>
    </row>
    <row r="11" spans="1:13">
      <c r="A11" s="356" t="s">
        <v>17</v>
      </c>
      <c r="B11" s="313"/>
      <c r="C11" s="357" t="str">
        <f>Evaluation_Etat_Avancement!B11</f>
        <v>22/11/2020</v>
      </c>
      <c r="D11" s="357"/>
      <c r="E11" s="15"/>
      <c r="F11" s="15"/>
      <c r="G11" s="48"/>
      <c r="H11" s="115"/>
    </row>
    <row r="12" spans="1:13">
      <c r="A12" s="152"/>
      <c r="B12" s="8"/>
      <c r="C12" s="8"/>
      <c r="D12" s="8"/>
      <c r="E12" s="8"/>
      <c r="F12" s="8"/>
      <c r="G12" s="8"/>
      <c r="H12" s="153"/>
    </row>
    <row r="13" spans="1:13">
      <c r="A13" s="367" t="s">
        <v>821</v>
      </c>
      <c r="B13" s="368"/>
      <c r="C13" s="368"/>
      <c r="D13" s="368"/>
      <c r="E13" s="368"/>
      <c r="F13" s="368"/>
      <c r="G13" s="368"/>
      <c r="H13" s="369"/>
    </row>
    <row r="14" spans="1:13">
      <c r="A14" s="373" t="str">
        <f>IF(Evaluation_Etat_Avancement!D16=Liste!A16,"...",CONCATENATE(" L'état d'avancement est de ",ROUND(Evaluation_Etat_Avancement!D16,2)*100, "%"))</f>
        <v>...</v>
      </c>
      <c r="B14" s="374"/>
      <c r="C14" s="374"/>
      <c r="D14" s="374"/>
      <c r="E14" s="377" t="str">
        <f>Evaluation_Etat_Avancement!E16</f>
        <v>Il reste encore des points à évaluer.</v>
      </c>
      <c r="F14" s="377"/>
      <c r="G14" s="377"/>
      <c r="H14" s="378"/>
    </row>
    <row r="15" spans="1:13">
      <c r="A15" s="375" t="str">
        <f>LOWER(Evaluation_Etat_Avancement!F16)</f>
        <v>en attente</v>
      </c>
      <c r="B15" s="376"/>
      <c r="C15" s="376"/>
      <c r="D15" s="376"/>
      <c r="E15" s="377"/>
      <c r="F15" s="377"/>
      <c r="G15" s="377"/>
      <c r="H15" s="378"/>
    </row>
    <row r="16" spans="1:13" ht="18" customHeight="1">
      <c r="A16" s="370" t="s">
        <v>822</v>
      </c>
      <c r="B16" s="370"/>
      <c r="C16" s="370"/>
      <c r="D16" s="370"/>
      <c r="E16" s="371"/>
      <c r="F16" s="371"/>
      <c r="G16" s="371"/>
      <c r="H16" s="372"/>
    </row>
    <row r="17" spans="1:8" ht="45" customHeight="1">
      <c r="A17" s="360" t="s">
        <v>823</v>
      </c>
      <c r="B17" s="361"/>
      <c r="C17" s="361"/>
      <c r="D17" s="361"/>
      <c r="E17" s="49"/>
      <c r="F17" s="49"/>
      <c r="G17" s="49"/>
      <c r="H17" s="154"/>
    </row>
    <row r="18" spans="1:8">
      <c r="A18" s="366" t="s">
        <v>824</v>
      </c>
      <c r="B18" s="366"/>
      <c r="C18" s="366"/>
      <c r="D18" s="366"/>
      <c r="E18" s="49"/>
      <c r="F18" s="49"/>
      <c r="G18" s="49"/>
      <c r="H18" s="154"/>
    </row>
    <row r="19" spans="1:8" ht="30.6">
      <c r="A19" s="273" t="s">
        <v>825</v>
      </c>
      <c r="B19" s="273" t="s">
        <v>826</v>
      </c>
      <c r="C19" s="273" t="s">
        <v>827</v>
      </c>
      <c r="D19" s="273" t="s">
        <v>828</v>
      </c>
      <c r="E19" s="49"/>
      <c r="F19" s="49"/>
      <c r="G19" s="49"/>
      <c r="H19" s="154"/>
    </row>
    <row r="20" spans="1:8" ht="45" customHeight="1">
      <c r="A20" s="275" t="s">
        <v>1132</v>
      </c>
      <c r="B20" s="274"/>
      <c r="C20" s="274"/>
      <c r="D20" s="274"/>
      <c r="E20" s="49"/>
      <c r="F20" s="49"/>
      <c r="G20" s="49"/>
      <c r="H20" s="154"/>
    </row>
    <row r="21" spans="1:8" ht="45" customHeight="1">
      <c r="A21" s="275" t="s">
        <v>1130</v>
      </c>
      <c r="B21" s="274"/>
      <c r="C21" s="274"/>
      <c r="D21" s="274"/>
      <c r="E21" s="49"/>
      <c r="F21" s="49"/>
      <c r="G21" s="49"/>
      <c r="H21" s="154"/>
    </row>
    <row r="22" spans="1:8" ht="45" customHeight="1">
      <c r="A22" s="275" t="s">
        <v>1131</v>
      </c>
      <c r="B22" s="274"/>
      <c r="C22" s="274"/>
      <c r="D22" s="274"/>
      <c r="E22" s="49"/>
      <c r="F22" s="49"/>
      <c r="G22" s="49"/>
      <c r="H22" s="154"/>
    </row>
    <row r="23" spans="1:8" ht="46.2" customHeight="1">
      <c r="A23" s="152"/>
      <c r="B23" s="8"/>
      <c r="C23" s="8"/>
      <c r="D23" s="8"/>
      <c r="E23" s="8"/>
      <c r="F23" s="8"/>
      <c r="G23" s="8"/>
      <c r="H23" s="153"/>
    </row>
    <row r="24" spans="1:8" ht="20.399999999999999">
      <c r="A24" s="155" t="s">
        <v>93</v>
      </c>
      <c r="B24" s="363" t="s">
        <v>94</v>
      </c>
      <c r="C24" s="364"/>
      <c r="D24" s="365"/>
      <c r="E24" s="156" t="s">
        <v>96</v>
      </c>
      <c r="F24" s="156" t="s">
        <v>97</v>
      </c>
      <c r="G24" s="156" t="s">
        <v>63</v>
      </c>
      <c r="H24" s="157" t="s">
        <v>98</v>
      </c>
    </row>
    <row r="25" spans="1:8" ht="25.2" customHeight="1">
      <c r="A25" s="158" t="str">
        <f>Evaluation_Etat_Avancement!A17</f>
        <v xml:space="preserve">Etape 1 </v>
      </c>
      <c r="B25" s="380" t="str">
        <f>Evaluation_Etat_Avancement!B17</f>
        <v>Déterminer la classe du DM</v>
      </c>
      <c r="C25" s="380"/>
      <c r="D25" s="380"/>
      <c r="E25" s="159" t="str">
        <f>Evaluation_Etat_Avancement!D17</f>
        <v>…</v>
      </c>
      <c r="F25" s="160" t="str">
        <f>Evaluation_Etat_Avancement!E17</f>
        <v>Il reste encore des points à évaluer.</v>
      </c>
      <c r="G25" s="160" t="str">
        <f>Evaluation_Etat_Avancement!F17</f>
        <v>en attente</v>
      </c>
      <c r="H25" s="160" t="str">
        <f>Evaluation_Etat_Avancement!G17</f>
        <v/>
      </c>
    </row>
    <row r="26" spans="1:8" ht="25.2" customHeight="1">
      <c r="A26" s="158" t="str">
        <f>Evaluation_Etat_Avancement!A26</f>
        <v>Etape 2</v>
      </c>
      <c r="B26" s="380" t="str">
        <f>Evaluation_Etat_Avancement!B26</f>
        <v>Identifier les exigences en matière de sécurité et de performance</v>
      </c>
      <c r="C26" s="380"/>
      <c r="D26" s="380"/>
      <c r="E26" s="159" t="str">
        <f>Evaluation_Etat_Avancement!D26</f>
        <v>…</v>
      </c>
      <c r="F26" s="160" t="str">
        <f>Evaluation_Etat_Avancement!E26</f>
        <v>Il reste encore des points à évaluer.</v>
      </c>
      <c r="G26" s="160" t="str">
        <f>Evaluation_Etat_Avancement!F26</f>
        <v>en attente</v>
      </c>
      <c r="H26" s="160" t="str">
        <f>Evaluation_Etat_Avancement!G26</f>
        <v/>
      </c>
    </row>
    <row r="27" spans="1:8" ht="25.2" customHeight="1">
      <c r="A27" s="158" t="str">
        <f>Evaluation_Etat_Avancement!A127</f>
        <v>Etape 3</v>
      </c>
      <c r="B27" s="380" t="str">
        <f>Evaluation_Etat_Avancement!B127</f>
        <v>Identification des moyens de contrôle et d'essais exigés</v>
      </c>
      <c r="C27" s="380"/>
      <c r="D27" s="380"/>
      <c r="E27" s="159" t="str">
        <f>Evaluation_Etat_Avancement!D127</f>
        <v>…</v>
      </c>
      <c r="F27" s="160" t="str">
        <f>Evaluation_Etat_Avancement!E127</f>
        <v>Il reste encore des points à évaluer.</v>
      </c>
      <c r="G27" s="160" t="str">
        <f>Evaluation_Etat_Avancement!F127</f>
        <v>en attente</v>
      </c>
      <c r="H27" s="160" t="str">
        <f>Evaluation_Etat_Avancement!G127</f>
        <v/>
      </c>
    </row>
    <row r="28" spans="1:8" ht="25.2" customHeight="1">
      <c r="A28" s="158" t="str">
        <f>Evaluation_Etat_Avancement!A151</f>
        <v xml:space="preserve">Etape 4 </v>
      </c>
      <c r="B28" s="380" t="str">
        <f>Evaluation_Etat_Avancement!B151</f>
        <v>Données pré-cliniques</v>
      </c>
      <c r="C28" s="380"/>
      <c r="D28" s="380"/>
      <c r="E28" s="159" t="str">
        <f>Evaluation_Etat_Avancement!D151</f>
        <v>…</v>
      </c>
      <c r="F28" s="160" t="str">
        <f>Evaluation_Etat_Avancement!E151</f>
        <v>Il reste encore des points à évaluer.</v>
      </c>
      <c r="G28" s="160" t="str">
        <f>Evaluation_Etat_Avancement!F151</f>
        <v>en attente</v>
      </c>
      <c r="H28" s="160" t="str">
        <f>Evaluation_Etat_Avancement!G151</f>
        <v/>
      </c>
    </row>
    <row r="29" spans="1:8" ht="25.2" customHeight="1">
      <c r="A29" s="158" t="str">
        <f>Evaluation_Etat_Avancement!A154</f>
        <v>Etape 5</v>
      </c>
      <c r="B29" s="380" t="str">
        <f>Evaluation_Etat_Avancement!B154</f>
        <v>Evaluation clinique</v>
      </c>
      <c r="C29" s="380"/>
      <c r="D29" s="380"/>
      <c r="E29" s="159" t="str">
        <f>Evaluation_Etat_Avancement!D154</f>
        <v>…</v>
      </c>
      <c r="F29" s="160" t="str">
        <f>Evaluation_Etat_Avancement!E154</f>
        <v>Il reste encore des points à évaluer.</v>
      </c>
      <c r="G29" s="160" t="str">
        <f>Evaluation_Etat_Avancement!F154</f>
        <v>en attente</v>
      </c>
      <c r="H29" s="160" t="str">
        <f>Evaluation_Etat_Avancement!G154</f>
        <v/>
      </c>
    </row>
    <row r="30" spans="1:8" ht="25.2" customHeight="1">
      <c r="A30" s="158" t="str">
        <f>Evaluation_Etat_Avancement!A243</f>
        <v>Etape 6</v>
      </c>
      <c r="B30" s="380" t="str">
        <f>Evaluation_Etat_Avancement!B243</f>
        <v>Mettre en place la surveillance après commercialisation</v>
      </c>
      <c r="C30" s="380"/>
      <c r="D30" s="380"/>
      <c r="E30" s="159" t="str">
        <f>Evaluation_Etat_Avancement!D243</f>
        <v>…</v>
      </c>
      <c r="F30" s="160" t="str">
        <f>Evaluation_Etat_Avancement!E243</f>
        <v>Il reste encore des points à évaluer.</v>
      </c>
      <c r="G30" s="160" t="str">
        <f>Evaluation_Etat_Avancement!F243</f>
        <v>en attente</v>
      </c>
      <c r="H30" s="160" t="str">
        <f>Evaluation_Etat_Avancement!G243</f>
        <v/>
      </c>
    </row>
    <row r="31" spans="1:8" ht="25.2" customHeight="1">
      <c r="A31" s="158" t="str">
        <f>Evaluation_Etat_Avancement!A274</f>
        <v>Etape 7</v>
      </c>
      <c r="B31" s="380" t="str">
        <f>Evaluation_Etat_Avancement!B274</f>
        <v>Préparer la mise à disposition sur le marché et traçabilité</v>
      </c>
      <c r="C31" s="380"/>
      <c r="D31" s="380"/>
      <c r="E31" s="159" t="str">
        <f>Evaluation_Etat_Avancement!D274</f>
        <v>…</v>
      </c>
      <c r="F31" s="160" t="str">
        <f>Evaluation_Etat_Avancement!E274</f>
        <v>Il reste encore des points à évaluer.</v>
      </c>
      <c r="G31" s="160" t="str">
        <f>Evaluation_Etat_Avancement!F274</f>
        <v>en attente</v>
      </c>
      <c r="H31" s="160" t="str">
        <f>Evaluation_Etat_Avancement!G274</f>
        <v/>
      </c>
    </row>
    <row r="32" spans="1:8" ht="25.2" customHeight="1">
      <c r="A32" s="158" t="str">
        <f>Evaluation_Etat_Avancement!A331</f>
        <v>Etape 8</v>
      </c>
      <c r="B32" s="380" t="str">
        <f>Evaluation_Etat_Avancement!B331</f>
        <v>Vérifier la conformité de la documentation technique</v>
      </c>
      <c r="C32" s="380"/>
      <c r="D32" s="380"/>
      <c r="E32" s="159" t="str">
        <f>Evaluation_Etat_Avancement!D331</f>
        <v>…</v>
      </c>
      <c r="F32" s="160" t="str">
        <f>Evaluation_Etat_Avancement!E331</f>
        <v>Il reste encore des points à évaluer.</v>
      </c>
      <c r="G32" s="160" t="str">
        <f>Evaluation_Etat_Avancement!F331</f>
        <v>en attente</v>
      </c>
      <c r="H32" s="160" t="str">
        <f>Evaluation_Etat_Avancement!G331</f>
        <v/>
      </c>
    </row>
    <row r="33" spans="1:8" ht="25.2" customHeight="1">
      <c r="A33" s="158" t="str">
        <f>Evaluation_Etat_Avancement!A353</f>
        <v>Etape 9</v>
      </c>
      <c r="B33" s="380" t="str">
        <f>Evaluation_Etat_Avancement!B353</f>
        <v>Enregistrer les opérateurs économiques et le dispositif</v>
      </c>
      <c r="C33" s="380"/>
      <c r="D33" s="380"/>
      <c r="E33" s="159" t="str">
        <f>Evaluation_Etat_Avancement!D353</f>
        <v>…</v>
      </c>
      <c r="F33" s="160" t="str">
        <f>Evaluation_Etat_Avancement!E353</f>
        <v>Il reste encore des points à évaluer.</v>
      </c>
      <c r="G33" s="160" t="str">
        <f>Evaluation_Etat_Avancement!F353</f>
        <v>en attente</v>
      </c>
      <c r="H33" s="160" t="str">
        <f>Evaluation_Etat_Avancement!G353</f>
        <v/>
      </c>
    </row>
    <row r="34" spans="1:8" ht="25.2" customHeight="1">
      <c r="A34" s="158" t="str">
        <f>Evaluation_Etat_Avancement!A402</f>
        <v>Etape 10</v>
      </c>
      <c r="B34" s="380" t="str">
        <f>Evaluation_Etat_Avancement!B402</f>
        <v>Rédiger la déclaration CE de conformité</v>
      </c>
      <c r="C34" s="380"/>
      <c r="D34" s="380"/>
      <c r="E34" s="159" t="str">
        <f>Evaluation_Etat_Avancement!D402</f>
        <v>…</v>
      </c>
      <c r="F34" s="160" t="str">
        <f>Evaluation_Etat_Avancement!E402</f>
        <v>Il reste encore des points à évaluer.</v>
      </c>
      <c r="G34" s="160" t="str">
        <f>Evaluation_Etat_Avancement!F402</f>
        <v>en attente</v>
      </c>
      <c r="H34" s="160" t="str">
        <f>Evaluation_Etat_Avancement!G402</f>
        <v/>
      </c>
    </row>
    <row r="35" spans="1:8">
      <c r="A35" s="145"/>
      <c r="B35" s="379"/>
      <c r="C35" s="379"/>
      <c r="D35" s="379"/>
      <c r="E35" s="146"/>
      <c r="F35" s="147"/>
      <c r="G35" s="146"/>
      <c r="H35" s="145"/>
    </row>
    <row r="36" spans="1:8">
      <c r="A36" s="93"/>
      <c r="B36" s="93"/>
      <c r="C36" s="93"/>
      <c r="D36" s="93"/>
      <c r="E36" s="93"/>
      <c r="F36" s="93"/>
      <c r="G36" s="93"/>
      <c r="H36" s="93"/>
    </row>
    <row r="37" spans="1:8">
      <c r="A37" s="93"/>
      <c r="B37" s="93"/>
      <c r="C37" s="93"/>
      <c r="D37" s="93"/>
      <c r="E37" s="93"/>
      <c r="F37" s="93"/>
      <c r="G37" s="93"/>
      <c r="H37" s="93"/>
    </row>
    <row r="38" spans="1:8">
      <c r="A38" s="93"/>
      <c r="B38" s="93"/>
      <c r="C38" s="93"/>
      <c r="D38" s="93"/>
      <c r="E38" s="93"/>
      <c r="F38" s="93"/>
      <c r="G38" s="93"/>
      <c r="H38" s="93"/>
    </row>
    <row r="39" spans="1:8">
      <c r="A39" s="93"/>
      <c r="B39" s="93"/>
      <c r="C39" s="93"/>
      <c r="D39" s="93"/>
      <c r="E39" s="93"/>
      <c r="F39" s="93"/>
      <c r="G39" s="93"/>
      <c r="H39" s="93"/>
    </row>
    <row r="40" spans="1:8">
      <c r="A40" s="93"/>
      <c r="B40" s="93"/>
      <c r="C40" s="93"/>
      <c r="D40" s="93"/>
      <c r="E40" s="93"/>
      <c r="F40" s="93"/>
      <c r="G40" s="93"/>
      <c r="H40" s="93"/>
    </row>
    <row r="41" spans="1:8">
      <c r="A41" s="93"/>
      <c r="B41" s="93"/>
      <c r="C41" s="93"/>
      <c r="D41" s="93"/>
      <c r="E41" s="93"/>
      <c r="F41" s="93"/>
      <c r="G41" s="93"/>
      <c r="H41" s="93"/>
    </row>
    <row r="42" spans="1:8">
      <c r="A42" s="93"/>
      <c r="B42" s="93"/>
      <c r="C42" s="93"/>
      <c r="D42" s="93"/>
      <c r="E42" s="93"/>
      <c r="F42" s="93"/>
      <c r="G42" s="93"/>
      <c r="H42" s="93"/>
    </row>
    <row r="43" spans="1:8">
      <c r="A43" s="93"/>
      <c r="B43" s="93"/>
      <c r="C43" s="93"/>
      <c r="D43" s="93"/>
      <c r="E43" s="93"/>
      <c r="F43" s="93"/>
      <c r="G43" s="93"/>
      <c r="H43" s="93"/>
    </row>
    <row r="44" spans="1:8">
      <c r="A44" s="93"/>
      <c r="B44" s="93"/>
      <c r="C44" s="93"/>
      <c r="D44" s="93"/>
      <c r="E44" s="93"/>
      <c r="F44" s="93"/>
      <c r="G44" s="93"/>
      <c r="H44" s="93"/>
    </row>
    <row r="45" spans="1:8">
      <c r="A45" s="93"/>
      <c r="B45" s="93"/>
      <c r="C45" s="93"/>
      <c r="D45" s="93"/>
      <c r="E45" s="93"/>
      <c r="F45" s="93"/>
      <c r="G45" s="93"/>
      <c r="H45" s="93"/>
    </row>
    <row r="46" spans="1:8">
      <c r="A46" s="93"/>
      <c r="B46" s="93"/>
      <c r="C46" s="93"/>
      <c r="D46" s="93"/>
      <c r="E46" s="93"/>
      <c r="F46" s="93"/>
      <c r="G46" s="93"/>
      <c r="H46" s="93"/>
    </row>
    <row r="47" spans="1:8">
      <c r="A47" s="93"/>
      <c r="B47" s="93"/>
      <c r="C47" s="93"/>
      <c r="D47" s="93"/>
      <c r="E47" s="93"/>
      <c r="F47" s="93"/>
      <c r="G47" s="93"/>
      <c r="H47" s="93"/>
    </row>
    <row r="48" spans="1:8">
      <c r="A48" s="93"/>
      <c r="B48" s="93"/>
      <c r="C48" s="93"/>
      <c r="D48" s="93"/>
      <c r="E48" s="93"/>
      <c r="F48" s="93"/>
      <c r="G48" s="93"/>
      <c r="H48" s="93"/>
    </row>
    <row r="49" spans="1:8">
      <c r="A49" s="93"/>
      <c r="B49" s="93"/>
      <c r="C49" s="93"/>
      <c r="D49" s="93"/>
      <c r="E49" s="93"/>
      <c r="F49" s="93"/>
      <c r="G49" s="93"/>
      <c r="H49" s="93"/>
    </row>
    <row r="50" spans="1:8">
      <c r="A50" s="93"/>
      <c r="B50" s="93"/>
      <c r="C50" s="93"/>
      <c r="D50" s="93"/>
      <c r="E50" s="93"/>
      <c r="F50" s="93"/>
      <c r="G50" s="93"/>
      <c r="H50" s="93"/>
    </row>
    <row r="51" spans="1:8">
      <c r="A51" s="93"/>
      <c r="B51" s="93"/>
      <c r="C51" s="93"/>
      <c r="D51" s="93"/>
      <c r="E51" s="93"/>
      <c r="F51" s="93"/>
      <c r="G51" s="93"/>
      <c r="H51" s="93"/>
    </row>
  </sheetData>
  <sheetProtection sheet="1" objects="1" scenarios="1" selectLockedCells="1"/>
  <mergeCells count="40">
    <mergeCell ref="B35:D35"/>
    <mergeCell ref="B34:D34"/>
    <mergeCell ref="B29:D29"/>
    <mergeCell ref="B33:D33"/>
    <mergeCell ref="B25:D25"/>
    <mergeCell ref="B26:D26"/>
    <mergeCell ref="B27:D27"/>
    <mergeCell ref="B28:D28"/>
    <mergeCell ref="B30:D30"/>
    <mergeCell ref="B31:D31"/>
    <mergeCell ref="B32:D32"/>
    <mergeCell ref="A17:D17"/>
    <mergeCell ref="A3:H4"/>
    <mergeCell ref="A6:D6"/>
    <mergeCell ref="E6:H6"/>
    <mergeCell ref="B24:D24"/>
    <mergeCell ref="A18:D18"/>
    <mergeCell ref="A13:H13"/>
    <mergeCell ref="A16:D16"/>
    <mergeCell ref="E16:H16"/>
    <mergeCell ref="A14:D14"/>
    <mergeCell ref="A15:D15"/>
    <mergeCell ref="E14:H15"/>
    <mergeCell ref="E10:F10"/>
    <mergeCell ref="A1:D1"/>
    <mergeCell ref="A8:B8"/>
    <mergeCell ref="E8:F8"/>
    <mergeCell ref="C11:D11"/>
    <mergeCell ref="G8:H8"/>
    <mergeCell ref="G9:H9"/>
    <mergeCell ref="G10:H10"/>
    <mergeCell ref="A11:B11"/>
    <mergeCell ref="A9:B9"/>
    <mergeCell ref="E9:F9"/>
    <mergeCell ref="A10:B10"/>
    <mergeCell ref="F2:H2"/>
    <mergeCell ref="F1:H1"/>
    <mergeCell ref="C8:D8"/>
    <mergeCell ref="C9:D9"/>
    <mergeCell ref="C10:D10"/>
  </mergeCells>
  <pageMargins left="0.70866141732283505" right="0.70866141732283505" top="0.74803149606299202" bottom="0.74803149606299202" header="0.31496062992126" footer="0.31496062992126"/>
  <pageSetup paperSize="9" orientation="landscape" r:id="rId1"/>
  <headerFooter>
    <oddFooter>&amp;L&amp;"Calibri,Normal"&amp;K000000&amp;D&amp;C&amp;"Calibri,Normal"&amp;K000000&amp;F    &amp;A&amp;R&amp;"Calibri,Normal"&amp;K000000&amp;P/&amp;N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BABCF-ED9C-496A-B82F-FB508337B8DE}">
  <sheetPr>
    <tabColor theme="8" tint="0.59999389629810485"/>
  </sheetPr>
  <dimension ref="A1:H183"/>
  <sheetViews>
    <sheetView showGridLines="0" workbookViewId="0">
      <selection activeCell="F15" sqref="F15:H15"/>
    </sheetView>
  </sheetViews>
  <sheetFormatPr baseColWidth="10" defaultColWidth="11.44140625" defaultRowHeight="14.4"/>
  <cols>
    <col min="2" max="2" width="18.6640625" customWidth="1"/>
    <col min="4" max="4" width="16.44140625" customWidth="1"/>
    <col min="5" max="5" width="15.109375" customWidth="1"/>
    <col min="6" max="6" width="14.6640625" customWidth="1"/>
    <col min="7" max="7" width="15.6640625" customWidth="1"/>
    <col min="8" max="8" width="16.109375" customWidth="1"/>
  </cols>
  <sheetData>
    <row r="1" spans="1:8" ht="10.199999999999999" customHeight="1">
      <c r="A1" s="431" t="s">
        <v>1055</v>
      </c>
      <c r="B1" s="432"/>
      <c r="C1" s="432"/>
      <c r="D1" s="432"/>
      <c r="E1" s="161"/>
      <c r="F1" s="450" t="s">
        <v>819</v>
      </c>
      <c r="G1" s="450"/>
      <c r="H1" s="451"/>
    </row>
    <row r="2" spans="1:8" ht="10.199999999999999" customHeight="1">
      <c r="A2" s="162"/>
      <c r="B2" s="163"/>
      <c r="C2" s="163"/>
      <c r="D2" s="163"/>
      <c r="E2" s="163"/>
      <c r="F2" s="448" t="s">
        <v>820</v>
      </c>
      <c r="G2" s="448"/>
      <c r="H2" s="449"/>
    </row>
    <row r="3" spans="1:8">
      <c r="A3" s="433" t="s">
        <v>829</v>
      </c>
      <c r="B3" s="434"/>
      <c r="C3" s="434"/>
      <c r="D3" s="434"/>
      <c r="E3" s="434"/>
      <c r="F3" s="434"/>
      <c r="G3" s="434"/>
      <c r="H3" s="435"/>
    </row>
    <row r="4" spans="1:8" ht="8.6999999999999993" customHeight="1">
      <c r="A4" s="433"/>
      <c r="B4" s="434"/>
      <c r="C4" s="434"/>
      <c r="D4" s="434"/>
      <c r="E4" s="434"/>
      <c r="F4" s="434"/>
      <c r="G4" s="434"/>
      <c r="H4" s="435"/>
    </row>
    <row r="5" spans="1:8" ht="4.2" customHeight="1">
      <c r="A5" s="164"/>
      <c r="B5" s="165"/>
      <c r="C5" s="165"/>
      <c r="D5" s="165"/>
      <c r="E5" s="165"/>
      <c r="F5" s="165"/>
      <c r="G5" s="166"/>
      <c r="H5" s="167"/>
    </row>
    <row r="6" spans="1:8">
      <c r="A6" s="436" t="s">
        <v>3</v>
      </c>
      <c r="B6" s="437"/>
      <c r="C6" s="437"/>
      <c r="D6" s="438"/>
      <c r="E6" s="439" t="s">
        <v>4</v>
      </c>
      <c r="F6" s="437"/>
      <c r="G6" s="437"/>
      <c r="H6" s="440"/>
    </row>
    <row r="7" spans="1:8" ht="3" customHeight="1">
      <c r="A7" s="168"/>
      <c r="B7" s="169"/>
      <c r="C7" s="169"/>
      <c r="D7" s="169"/>
      <c r="E7" s="169"/>
      <c r="F7" s="169"/>
      <c r="G7" s="387" t="str">
        <f>Evaluation_Etat_Avancement!F8</f>
        <v xml:space="preserve">Nom </v>
      </c>
      <c r="H7" s="388"/>
    </row>
    <row r="8" spans="1:8">
      <c r="A8" s="429" t="s">
        <v>5</v>
      </c>
      <c r="B8" s="430"/>
      <c r="C8" s="387" t="str">
        <f>Evaluation_Etat_Avancement!B8</f>
        <v>UTC</v>
      </c>
      <c r="D8" s="387"/>
      <c r="E8" s="430" t="s">
        <v>7</v>
      </c>
      <c r="F8" s="430"/>
      <c r="G8" s="387"/>
      <c r="H8" s="388"/>
    </row>
    <row r="9" spans="1:8" ht="32.700000000000003" customHeight="1">
      <c r="A9" s="441" t="s">
        <v>9</v>
      </c>
      <c r="B9" s="442"/>
      <c r="C9" s="387" t="str">
        <f>Evaluation_Etat_Avancement!B9</f>
        <v>NOM Prénom</v>
      </c>
      <c r="D9" s="387"/>
      <c r="E9" s="430" t="s">
        <v>11</v>
      </c>
      <c r="F9" s="430"/>
      <c r="G9" s="387" t="str">
        <f>Evaluation_Etat_Avancement!F9</f>
        <v>Classification</v>
      </c>
      <c r="H9" s="388"/>
    </row>
    <row r="10" spans="1:8">
      <c r="A10" s="429" t="s">
        <v>13</v>
      </c>
      <c r="B10" s="430"/>
      <c r="C10" s="387" t="str">
        <f>Evaluation_Etat_Avancement!B10</f>
        <v>Mail Tél</v>
      </c>
      <c r="D10" s="387"/>
      <c r="E10" s="442" t="s">
        <v>15</v>
      </c>
      <c r="F10" s="442"/>
      <c r="G10" s="387" t="str">
        <f>Evaluation_Etat_Avancement!F10</f>
        <v>XX/XX/XX</v>
      </c>
      <c r="H10" s="388"/>
    </row>
    <row r="11" spans="1:8">
      <c r="A11" s="429" t="s">
        <v>17</v>
      </c>
      <c r="B11" s="430"/>
      <c r="C11" s="387" t="str">
        <f>Evaluation_Etat_Avancement!B11</f>
        <v>22/11/2020</v>
      </c>
      <c r="D11" s="387"/>
      <c r="E11" s="169"/>
      <c r="F11" s="169"/>
      <c r="G11" s="170"/>
      <c r="H11" s="171"/>
    </row>
    <row r="12" spans="1:8" ht="4.95" customHeight="1">
      <c r="A12" s="168"/>
      <c r="B12" s="169"/>
      <c r="C12" s="169"/>
      <c r="D12" s="169"/>
      <c r="E12" s="169"/>
      <c r="F12" s="169"/>
      <c r="G12" s="169"/>
      <c r="H12" s="172"/>
    </row>
    <row r="13" spans="1:8" ht="16.95" customHeight="1">
      <c r="A13" s="452" t="s">
        <v>830</v>
      </c>
      <c r="B13" s="453"/>
      <c r="C13" s="453"/>
      <c r="D13" s="453"/>
      <c r="E13" s="453"/>
      <c r="F13" s="453"/>
      <c r="G13" s="453"/>
      <c r="H13" s="454"/>
    </row>
    <row r="14" spans="1:8" ht="19.95" customHeight="1">
      <c r="A14" s="397" t="s">
        <v>831</v>
      </c>
      <c r="B14" s="398"/>
      <c r="C14" s="398" t="s">
        <v>832</v>
      </c>
      <c r="D14" s="398"/>
      <c r="E14" s="399"/>
      <c r="F14" s="466" t="s">
        <v>822</v>
      </c>
      <c r="G14" s="467"/>
      <c r="H14" s="468"/>
    </row>
    <row r="15" spans="1:8" ht="40.200000000000003" customHeight="1">
      <c r="A15" s="403" t="str">
        <f>Résultat_Marquage_CE!G25</f>
        <v>en attente</v>
      </c>
      <c r="B15" s="404"/>
      <c r="C15" s="405" t="str">
        <f>Résultat_Marquage_CE!E25</f>
        <v>…</v>
      </c>
      <c r="D15" s="405"/>
      <c r="E15" s="406"/>
      <c r="F15" s="443" t="s">
        <v>823</v>
      </c>
      <c r="G15" s="444"/>
      <c r="H15" s="445"/>
    </row>
    <row r="16" spans="1:8">
      <c r="A16" s="173"/>
      <c r="B16" s="62"/>
      <c r="C16" s="62"/>
      <c r="D16" s="62"/>
      <c r="E16" s="56"/>
      <c r="F16" s="446" t="s">
        <v>833</v>
      </c>
      <c r="G16" s="446"/>
      <c r="H16" s="447"/>
    </row>
    <row r="17" spans="1:8" ht="20.399999999999999">
      <c r="A17" s="173"/>
      <c r="B17" s="62"/>
      <c r="C17" s="62"/>
      <c r="D17" s="62"/>
      <c r="E17" s="56"/>
      <c r="F17" s="179" t="s">
        <v>834</v>
      </c>
      <c r="G17" s="180" t="s">
        <v>835</v>
      </c>
      <c r="H17" s="181" t="s">
        <v>836</v>
      </c>
    </row>
    <row r="18" spans="1:8" ht="40.200000000000003" customHeight="1">
      <c r="A18" s="173"/>
      <c r="B18" s="62"/>
      <c r="C18" s="62"/>
      <c r="D18" s="62"/>
      <c r="E18" s="56"/>
      <c r="F18" s="272" t="s">
        <v>837</v>
      </c>
      <c r="G18" s="271"/>
      <c r="H18" s="271"/>
    </row>
    <row r="19" spans="1:8" ht="40.200000000000003" customHeight="1">
      <c r="A19" s="173"/>
      <c r="B19" s="62"/>
      <c r="C19" s="62"/>
      <c r="D19" s="62"/>
      <c r="E19" s="56"/>
      <c r="F19" s="272" t="s">
        <v>838</v>
      </c>
      <c r="G19" s="271"/>
      <c r="H19" s="271"/>
    </row>
    <row r="20" spans="1:8" ht="19.95" customHeight="1">
      <c r="A20" s="391"/>
      <c r="B20" s="392"/>
      <c r="C20" s="392"/>
      <c r="D20" s="392"/>
      <c r="E20" s="393"/>
      <c r="F20" s="381" t="s">
        <v>838</v>
      </c>
      <c r="G20" s="383"/>
      <c r="H20" s="383"/>
    </row>
    <row r="21" spans="1:8" ht="19.95" customHeight="1">
      <c r="A21" s="174"/>
      <c r="B21" s="57"/>
      <c r="C21" s="57"/>
      <c r="D21" s="57"/>
      <c r="E21" s="58"/>
      <c r="F21" s="385"/>
      <c r="G21" s="386"/>
      <c r="H21" s="386"/>
    </row>
    <row r="22" spans="1:8" ht="95.7" customHeight="1">
      <c r="A22" s="175"/>
      <c r="B22" s="176"/>
      <c r="C22" s="176"/>
      <c r="D22" s="176"/>
      <c r="E22" s="177"/>
      <c r="F22" s="53"/>
      <c r="G22" s="54"/>
      <c r="H22" s="178"/>
    </row>
    <row r="23" spans="1:8" ht="15" customHeight="1">
      <c r="A23" s="455" t="s">
        <v>840</v>
      </c>
      <c r="B23" s="456"/>
      <c r="C23" s="456"/>
      <c r="D23" s="456"/>
      <c r="E23" s="456"/>
      <c r="F23" s="456"/>
      <c r="G23" s="456"/>
      <c r="H23" s="457"/>
    </row>
    <row r="24" spans="1:8" ht="19.95" customHeight="1">
      <c r="A24" s="397" t="s">
        <v>831</v>
      </c>
      <c r="B24" s="398"/>
      <c r="C24" s="398" t="s">
        <v>832</v>
      </c>
      <c r="D24" s="398"/>
      <c r="E24" s="399"/>
      <c r="F24" s="458" t="s">
        <v>822</v>
      </c>
      <c r="G24" s="459"/>
      <c r="H24" s="460"/>
    </row>
    <row r="25" spans="1:8" ht="40.200000000000003" customHeight="1">
      <c r="A25" s="403" t="str">
        <f>Résultat_Marquage_CE!G26</f>
        <v>en attente</v>
      </c>
      <c r="B25" s="404"/>
      <c r="C25" s="405" t="str">
        <f>Résultat_Marquage_CE!E26</f>
        <v>…</v>
      </c>
      <c r="D25" s="405"/>
      <c r="E25" s="406"/>
      <c r="F25" s="461" t="s">
        <v>823</v>
      </c>
      <c r="G25" s="462"/>
      <c r="H25" s="463"/>
    </row>
    <row r="26" spans="1:8">
      <c r="A26" s="173"/>
      <c r="B26" s="62"/>
      <c r="C26" s="62"/>
      <c r="D26" s="62"/>
      <c r="E26" s="56"/>
      <c r="F26" s="464" t="s">
        <v>833</v>
      </c>
      <c r="G26" s="464"/>
      <c r="H26" s="465"/>
    </row>
    <row r="27" spans="1:8" ht="34.950000000000003" customHeight="1">
      <c r="A27" s="173"/>
      <c r="B27" s="62"/>
      <c r="C27" s="62"/>
      <c r="D27" s="62"/>
      <c r="E27" s="56"/>
      <c r="F27" s="179" t="s">
        <v>834</v>
      </c>
      <c r="G27" s="180" t="s">
        <v>835</v>
      </c>
      <c r="H27" s="181" t="s">
        <v>836</v>
      </c>
    </row>
    <row r="28" spans="1:8" ht="35.700000000000003" customHeight="1">
      <c r="A28" s="173"/>
      <c r="B28" s="62"/>
      <c r="C28" s="62"/>
      <c r="D28" s="62"/>
      <c r="E28" s="56"/>
      <c r="F28" s="272" t="s">
        <v>837</v>
      </c>
      <c r="G28" s="271"/>
      <c r="H28" s="271"/>
    </row>
    <row r="29" spans="1:8" ht="33" customHeight="1">
      <c r="A29" s="173"/>
      <c r="B29" s="62"/>
      <c r="C29" s="62"/>
      <c r="D29" s="62"/>
      <c r="E29" s="56"/>
      <c r="F29" s="272" t="s">
        <v>838</v>
      </c>
      <c r="G29" s="271"/>
      <c r="H29" s="271"/>
    </row>
    <row r="30" spans="1:8" ht="19.95" customHeight="1">
      <c r="A30" s="391"/>
      <c r="B30" s="392"/>
      <c r="C30" s="392"/>
      <c r="D30" s="392"/>
      <c r="E30" s="393"/>
      <c r="F30" s="381" t="s">
        <v>839</v>
      </c>
      <c r="G30" s="383"/>
      <c r="H30" s="383"/>
    </row>
    <row r="31" spans="1:8" ht="11.7" customHeight="1">
      <c r="A31" s="174"/>
      <c r="B31" s="57"/>
      <c r="C31" s="57"/>
      <c r="D31" s="57"/>
      <c r="E31" s="58"/>
      <c r="F31" s="382"/>
      <c r="G31" s="384"/>
      <c r="H31" s="384"/>
    </row>
    <row r="32" spans="1:8" ht="12" customHeight="1">
      <c r="A32" s="175"/>
      <c r="B32" s="176"/>
      <c r="C32" s="176"/>
      <c r="D32" s="176"/>
      <c r="E32" s="177"/>
      <c r="F32" s="177"/>
      <c r="G32" s="176"/>
      <c r="H32" s="182"/>
    </row>
    <row r="33" spans="1:8" ht="14.7" customHeight="1">
      <c r="A33" s="394" t="s">
        <v>841</v>
      </c>
      <c r="B33" s="395"/>
      <c r="C33" s="395"/>
      <c r="D33" s="395"/>
      <c r="E33" s="395"/>
      <c r="F33" s="395"/>
      <c r="G33" s="395"/>
      <c r="H33" s="396"/>
    </row>
    <row r="34" spans="1:8" ht="19.95" customHeight="1">
      <c r="A34" s="397" t="s">
        <v>831</v>
      </c>
      <c r="B34" s="398"/>
      <c r="C34" s="398" t="s">
        <v>832</v>
      </c>
      <c r="D34" s="398"/>
      <c r="E34" s="399"/>
      <c r="F34" s="469" t="s">
        <v>822</v>
      </c>
      <c r="G34" s="470"/>
      <c r="H34" s="471"/>
    </row>
    <row r="35" spans="1:8" ht="40.200000000000003" customHeight="1">
      <c r="A35" s="403" t="str">
        <f>Résultat_Marquage_CE!G27</f>
        <v>en attente</v>
      </c>
      <c r="B35" s="404"/>
      <c r="C35" s="405" t="str">
        <f>Résultat_Marquage_CE!E27</f>
        <v>…</v>
      </c>
      <c r="D35" s="405"/>
      <c r="E35" s="406"/>
      <c r="F35" s="472" t="s">
        <v>823</v>
      </c>
      <c r="G35" s="473"/>
      <c r="H35" s="474"/>
    </row>
    <row r="36" spans="1:8" ht="21" customHeight="1">
      <c r="A36" s="173"/>
      <c r="B36" s="62"/>
      <c r="C36" s="62"/>
      <c r="D36" s="62"/>
      <c r="E36" s="56"/>
      <c r="F36" s="475" t="s">
        <v>833</v>
      </c>
      <c r="G36" s="389"/>
      <c r="H36" s="390"/>
    </row>
    <row r="37" spans="1:8" ht="20.399999999999999">
      <c r="A37" s="173"/>
      <c r="B37" s="62"/>
      <c r="C37" s="62"/>
      <c r="D37" s="62"/>
      <c r="E37" s="56"/>
      <c r="F37" s="59" t="s">
        <v>834</v>
      </c>
      <c r="G37" s="60" t="s">
        <v>835</v>
      </c>
      <c r="H37" s="183" t="s">
        <v>836</v>
      </c>
    </row>
    <row r="38" spans="1:8" ht="28.95" customHeight="1">
      <c r="A38" s="173"/>
      <c r="B38" s="62"/>
      <c r="C38" s="62"/>
      <c r="D38" s="62"/>
      <c r="E38" s="56"/>
      <c r="F38" s="272" t="s">
        <v>837</v>
      </c>
      <c r="G38" s="271"/>
      <c r="H38" s="271"/>
    </row>
    <row r="39" spans="1:8" ht="31.2" customHeight="1">
      <c r="A39" s="173"/>
      <c r="B39" s="62"/>
      <c r="C39" s="62"/>
      <c r="D39" s="62"/>
      <c r="E39" s="56"/>
      <c r="F39" s="272" t="s">
        <v>838</v>
      </c>
      <c r="G39" s="271"/>
      <c r="H39" s="271"/>
    </row>
    <row r="40" spans="1:8" ht="19.95" customHeight="1">
      <c r="A40" s="391"/>
      <c r="B40" s="392"/>
      <c r="C40" s="392"/>
      <c r="D40" s="392"/>
      <c r="E40" s="393"/>
      <c r="F40" s="381" t="s">
        <v>839</v>
      </c>
      <c r="G40" s="383"/>
      <c r="H40" s="383"/>
    </row>
    <row r="41" spans="1:8" ht="11.7" customHeight="1">
      <c r="A41" s="174"/>
      <c r="B41" s="57"/>
      <c r="C41" s="57"/>
      <c r="D41" s="57"/>
      <c r="E41" s="58"/>
      <c r="F41" s="382"/>
      <c r="G41" s="384"/>
      <c r="H41" s="384"/>
    </row>
    <row r="42" spans="1:8" ht="10.95" customHeight="1">
      <c r="A42" s="175"/>
      <c r="B42" s="176"/>
      <c r="C42" s="176"/>
      <c r="D42" s="176"/>
      <c r="E42" s="177"/>
      <c r="F42" s="177"/>
      <c r="G42" s="176"/>
      <c r="H42" s="182"/>
    </row>
    <row r="43" spans="1:8" ht="13.95" customHeight="1">
      <c r="A43" s="394" t="s">
        <v>842</v>
      </c>
      <c r="B43" s="395"/>
      <c r="C43" s="395"/>
      <c r="D43" s="395"/>
      <c r="E43" s="395"/>
      <c r="F43" s="395"/>
      <c r="G43" s="395"/>
      <c r="H43" s="396"/>
    </row>
    <row r="44" spans="1:8" ht="19.95" customHeight="1">
      <c r="A44" s="397" t="s">
        <v>831</v>
      </c>
      <c r="B44" s="398"/>
      <c r="C44" s="398" t="s">
        <v>832</v>
      </c>
      <c r="D44" s="398"/>
      <c r="E44" s="399"/>
      <c r="F44" s="400" t="s">
        <v>822</v>
      </c>
      <c r="G44" s="401"/>
      <c r="H44" s="402"/>
    </row>
    <row r="45" spans="1:8" ht="40.200000000000003" customHeight="1">
      <c r="A45" s="403" t="str">
        <f>Résultat_Marquage_CE!G28</f>
        <v>en attente</v>
      </c>
      <c r="B45" s="404"/>
      <c r="C45" s="405" t="str">
        <f>Résultat_Marquage_CE!E28</f>
        <v>…</v>
      </c>
      <c r="D45" s="405"/>
      <c r="E45" s="406"/>
      <c r="F45" s="407" t="s">
        <v>823</v>
      </c>
      <c r="G45" s="408"/>
      <c r="H45" s="409"/>
    </row>
    <row r="46" spans="1:8" ht="16.2" customHeight="1">
      <c r="A46" s="173"/>
      <c r="B46" s="62"/>
      <c r="C46" s="62"/>
      <c r="D46" s="62"/>
      <c r="E46" s="56"/>
      <c r="F46" s="389" t="s">
        <v>833</v>
      </c>
      <c r="G46" s="389"/>
      <c r="H46" s="390"/>
    </row>
    <row r="47" spans="1:8" ht="20.399999999999999">
      <c r="A47" s="173"/>
      <c r="B47" s="62"/>
      <c r="C47" s="62"/>
      <c r="D47" s="62"/>
      <c r="E47" s="56"/>
      <c r="F47" s="61" t="s">
        <v>834</v>
      </c>
      <c r="G47" s="60" t="s">
        <v>835</v>
      </c>
      <c r="H47" s="183" t="s">
        <v>836</v>
      </c>
    </row>
    <row r="48" spans="1:8" ht="35.700000000000003" customHeight="1">
      <c r="A48" s="173"/>
      <c r="B48" s="62"/>
      <c r="C48" s="62"/>
      <c r="D48" s="62"/>
      <c r="E48" s="56"/>
      <c r="F48" s="272" t="s">
        <v>837</v>
      </c>
      <c r="G48" s="271"/>
      <c r="H48" s="271"/>
    </row>
    <row r="49" spans="1:8" ht="34.200000000000003" customHeight="1">
      <c r="A49" s="173"/>
      <c r="B49" s="62"/>
      <c r="C49" s="62"/>
      <c r="D49" s="62"/>
      <c r="E49" s="56"/>
      <c r="F49" s="272" t="s">
        <v>838</v>
      </c>
      <c r="G49" s="271"/>
      <c r="H49" s="271"/>
    </row>
    <row r="50" spans="1:8" ht="16.2" customHeight="1">
      <c r="A50" s="391"/>
      <c r="B50" s="392"/>
      <c r="C50" s="392"/>
      <c r="D50" s="392"/>
      <c r="E50" s="393"/>
      <c r="F50" s="381" t="s">
        <v>839</v>
      </c>
      <c r="G50" s="383"/>
      <c r="H50" s="383"/>
    </row>
    <row r="51" spans="1:8" ht="16.95" customHeight="1">
      <c r="A51" s="174"/>
      <c r="B51" s="57"/>
      <c r="C51" s="57"/>
      <c r="D51" s="57"/>
      <c r="E51" s="58"/>
      <c r="F51" s="382"/>
      <c r="G51" s="384"/>
      <c r="H51" s="384"/>
    </row>
    <row r="52" spans="1:8" ht="15" customHeight="1">
      <c r="A52" s="184"/>
      <c r="B52" s="63"/>
      <c r="C52" s="63"/>
      <c r="D52" s="63"/>
      <c r="E52" s="63"/>
      <c r="F52" s="63"/>
      <c r="G52" s="63"/>
      <c r="H52" s="185"/>
    </row>
    <row r="53" spans="1:8" ht="13.95" customHeight="1">
      <c r="A53" s="394" t="s">
        <v>843</v>
      </c>
      <c r="B53" s="395"/>
      <c r="C53" s="395"/>
      <c r="D53" s="395"/>
      <c r="E53" s="395"/>
      <c r="F53" s="395"/>
      <c r="G53" s="395"/>
      <c r="H53" s="396"/>
    </row>
    <row r="54" spans="1:8">
      <c r="A54" s="397" t="s">
        <v>831</v>
      </c>
      <c r="B54" s="398"/>
      <c r="C54" s="398" t="s">
        <v>832</v>
      </c>
      <c r="D54" s="398"/>
      <c r="E54" s="399"/>
      <c r="F54" s="400" t="s">
        <v>822</v>
      </c>
      <c r="G54" s="401"/>
      <c r="H54" s="402"/>
    </row>
    <row r="55" spans="1:8" ht="40.200000000000003" customHeight="1">
      <c r="A55" s="403" t="str">
        <f>Evaluation_Etat_Avancement!F154</f>
        <v>en attente</v>
      </c>
      <c r="B55" s="404"/>
      <c r="C55" s="405" t="str">
        <f>Evaluation_Etat_Avancement!D154</f>
        <v>…</v>
      </c>
      <c r="D55" s="405"/>
      <c r="E55" s="406"/>
      <c r="F55" s="407" t="s">
        <v>823</v>
      </c>
      <c r="G55" s="408"/>
      <c r="H55" s="409"/>
    </row>
    <row r="56" spans="1:8">
      <c r="A56" s="173"/>
      <c r="B56" s="62"/>
      <c r="C56" s="62"/>
      <c r="D56" s="62"/>
      <c r="E56" s="56"/>
      <c r="F56" s="389" t="s">
        <v>833</v>
      </c>
      <c r="G56" s="389"/>
      <c r="H56" s="390"/>
    </row>
    <row r="57" spans="1:8" ht="20.399999999999999">
      <c r="A57" s="173"/>
      <c r="B57" s="62"/>
      <c r="C57" s="62"/>
      <c r="D57" s="62"/>
      <c r="E57" s="56"/>
      <c r="F57" s="61" t="s">
        <v>834</v>
      </c>
      <c r="G57" s="60" t="s">
        <v>835</v>
      </c>
      <c r="H57" s="183" t="s">
        <v>836</v>
      </c>
    </row>
    <row r="58" spans="1:8" ht="40.200000000000003" customHeight="1">
      <c r="A58" s="173"/>
      <c r="B58" s="62"/>
      <c r="C58" s="62"/>
      <c r="D58" s="62"/>
      <c r="E58" s="56"/>
      <c r="F58" s="272" t="s">
        <v>837</v>
      </c>
      <c r="G58" s="271"/>
      <c r="H58" s="271"/>
    </row>
    <row r="59" spans="1:8" ht="40.200000000000003" customHeight="1">
      <c r="A59" s="173"/>
      <c r="B59" s="62"/>
      <c r="C59" s="62"/>
      <c r="D59" s="62"/>
      <c r="E59" s="56"/>
      <c r="F59" s="272" t="s">
        <v>838</v>
      </c>
      <c r="G59" s="271"/>
      <c r="H59" s="271"/>
    </row>
    <row r="60" spans="1:8" ht="19.95" customHeight="1">
      <c r="A60" s="391"/>
      <c r="B60" s="392"/>
      <c r="C60" s="392"/>
      <c r="D60" s="392"/>
      <c r="E60" s="393"/>
      <c r="F60" s="381" t="s">
        <v>839</v>
      </c>
      <c r="G60" s="383"/>
      <c r="H60" s="383"/>
    </row>
    <row r="61" spans="1:8" ht="19.95" customHeight="1">
      <c r="A61" s="186"/>
      <c r="B61" s="74"/>
      <c r="C61" s="74"/>
      <c r="D61" s="74"/>
      <c r="E61" s="75"/>
      <c r="F61" s="382"/>
      <c r="G61" s="384"/>
      <c r="H61" s="384"/>
    </row>
    <row r="62" spans="1:8" ht="7.2" customHeight="1">
      <c r="A62" s="184"/>
      <c r="B62" s="63"/>
      <c r="C62" s="63"/>
      <c r="D62" s="63"/>
      <c r="E62" s="63"/>
      <c r="F62" s="63"/>
      <c r="G62" s="63"/>
      <c r="H62" s="185"/>
    </row>
    <row r="63" spans="1:8" ht="13.2" customHeight="1">
      <c r="A63" s="426" t="s">
        <v>844</v>
      </c>
      <c r="B63" s="427"/>
      <c r="C63" s="427"/>
      <c r="D63" s="427"/>
      <c r="E63" s="427"/>
      <c r="F63" s="427"/>
      <c r="G63" s="427"/>
      <c r="H63" s="428"/>
    </row>
    <row r="64" spans="1:8">
      <c r="A64" s="397" t="s">
        <v>831</v>
      </c>
      <c r="B64" s="398"/>
      <c r="C64" s="398" t="s">
        <v>832</v>
      </c>
      <c r="D64" s="398"/>
      <c r="E64" s="399"/>
      <c r="F64" s="400" t="s">
        <v>822</v>
      </c>
      <c r="G64" s="401"/>
      <c r="H64" s="402"/>
    </row>
    <row r="65" spans="1:8" ht="40.200000000000003" customHeight="1">
      <c r="A65" s="403" t="str">
        <f>Résultat_Marquage_CE!G30</f>
        <v>en attente</v>
      </c>
      <c r="B65" s="404"/>
      <c r="C65" s="405" t="str">
        <f>Résultat_Marquage_CE!E30</f>
        <v>…</v>
      </c>
      <c r="D65" s="405"/>
      <c r="E65" s="406"/>
      <c r="F65" s="407" t="s">
        <v>823</v>
      </c>
      <c r="G65" s="408"/>
      <c r="H65" s="409"/>
    </row>
    <row r="66" spans="1:8">
      <c r="A66" s="173"/>
      <c r="B66" s="62"/>
      <c r="C66" s="62"/>
      <c r="D66" s="62"/>
      <c r="E66" s="56"/>
      <c r="F66" s="389" t="s">
        <v>833</v>
      </c>
      <c r="G66" s="389"/>
      <c r="H66" s="390"/>
    </row>
    <row r="67" spans="1:8" ht="20.399999999999999">
      <c r="A67" s="173"/>
      <c r="B67" s="62"/>
      <c r="C67" s="62"/>
      <c r="D67" s="62"/>
      <c r="E67" s="56"/>
      <c r="F67" s="61" t="s">
        <v>834</v>
      </c>
      <c r="G67" s="60" t="s">
        <v>835</v>
      </c>
      <c r="H67" s="183" t="s">
        <v>836</v>
      </c>
    </row>
    <row r="68" spans="1:8" ht="34.950000000000003" customHeight="1">
      <c r="A68" s="173"/>
      <c r="B68" s="62"/>
      <c r="C68" s="62"/>
      <c r="D68" s="62"/>
      <c r="E68" s="56"/>
      <c r="F68" s="272" t="s">
        <v>837</v>
      </c>
      <c r="G68" s="271"/>
      <c r="H68" s="271"/>
    </row>
    <row r="69" spans="1:8" ht="36" customHeight="1">
      <c r="A69" s="173"/>
      <c r="B69" s="62"/>
      <c r="C69" s="62"/>
      <c r="D69" s="62"/>
      <c r="E69" s="56"/>
      <c r="F69" s="272" t="s">
        <v>838</v>
      </c>
      <c r="G69" s="271"/>
      <c r="H69" s="271"/>
    </row>
    <row r="70" spans="1:8" ht="18" customHeight="1">
      <c r="A70" s="391"/>
      <c r="B70" s="392"/>
      <c r="C70" s="392"/>
      <c r="D70" s="392"/>
      <c r="E70" s="393"/>
      <c r="F70" s="381" t="s">
        <v>839</v>
      </c>
      <c r="G70" s="383"/>
      <c r="H70" s="383"/>
    </row>
    <row r="71" spans="1:8" ht="22.95" customHeight="1">
      <c r="A71" s="187"/>
      <c r="B71" s="64"/>
      <c r="C71" s="64"/>
      <c r="D71" s="64"/>
      <c r="E71" s="65"/>
      <c r="F71" s="382"/>
      <c r="G71" s="384"/>
      <c r="H71" s="384"/>
    </row>
    <row r="72" spans="1:8" ht="12" customHeight="1">
      <c r="A72" s="184"/>
      <c r="B72" s="63"/>
      <c r="C72" s="63"/>
      <c r="D72" s="63"/>
      <c r="E72" s="63"/>
      <c r="F72" s="63"/>
      <c r="G72" s="63"/>
      <c r="H72" s="185"/>
    </row>
    <row r="73" spans="1:8" ht="14.7" customHeight="1">
      <c r="A73" s="413" t="s">
        <v>1129</v>
      </c>
      <c r="B73" s="414"/>
      <c r="C73" s="414"/>
      <c r="D73" s="414"/>
      <c r="E73" s="414"/>
      <c r="F73" s="414"/>
      <c r="G73" s="414"/>
      <c r="H73" s="415"/>
    </row>
    <row r="74" spans="1:8">
      <c r="A74" s="416" t="s">
        <v>831</v>
      </c>
      <c r="B74" s="417"/>
      <c r="C74" s="417" t="s">
        <v>846</v>
      </c>
      <c r="D74" s="417"/>
      <c r="E74" s="418"/>
      <c r="F74" s="419" t="s">
        <v>822</v>
      </c>
      <c r="G74" s="420"/>
      <c r="H74" s="421"/>
    </row>
    <row r="75" spans="1:8" ht="40.200000000000003" customHeight="1">
      <c r="A75" s="422" t="str">
        <f>Résultat_Marquage_CE!G31</f>
        <v>en attente</v>
      </c>
      <c r="B75" s="423"/>
      <c r="C75" s="424" t="str">
        <f>Résultat_Marquage_CE!E31</f>
        <v>…</v>
      </c>
      <c r="D75" s="424"/>
      <c r="E75" s="425"/>
      <c r="F75" s="407" t="s">
        <v>823</v>
      </c>
      <c r="G75" s="408"/>
      <c r="H75" s="409"/>
    </row>
    <row r="76" spans="1:8">
      <c r="A76" s="188"/>
      <c r="B76" s="189"/>
      <c r="C76" s="189"/>
      <c r="D76" s="189"/>
      <c r="E76" s="50"/>
      <c r="F76" s="389" t="s">
        <v>833</v>
      </c>
      <c r="G76" s="389"/>
      <c r="H76" s="390"/>
    </row>
    <row r="77" spans="1:8" ht="20.399999999999999">
      <c r="A77" s="188"/>
      <c r="B77" s="189"/>
      <c r="C77" s="189"/>
      <c r="D77" s="189"/>
      <c r="E77" s="50"/>
      <c r="F77" s="61" t="s">
        <v>834</v>
      </c>
      <c r="G77" s="60" t="s">
        <v>835</v>
      </c>
      <c r="H77" s="183" t="s">
        <v>836</v>
      </c>
    </row>
    <row r="78" spans="1:8" ht="30.45" customHeight="1">
      <c r="A78" s="188"/>
      <c r="B78" s="189"/>
      <c r="C78" s="189"/>
      <c r="D78" s="189"/>
      <c r="E78" s="50"/>
      <c r="F78" s="272" t="s">
        <v>837</v>
      </c>
      <c r="G78" s="271"/>
      <c r="H78" s="271"/>
    </row>
    <row r="79" spans="1:8" ht="40.200000000000003" customHeight="1">
      <c r="A79" s="188"/>
      <c r="B79" s="189"/>
      <c r="C79" s="189"/>
      <c r="D79" s="189"/>
      <c r="E79" s="50"/>
      <c r="F79" s="272" t="s">
        <v>838</v>
      </c>
      <c r="G79" s="271"/>
      <c r="H79" s="271"/>
    </row>
    <row r="80" spans="1:8" ht="19.95" customHeight="1">
      <c r="A80" s="410"/>
      <c r="B80" s="411"/>
      <c r="C80" s="411"/>
      <c r="D80" s="411"/>
      <c r="E80" s="412"/>
      <c r="F80" s="381" t="s">
        <v>839</v>
      </c>
      <c r="G80" s="383"/>
      <c r="H80" s="383"/>
    </row>
    <row r="81" spans="1:8" ht="16.95" customHeight="1">
      <c r="A81" s="190"/>
      <c r="B81" s="51"/>
      <c r="C81" s="51"/>
      <c r="D81" s="51"/>
      <c r="E81" s="52"/>
      <c r="F81" s="382"/>
      <c r="G81" s="384"/>
      <c r="H81" s="384"/>
    </row>
    <row r="82" spans="1:8" ht="16.95" customHeight="1">
      <c r="A82" s="184"/>
      <c r="B82" s="63"/>
      <c r="C82" s="63"/>
      <c r="D82" s="63"/>
      <c r="E82" s="63"/>
      <c r="F82" s="63"/>
      <c r="G82" s="63"/>
      <c r="H82" s="185"/>
    </row>
    <row r="83" spans="1:8" ht="14.7" customHeight="1">
      <c r="A83" s="394" t="s">
        <v>847</v>
      </c>
      <c r="B83" s="395"/>
      <c r="C83" s="395"/>
      <c r="D83" s="395"/>
      <c r="E83" s="395"/>
      <c r="F83" s="395"/>
      <c r="G83" s="395"/>
      <c r="H83" s="396"/>
    </row>
    <row r="84" spans="1:8">
      <c r="A84" s="397" t="s">
        <v>831</v>
      </c>
      <c r="B84" s="398"/>
      <c r="C84" s="398" t="s">
        <v>832</v>
      </c>
      <c r="D84" s="398"/>
      <c r="E84" s="399"/>
      <c r="F84" s="400" t="s">
        <v>822</v>
      </c>
      <c r="G84" s="401"/>
      <c r="H84" s="402"/>
    </row>
    <row r="85" spans="1:8" ht="40.200000000000003" customHeight="1">
      <c r="A85" s="403" t="str">
        <f>Résultat_Marquage_CE!G32</f>
        <v>en attente</v>
      </c>
      <c r="B85" s="404"/>
      <c r="C85" s="405" t="str">
        <f>Résultat_Marquage_CE!E32</f>
        <v>…</v>
      </c>
      <c r="D85" s="405"/>
      <c r="E85" s="406"/>
      <c r="F85" s="407" t="s">
        <v>823</v>
      </c>
      <c r="G85" s="408"/>
      <c r="H85" s="409"/>
    </row>
    <row r="86" spans="1:8">
      <c r="A86" s="173"/>
      <c r="B86" s="62"/>
      <c r="C86" s="62"/>
      <c r="D86" s="62"/>
      <c r="E86" s="56"/>
      <c r="F86" s="389" t="s">
        <v>833</v>
      </c>
      <c r="G86" s="389"/>
      <c r="H86" s="390"/>
    </row>
    <row r="87" spans="1:8" ht="20.399999999999999">
      <c r="A87" s="173"/>
      <c r="B87" s="62"/>
      <c r="C87" s="62"/>
      <c r="D87" s="62"/>
      <c r="E87" s="56"/>
      <c r="F87" s="61" t="s">
        <v>834</v>
      </c>
      <c r="G87" s="60" t="s">
        <v>835</v>
      </c>
      <c r="H87" s="183" t="s">
        <v>836</v>
      </c>
    </row>
    <row r="88" spans="1:8" ht="40.200000000000003" customHeight="1">
      <c r="A88" s="173"/>
      <c r="B88" s="62"/>
      <c r="C88" s="62"/>
      <c r="D88" s="62"/>
      <c r="E88" s="56"/>
      <c r="F88" s="272" t="s">
        <v>837</v>
      </c>
      <c r="G88" s="271"/>
      <c r="H88" s="271"/>
    </row>
    <row r="89" spans="1:8" ht="40.200000000000003" customHeight="1">
      <c r="A89" s="173"/>
      <c r="B89" s="62"/>
      <c r="C89" s="62"/>
      <c r="D89" s="62"/>
      <c r="E89" s="56"/>
      <c r="F89" s="272" t="s">
        <v>838</v>
      </c>
      <c r="G89" s="271"/>
      <c r="H89" s="271"/>
    </row>
    <row r="90" spans="1:8" ht="19.95" customHeight="1">
      <c r="A90" s="391"/>
      <c r="B90" s="392"/>
      <c r="C90" s="392"/>
      <c r="D90" s="392"/>
      <c r="E90" s="393"/>
      <c r="F90" s="381" t="s">
        <v>839</v>
      </c>
      <c r="G90" s="383"/>
      <c r="H90" s="383"/>
    </row>
    <row r="91" spans="1:8" ht="19.95" customHeight="1">
      <c r="A91" s="174"/>
      <c r="B91" s="57"/>
      <c r="C91" s="57"/>
      <c r="D91" s="57"/>
      <c r="E91" s="58"/>
      <c r="F91" s="382"/>
      <c r="G91" s="384"/>
      <c r="H91" s="384"/>
    </row>
    <row r="92" spans="1:8" ht="10.199999999999999" customHeight="1">
      <c r="A92" s="184"/>
      <c r="B92" s="63"/>
      <c r="C92" s="63"/>
      <c r="D92" s="63"/>
      <c r="E92" s="63"/>
      <c r="F92" s="63"/>
      <c r="G92" s="63"/>
      <c r="H92" s="185"/>
    </row>
    <row r="93" spans="1:8" ht="14.7" customHeight="1">
      <c r="A93" s="394" t="s">
        <v>848</v>
      </c>
      <c r="B93" s="395"/>
      <c r="C93" s="395"/>
      <c r="D93" s="395"/>
      <c r="E93" s="395"/>
      <c r="F93" s="395"/>
      <c r="G93" s="395"/>
      <c r="H93" s="396"/>
    </row>
    <row r="94" spans="1:8">
      <c r="A94" s="397" t="s">
        <v>831</v>
      </c>
      <c r="B94" s="398"/>
      <c r="C94" s="398" t="s">
        <v>832</v>
      </c>
      <c r="D94" s="398"/>
      <c r="E94" s="399"/>
      <c r="F94" s="400" t="s">
        <v>822</v>
      </c>
      <c r="G94" s="401"/>
      <c r="H94" s="402"/>
    </row>
    <row r="95" spans="1:8" ht="40.200000000000003" customHeight="1">
      <c r="A95" s="403" t="str">
        <f>Résultat_Marquage_CE!G33</f>
        <v>en attente</v>
      </c>
      <c r="B95" s="404"/>
      <c r="C95" s="405" t="str">
        <f>Résultat_Marquage_CE!E33</f>
        <v>…</v>
      </c>
      <c r="D95" s="405"/>
      <c r="E95" s="406"/>
      <c r="F95" s="407" t="s">
        <v>823</v>
      </c>
      <c r="G95" s="408"/>
      <c r="H95" s="409"/>
    </row>
    <row r="96" spans="1:8">
      <c r="A96" s="173"/>
      <c r="B96" s="62"/>
      <c r="C96" s="62"/>
      <c r="D96" s="62"/>
      <c r="E96" s="56"/>
      <c r="F96" s="389" t="s">
        <v>833</v>
      </c>
      <c r="G96" s="389"/>
      <c r="H96" s="390"/>
    </row>
    <row r="97" spans="1:8" ht="20.399999999999999">
      <c r="A97" s="173"/>
      <c r="B97" s="62"/>
      <c r="C97" s="62"/>
      <c r="D97" s="62"/>
      <c r="E97" s="56"/>
      <c r="F97" s="61" t="s">
        <v>834</v>
      </c>
      <c r="G97" s="60" t="s">
        <v>835</v>
      </c>
      <c r="H97" s="183" t="s">
        <v>836</v>
      </c>
    </row>
    <row r="98" spans="1:8" ht="40.200000000000003" customHeight="1">
      <c r="A98" s="173"/>
      <c r="B98" s="62"/>
      <c r="C98" s="62"/>
      <c r="D98" s="62"/>
      <c r="E98" s="56"/>
      <c r="F98" s="272" t="s">
        <v>837</v>
      </c>
      <c r="G98" s="271"/>
      <c r="H98" s="271"/>
    </row>
    <row r="99" spans="1:8" ht="40.200000000000003" customHeight="1">
      <c r="A99" s="173"/>
      <c r="B99" s="62"/>
      <c r="C99" s="62"/>
      <c r="D99" s="62"/>
      <c r="E99" s="56"/>
      <c r="F99" s="272" t="s">
        <v>838</v>
      </c>
      <c r="G99" s="271"/>
      <c r="H99" s="271"/>
    </row>
    <row r="100" spans="1:8" ht="19.95" customHeight="1">
      <c r="A100" s="391"/>
      <c r="B100" s="392"/>
      <c r="C100" s="392"/>
      <c r="D100" s="392"/>
      <c r="E100" s="393"/>
      <c r="F100" s="381" t="s">
        <v>839</v>
      </c>
      <c r="G100" s="383"/>
      <c r="H100" s="383"/>
    </row>
    <row r="101" spans="1:8" ht="19.95" customHeight="1">
      <c r="A101" s="174"/>
      <c r="B101" s="57"/>
      <c r="C101" s="57"/>
      <c r="D101" s="57"/>
      <c r="E101" s="58"/>
      <c r="F101" s="382"/>
      <c r="G101" s="384"/>
      <c r="H101" s="384"/>
    </row>
    <row r="102" spans="1:8" ht="13.2" customHeight="1">
      <c r="A102" s="184"/>
      <c r="B102" s="63"/>
      <c r="C102" s="63"/>
      <c r="D102" s="63"/>
      <c r="E102" s="63"/>
      <c r="F102" s="63"/>
      <c r="G102" s="63"/>
      <c r="H102" s="185"/>
    </row>
    <row r="103" spans="1:8" ht="14.7" customHeight="1">
      <c r="A103" s="394" t="s">
        <v>849</v>
      </c>
      <c r="B103" s="395"/>
      <c r="C103" s="395"/>
      <c r="D103" s="395"/>
      <c r="E103" s="395"/>
      <c r="F103" s="395"/>
      <c r="G103" s="395"/>
      <c r="H103" s="396"/>
    </row>
    <row r="104" spans="1:8">
      <c r="A104" s="397" t="s">
        <v>831</v>
      </c>
      <c r="B104" s="398"/>
      <c r="C104" s="398" t="s">
        <v>832</v>
      </c>
      <c r="D104" s="398"/>
      <c r="E104" s="399"/>
      <c r="F104" s="400" t="s">
        <v>822</v>
      </c>
      <c r="G104" s="401"/>
      <c r="H104" s="402"/>
    </row>
    <row r="105" spans="1:8" ht="40.200000000000003" customHeight="1">
      <c r="A105" s="403" t="str">
        <f>Résultat_Marquage_CE!G34</f>
        <v>en attente</v>
      </c>
      <c r="B105" s="404"/>
      <c r="C105" s="405" t="str">
        <f>Résultat_Marquage_CE!E34</f>
        <v>…</v>
      </c>
      <c r="D105" s="405"/>
      <c r="E105" s="406"/>
      <c r="F105" s="407" t="s">
        <v>823</v>
      </c>
      <c r="G105" s="408"/>
      <c r="H105" s="409"/>
    </row>
    <row r="106" spans="1:8">
      <c r="A106" s="173"/>
      <c r="B106" s="62"/>
      <c r="C106" s="62"/>
      <c r="D106" s="62"/>
      <c r="E106" s="56"/>
      <c r="F106" s="389" t="s">
        <v>833</v>
      </c>
      <c r="G106" s="389"/>
      <c r="H106" s="390"/>
    </row>
    <row r="107" spans="1:8" ht="20.399999999999999">
      <c r="A107" s="173"/>
      <c r="B107" s="62"/>
      <c r="C107" s="62"/>
      <c r="D107" s="62"/>
      <c r="E107" s="56"/>
      <c r="F107" s="61" t="s">
        <v>834</v>
      </c>
      <c r="G107" s="60" t="s">
        <v>835</v>
      </c>
      <c r="H107" s="183" t="s">
        <v>836</v>
      </c>
    </row>
    <row r="108" spans="1:8" ht="40.200000000000003" customHeight="1">
      <c r="A108" s="173"/>
      <c r="B108" s="62"/>
      <c r="C108" s="62"/>
      <c r="D108" s="62"/>
      <c r="E108" s="56"/>
      <c r="F108" s="272" t="s">
        <v>837</v>
      </c>
      <c r="G108" s="271"/>
      <c r="H108" s="271"/>
    </row>
    <row r="109" spans="1:8" ht="40.200000000000003" customHeight="1">
      <c r="A109" s="173"/>
      <c r="B109" s="62"/>
      <c r="C109" s="62"/>
      <c r="D109" s="62"/>
      <c r="E109" s="56"/>
      <c r="F109" s="272" t="s">
        <v>838</v>
      </c>
      <c r="G109" s="271"/>
      <c r="H109" s="271"/>
    </row>
    <row r="110" spans="1:8" ht="19.95" customHeight="1">
      <c r="A110" s="391"/>
      <c r="B110" s="392"/>
      <c r="C110" s="392"/>
      <c r="D110" s="392"/>
      <c r="E110" s="393"/>
      <c r="F110" s="381" t="s">
        <v>839</v>
      </c>
      <c r="G110" s="383"/>
      <c r="H110" s="383"/>
    </row>
    <row r="111" spans="1:8" ht="19.95" customHeight="1">
      <c r="A111" s="191"/>
      <c r="B111" s="192"/>
      <c r="C111" s="192"/>
      <c r="D111" s="192"/>
      <c r="E111" s="193"/>
      <c r="F111" s="382"/>
      <c r="G111" s="384"/>
      <c r="H111" s="384"/>
    </row>
    <row r="112" spans="1:8" ht="1.2" customHeight="1">
      <c r="A112" s="26"/>
      <c r="B112" s="26"/>
      <c r="C112" s="26"/>
      <c r="D112" s="26"/>
      <c r="E112" s="26"/>
      <c r="F112" s="26"/>
      <c r="G112" s="26"/>
      <c r="H112" s="26"/>
    </row>
    <row r="113" ht="22.95" customHeight="1"/>
    <row r="115" ht="40.200000000000003" customHeight="1"/>
    <row r="118" ht="40.200000000000003" customHeight="1"/>
    <row r="119" ht="40.200000000000003" customHeight="1"/>
    <row r="120" ht="19.95" customHeight="1"/>
    <row r="121" ht="19.95" customHeight="1"/>
    <row r="122" ht="1.2" customHeight="1"/>
    <row r="123" ht="13.2" customHeight="1"/>
    <row r="125" ht="40.200000000000003" customHeight="1"/>
    <row r="128" ht="40.200000000000003" customHeight="1"/>
    <row r="129" ht="40.200000000000003" customHeight="1"/>
    <row r="130" ht="19.95" customHeight="1"/>
    <row r="131" ht="19.95" customHeight="1"/>
    <row r="132" ht="8.6999999999999993" customHeight="1"/>
    <row r="133" ht="12.45" customHeight="1"/>
    <row r="135" ht="40.200000000000003" customHeight="1"/>
    <row r="138" ht="40.200000000000003" customHeight="1"/>
    <row r="139" ht="40.200000000000003" customHeight="1"/>
    <row r="140" ht="19.95" customHeight="1"/>
    <row r="141" ht="19.95" customHeight="1"/>
    <row r="143" ht="12.45" customHeight="1"/>
    <row r="145" ht="40.200000000000003" customHeight="1"/>
    <row r="148" ht="40.200000000000003" customHeight="1"/>
    <row r="149" ht="40.200000000000003" customHeight="1"/>
    <row r="150" ht="19.95" customHeight="1"/>
    <row r="151" ht="19.95" customHeight="1"/>
    <row r="152" ht="6.45" customHeight="1"/>
    <row r="153" ht="16.2" customHeight="1"/>
    <row r="155" ht="40.200000000000003" customHeight="1"/>
    <row r="158" ht="40.200000000000003" customHeight="1"/>
    <row r="159" ht="40.200000000000003" customHeight="1"/>
    <row r="160" ht="19.95" customHeight="1"/>
    <row r="161" ht="19.95" customHeight="1"/>
    <row r="162" ht="9" customHeight="1"/>
    <row r="163" ht="16.2" customHeight="1"/>
    <row r="165" ht="40.200000000000003" customHeight="1"/>
    <row r="168" ht="40.200000000000003" customHeight="1"/>
    <row r="169" ht="40.200000000000003" customHeight="1"/>
    <row r="170" ht="19.95" customHeight="1"/>
    <row r="171" ht="19.95" customHeight="1"/>
    <row r="173" ht="14.7" customHeight="1"/>
    <row r="175" ht="40.200000000000003" customHeight="1"/>
    <row r="178" spans="1:8" ht="40.200000000000003" customHeight="1"/>
    <row r="179" spans="1:8" ht="40.200000000000003" customHeight="1"/>
    <row r="180" spans="1:8" ht="19.95" customHeight="1"/>
    <row r="181" spans="1:8" ht="19.95" customHeight="1"/>
    <row r="182" spans="1:8">
      <c r="A182" s="55"/>
      <c r="B182" s="55"/>
      <c r="C182" s="55"/>
      <c r="D182" s="55"/>
      <c r="E182" s="55"/>
      <c r="F182" s="55"/>
      <c r="G182" s="55"/>
      <c r="H182" s="55"/>
    </row>
    <row r="183" spans="1:8">
      <c r="A183" s="55"/>
      <c r="B183" s="55"/>
      <c r="C183" s="55"/>
      <c r="D183" s="55"/>
      <c r="E183" s="55"/>
      <c r="F183" s="55"/>
      <c r="G183" s="55"/>
      <c r="H183" s="55"/>
    </row>
  </sheetData>
  <sheetProtection sheet="1" objects="1" scenarios="1" selectLockedCells="1"/>
  <mergeCells count="140">
    <mergeCell ref="F44:H44"/>
    <mergeCell ref="F45:H45"/>
    <mergeCell ref="F46:H46"/>
    <mergeCell ref="A30:E30"/>
    <mergeCell ref="A44:B44"/>
    <mergeCell ref="C44:E44"/>
    <mergeCell ref="A45:B45"/>
    <mergeCell ref="A35:B35"/>
    <mergeCell ref="C35:E35"/>
    <mergeCell ref="C45:E45"/>
    <mergeCell ref="A40:E40"/>
    <mergeCell ref="F34:H34"/>
    <mergeCell ref="F35:H35"/>
    <mergeCell ref="F36:H36"/>
    <mergeCell ref="A34:B34"/>
    <mergeCell ref="C34:E34"/>
    <mergeCell ref="A13:H13"/>
    <mergeCell ref="A23:H23"/>
    <mergeCell ref="A33:H33"/>
    <mergeCell ref="A43:H43"/>
    <mergeCell ref="A14:B14"/>
    <mergeCell ref="C14:E14"/>
    <mergeCell ref="F24:H24"/>
    <mergeCell ref="F25:H25"/>
    <mergeCell ref="F26:H26"/>
    <mergeCell ref="F14:H14"/>
    <mergeCell ref="F55:H55"/>
    <mergeCell ref="A8:B8"/>
    <mergeCell ref="E8:F8"/>
    <mergeCell ref="A1:D1"/>
    <mergeCell ref="A3:H4"/>
    <mergeCell ref="A6:D6"/>
    <mergeCell ref="E6:H6"/>
    <mergeCell ref="A25:B25"/>
    <mergeCell ref="A9:B9"/>
    <mergeCell ref="E9:F9"/>
    <mergeCell ref="A10:B10"/>
    <mergeCell ref="E10:F10"/>
    <mergeCell ref="A11:B11"/>
    <mergeCell ref="C24:E24"/>
    <mergeCell ref="A24:B24"/>
    <mergeCell ref="A15:B15"/>
    <mergeCell ref="C15:E15"/>
    <mergeCell ref="F15:H15"/>
    <mergeCell ref="F16:H16"/>
    <mergeCell ref="A20:E20"/>
    <mergeCell ref="C25:E25"/>
    <mergeCell ref="F2:H2"/>
    <mergeCell ref="F1:H1"/>
    <mergeCell ref="A50:E50"/>
    <mergeCell ref="A70:E70"/>
    <mergeCell ref="A63:H63"/>
    <mergeCell ref="A64:B64"/>
    <mergeCell ref="C64:E64"/>
    <mergeCell ref="F64:H64"/>
    <mergeCell ref="A65:B65"/>
    <mergeCell ref="C65:E65"/>
    <mergeCell ref="F65:H65"/>
    <mergeCell ref="F56:H56"/>
    <mergeCell ref="A60:E60"/>
    <mergeCell ref="A80:E80"/>
    <mergeCell ref="A73:H73"/>
    <mergeCell ref="A74:B74"/>
    <mergeCell ref="C74:E74"/>
    <mergeCell ref="F74:H74"/>
    <mergeCell ref="A75:B75"/>
    <mergeCell ref="C75:E75"/>
    <mergeCell ref="F75:H75"/>
    <mergeCell ref="F80:F81"/>
    <mergeCell ref="G80:G81"/>
    <mergeCell ref="H80:H81"/>
    <mergeCell ref="A110:E110"/>
    <mergeCell ref="A103:H103"/>
    <mergeCell ref="A104:B104"/>
    <mergeCell ref="C104:E104"/>
    <mergeCell ref="F104:H104"/>
    <mergeCell ref="A105:B105"/>
    <mergeCell ref="C105:E105"/>
    <mergeCell ref="F105:H105"/>
    <mergeCell ref="A90:E90"/>
    <mergeCell ref="F90:F91"/>
    <mergeCell ref="G90:G91"/>
    <mergeCell ref="H90:H91"/>
    <mergeCell ref="C8:D8"/>
    <mergeCell ref="C9:D9"/>
    <mergeCell ref="C10:D10"/>
    <mergeCell ref="C11:D11"/>
    <mergeCell ref="G7:H8"/>
    <mergeCell ref="G9:H9"/>
    <mergeCell ref="G10:H10"/>
    <mergeCell ref="F106:H106"/>
    <mergeCell ref="F96:H96"/>
    <mergeCell ref="A100:E100"/>
    <mergeCell ref="A93:H93"/>
    <mergeCell ref="A94:B94"/>
    <mergeCell ref="C94:E94"/>
    <mergeCell ref="F94:H94"/>
    <mergeCell ref="A95:B95"/>
    <mergeCell ref="C95:E95"/>
    <mergeCell ref="F95:H95"/>
    <mergeCell ref="F86:H86"/>
    <mergeCell ref="A83:H83"/>
    <mergeCell ref="A84:B84"/>
    <mergeCell ref="C84:E84"/>
    <mergeCell ref="F84:H84"/>
    <mergeCell ref="A85:B85"/>
    <mergeCell ref="C85:E85"/>
    <mergeCell ref="F20:F21"/>
    <mergeCell ref="G20:G21"/>
    <mergeCell ref="H20:H21"/>
    <mergeCell ref="F30:F31"/>
    <mergeCell ref="G30:G31"/>
    <mergeCell ref="H30:H31"/>
    <mergeCell ref="F40:F41"/>
    <mergeCell ref="G40:G41"/>
    <mergeCell ref="H40:H41"/>
    <mergeCell ref="F100:F101"/>
    <mergeCell ref="G100:G101"/>
    <mergeCell ref="H100:H101"/>
    <mergeCell ref="F110:F111"/>
    <mergeCell ref="G110:G111"/>
    <mergeCell ref="H110:H111"/>
    <mergeCell ref="F50:F51"/>
    <mergeCell ref="G50:G51"/>
    <mergeCell ref="H50:H51"/>
    <mergeCell ref="F60:F61"/>
    <mergeCell ref="G60:G61"/>
    <mergeCell ref="H60:H61"/>
    <mergeCell ref="F70:F71"/>
    <mergeCell ref="G70:G71"/>
    <mergeCell ref="H70:H71"/>
    <mergeCell ref="F85:H85"/>
    <mergeCell ref="F76:H76"/>
    <mergeCell ref="F66:H66"/>
    <mergeCell ref="A53:H53"/>
    <mergeCell ref="A54:B54"/>
    <mergeCell ref="C54:E54"/>
    <mergeCell ref="F54:H54"/>
    <mergeCell ref="A55:B55"/>
    <mergeCell ref="C55:E55"/>
  </mergeCells>
  <dataValidations count="2">
    <dataValidation allowBlank="1" showInputMessage="1" showErrorMessage="1" prompt="Indiquez tous les enseignements tirés des résultats de l'autodiagnostic" sqref="F15:H15 F45:H45 F35:H35 F25:H25 F95:H95 F55:H55 F65:H65 F75:H75 F85:H85 F105:H105" xr:uid="{98AD5E34-213F-534A-A285-CD1F632DB211}"/>
    <dataValidation allowBlank="1" showInputMessage="1" showErrorMessage="1" prompt="Indiquez brièvement le plan d'action prioritaire : objectifs, pilotage et planning" sqref="F38:F40 F28:F30 F98:F100 F18:F20 F48:F50 F58:F60 F68:F70 F78:F80 F88:F90 F108:F110" xr:uid="{61ED879D-E383-6F49-9C1E-DAA6A4FE4AF2}"/>
  </dataValidations>
  <pageMargins left="0.70866141732283505" right="0.70866141732283505" top="0.74803149606299202" bottom="0.74803149606299202" header="0.31496062992126" footer="0.31496062992126"/>
  <pageSetup paperSize="9" orientation="landscape" r:id="rId1"/>
  <headerFooter>
    <oddFooter>&amp;L&amp;"Calibri,Normal"&amp;K000000&amp;D&amp;C&amp;"Calibri,Normal"&amp;K000000&amp;F     &amp;A&amp;R&amp;"Calibri,Normal"&amp;K000000&amp;P/&amp;N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D9CB1-9843-4453-874B-0E24EF871A51}">
  <sheetPr codeName="Feuil6">
    <tabColor theme="8" tint="0.79998168889431442"/>
  </sheetPr>
  <dimension ref="A1:H132"/>
  <sheetViews>
    <sheetView showGridLines="0" zoomScale="85" zoomScaleNormal="85" workbookViewId="0">
      <selection activeCell="C16" sqref="C16"/>
    </sheetView>
  </sheetViews>
  <sheetFormatPr baseColWidth="10" defaultColWidth="11.44140625" defaultRowHeight="14.4"/>
  <cols>
    <col min="1" max="1" width="8.6640625" customWidth="1"/>
    <col min="2" max="2" width="31.6640625" style="85" customWidth="1"/>
    <col min="3" max="3" width="24.6640625" customWidth="1"/>
    <col min="4" max="4" width="11.33203125" customWidth="1"/>
    <col min="5" max="5" width="18.77734375" customWidth="1"/>
    <col min="6" max="6" width="13.44140625" customWidth="1"/>
    <col min="7" max="7" width="14.44140625" customWidth="1"/>
    <col min="8" max="8" width="11.44140625" customWidth="1"/>
  </cols>
  <sheetData>
    <row r="1" spans="1:7" ht="10.199999999999999" customHeight="1">
      <c r="A1" s="318" t="s">
        <v>1055</v>
      </c>
      <c r="B1" s="319"/>
      <c r="C1" s="319"/>
      <c r="D1" s="319"/>
      <c r="E1" s="510" t="s">
        <v>850</v>
      </c>
      <c r="F1" s="510"/>
      <c r="G1" s="511"/>
    </row>
    <row r="2" spans="1:7" ht="10.199999999999999" customHeight="1">
      <c r="A2" s="112"/>
      <c r="B2" s="9"/>
      <c r="C2" s="9"/>
      <c r="D2" s="9"/>
      <c r="E2" s="519" t="s">
        <v>851</v>
      </c>
      <c r="F2" s="519"/>
      <c r="G2" s="520"/>
    </row>
    <row r="3" spans="1:7" ht="15" customHeight="1">
      <c r="A3" s="347" t="s">
        <v>84</v>
      </c>
      <c r="B3" s="311"/>
      <c r="C3" s="311"/>
      <c r="D3" s="311"/>
      <c r="E3" s="311"/>
      <c r="F3" s="311"/>
      <c r="G3" s="348"/>
    </row>
    <row r="4" spans="1:7" ht="15" customHeight="1">
      <c r="A4" s="347"/>
      <c r="B4" s="311"/>
      <c r="C4" s="311"/>
      <c r="D4" s="311"/>
      <c r="E4" s="311"/>
      <c r="F4" s="311"/>
      <c r="G4" s="348"/>
    </row>
    <row r="5" spans="1:7" ht="2.7" customHeight="1">
      <c r="A5" s="152"/>
      <c r="B5" s="9"/>
      <c r="C5" s="8"/>
      <c r="D5" s="8"/>
      <c r="E5" s="8"/>
      <c r="F5" s="8"/>
      <c r="G5" s="194"/>
    </row>
    <row r="6" spans="1:7">
      <c r="A6" s="349" t="s">
        <v>3</v>
      </c>
      <c r="B6" s="297"/>
      <c r="C6" s="297"/>
      <c r="D6" s="297" t="s">
        <v>4</v>
      </c>
      <c r="E6" s="297"/>
      <c r="F6" s="297"/>
      <c r="G6" s="362"/>
    </row>
    <row r="7" spans="1:7" ht="2.7" customHeight="1">
      <c r="A7" s="150"/>
      <c r="B7" s="15"/>
      <c r="C7" s="47"/>
      <c r="D7" s="47"/>
      <c r="E7" s="47"/>
      <c r="F7" s="47"/>
      <c r="G7" s="195"/>
    </row>
    <row r="8" spans="1:7">
      <c r="A8" s="356" t="s">
        <v>5</v>
      </c>
      <c r="B8" s="313"/>
      <c r="C8" s="100" t="str">
        <f>Evaluation_Etat_Avancement!B8</f>
        <v>UTC</v>
      </c>
      <c r="D8" s="313" t="s">
        <v>7</v>
      </c>
      <c r="E8" s="313"/>
      <c r="F8" s="521" t="str">
        <f>Evaluation_Etat_Avancement!F8</f>
        <v xml:space="preserve">Nom </v>
      </c>
      <c r="G8" s="522"/>
    </row>
    <row r="9" spans="1:7" ht="26.25" customHeight="1">
      <c r="A9" s="359" t="s">
        <v>9</v>
      </c>
      <c r="B9" s="295"/>
      <c r="C9" s="100" t="str">
        <f>Evaluation_Etat_Avancement!B9</f>
        <v>NOM Prénom</v>
      </c>
      <c r="D9" s="313" t="s">
        <v>11</v>
      </c>
      <c r="E9" s="313"/>
      <c r="F9" s="521" t="str">
        <f>Evaluation_Etat_Avancement!F9</f>
        <v>Classification</v>
      </c>
      <c r="G9" s="522"/>
    </row>
    <row r="10" spans="1:7" ht="27" customHeight="1">
      <c r="A10" s="356" t="s">
        <v>13</v>
      </c>
      <c r="B10" s="313"/>
      <c r="C10" s="100" t="str">
        <f>Evaluation_Etat_Avancement!B10</f>
        <v>Mail Tél</v>
      </c>
      <c r="D10" s="295" t="s">
        <v>15</v>
      </c>
      <c r="E10" s="295"/>
      <c r="F10" s="521" t="str">
        <f>Evaluation_Etat_Avancement!F10</f>
        <v>XX/XX/XX</v>
      </c>
      <c r="G10" s="522"/>
    </row>
    <row r="11" spans="1:7" ht="16.2" customHeight="1">
      <c r="A11" s="356" t="s">
        <v>17</v>
      </c>
      <c r="B11" s="313"/>
      <c r="C11" s="100" t="str">
        <f>Evaluation_Etat_Avancement!B11</f>
        <v>22/11/2020</v>
      </c>
      <c r="D11" s="15"/>
      <c r="E11" s="15"/>
      <c r="F11" s="15"/>
      <c r="G11" s="195"/>
    </row>
    <row r="12" spans="1:7" ht="5.7" customHeight="1">
      <c r="A12" s="152"/>
      <c r="B12" s="9"/>
      <c r="C12" s="8"/>
      <c r="D12" s="8"/>
      <c r="E12" s="8"/>
      <c r="F12" s="8"/>
      <c r="G12" s="153"/>
    </row>
    <row r="13" spans="1:7">
      <c r="A13" s="514" t="s">
        <v>852</v>
      </c>
      <c r="B13" s="515"/>
      <c r="C13" s="515"/>
      <c r="D13" s="515"/>
      <c r="E13" s="515"/>
      <c r="F13" s="515"/>
      <c r="G13" s="516"/>
    </row>
    <row r="14" spans="1:7" ht="37.5" customHeight="1">
      <c r="A14" s="512" t="s">
        <v>853</v>
      </c>
      <c r="B14" s="513"/>
      <c r="C14" s="38" t="s">
        <v>854</v>
      </c>
      <c r="D14" s="102" t="s">
        <v>96</v>
      </c>
      <c r="E14" s="38" t="s">
        <v>63</v>
      </c>
      <c r="F14" s="517" t="s">
        <v>855</v>
      </c>
      <c r="G14" s="518"/>
    </row>
    <row r="15" spans="1:7" ht="37.5" customHeight="1">
      <c r="A15" s="196"/>
      <c r="B15" s="89" t="s">
        <v>1045</v>
      </c>
      <c r="C15" s="38"/>
      <c r="D15" s="91" t="str">
        <f>Evaluation_Etat_Avancement!D17</f>
        <v>…</v>
      </c>
      <c r="E15" s="89" t="str">
        <f>IFERROR(VLOOKUP(D15,Liste!F$9:G$21,2),"")</f>
        <v>Documents</v>
      </c>
      <c r="F15" s="481" t="str">
        <f>IFERROR(VLOOKUP(D15,Liste!F$9:H$21,3),"")</f>
        <v>Libéllés correspondants</v>
      </c>
      <c r="G15" s="482"/>
    </row>
    <row r="16" spans="1:7" ht="25.2" customHeight="1">
      <c r="A16" s="197" t="s">
        <v>856</v>
      </c>
      <c r="B16" s="82" t="s">
        <v>857</v>
      </c>
      <c r="C16" s="220"/>
      <c r="D16" s="78"/>
      <c r="E16" s="267"/>
      <c r="F16" s="479"/>
      <c r="G16" s="480"/>
    </row>
    <row r="17" spans="1:7" ht="25.2" customHeight="1">
      <c r="A17" s="197" t="s">
        <v>858</v>
      </c>
      <c r="B17" s="82" t="s">
        <v>859</v>
      </c>
      <c r="C17" s="220"/>
      <c r="D17" s="78"/>
      <c r="E17" s="268"/>
      <c r="F17" s="479"/>
      <c r="G17" s="480"/>
    </row>
    <row r="18" spans="1:7" ht="25.2" customHeight="1">
      <c r="A18" s="197" t="s">
        <v>860</v>
      </c>
      <c r="B18" s="83" t="s">
        <v>861</v>
      </c>
      <c r="C18" s="220"/>
      <c r="D18" s="78"/>
      <c r="E18" s="267"/>
      <c r="F18" s="479"/>
      <c r="G18" s="480"/>
    </row>
    <row r="19" spans="1:7" ht="25.2" customHeight="1">
      <c r="A19" s="197" t="s">
        <v>862</v>
      </c>
      <c r="B19" s="82" t="s">
        <v>863</v>
      </c>
      <c r="C19" s="220"/>
      <c r="D19" s="78"/>
      <c r="E19" s="267"/>
      <c r="F19" s="479"/>
      <c r="G19" s="480"/>
    </row>
    <row r="20" spans="1:7" ht="25.2" customHeight="1">
      <c r="A20" s="197" t="s">
        <v>864</v>
      </c>
      <c r="B20" s="82" t="s">
        <v>865</v>
      </c>
      <c r="C20" s="220"/>
      <c r="D20" s="78"/>
      <c r="E20" s="267"/>
      <c r="F20" s="479"/>
      <c r="G20" s="480"/>
    </row>
    <row r="21" spans="1:7" ht="25.2" customHeight="1">
      <c r="A21" s="197" t="s">
        <v>866</v>
      </c>
      <c r="B21" s="82" t="s">
        <v>867</v>
      </c>
      <c r="C21" s="220"/>
      <c r="D21" s="78"/>
      <c r="E21" s="267"/>
      <c r="F21" s="479"/>
      <c r="G21" s="480"/>
    </row>
    <row r="22" spans="1:7" ht="25.2" customHeight="1">
      <c r="A22" s="197" t="s">
        <v>868</v>
      </c>
      <c r="B22" s="82" t="s">
        <v>869</v>
      </c>
      <c r="C22" s="220"/>
      <c r="D22" s="78"/>
      <c r="E22" s="267"/>
      <c r="F22" s="479"/>
      <c r="G22" s="480"/>
    </row>
    <row r="23" spans="1:7" ht="25.2" customHeight="1">
      <c r="A23" s="197" t="s">
        <v>870</v>
      </c>
      <c r="B23" s="82" t="s">
        <v>871</v>
      </c>
      <c r="C23" s="220"/>
      <c r="D23" s="78"/>
      <c r="E23" s="267"/>
      <c r="F23" s="479"/>
      <c r="G23" s="480"/>
    </row>
    <row r="24" spans="1:7" ht="25.2" customHeight="1">
      <c r="A24" s="197" t="s">
        <v>872</v>
      </c>
      <c r="B24" s="82" t="s">
        <v>873</v>
      </c>
      <c r="C24" s="220"/>
      <c r="D24" s="78"/>
      <c r="E24" s="267"/>
      <c r="F24" s="479"/>
      <c r="G24" s="480"/>
    </row>
    <row r="25" spans="1:7" ht="25.2" customHeight="1">
      <c r="A25" s="197" t="s">
        <v>874</v>
      </c>
      <c r="B25" s="82" t="s">
        <v>875</v>
      </c>
      <c r="C25" s="220"/>
      <c r="D25" s="78"/>
      <c r="E25" s="267"/>
      <c r="F25" s="479"/>
      <c r="G25" s="480"/>
    </row>
    <row r="26" spans="1:7" ht="25.2" customHeight="1">
      <c r="A26" s="197" t="s">
        <v>876</v>
      </c>
      <c r="B26" s="82" t="s">
        <v>877</v>
      </c>
      <c r="C26" s="220"/>
      <c r="D26" s="78"/>
      <c r="E26" s="267"/>
      <c r="F26" s="479"/>
      <c r="G26" s="480"/>
    </row>
    <row r="27" spans="1:7" ht="25.2" customHeight="1">
      <c r="A27" s="197" t="s">
        <v>878</v>
      </c>
      <c r="B27" s="82" t="s">
        <v>879</v>
      </c>
      <c r="C27" s="220"/>
      <c r="D27" s="78"/>
      <c r="E27" s="267"/>
      <c r="F27" s="479"/>
      <c r="G27" s="480"/>
    </row>
    <row r="28" spans="1:7" ht="32.700000000000003" customHeight="1">
      <c r="A28" s="197" t="s">
        <v>880</v>
      </c>
      <c r="B28" s="82" t="s">
        <v>881</v>
      </c>
      <c r="C28" s="220"/>
      <c r="D28" s="78"/>
      <c r="E28" s="267"/>
      <c r="F28" s="479"/>
      <c r="G28" s="480"/>
    </row>
    <row r="29" spans="1:7" ht="28.95" customHeight="1">
      <c r="A29" s="523" t="s">
        <v>1043</v>
      </c>
      <c r="B29" s="524"/>
      <c r="C29" s="81"/>
      <c r="D29" s="91" t="str">
        <f>Evaluation_Etat_Avancement!D26</f>
        <v>…</v>
      </c>
      <c r="E29" s="89" t="str">
        <f>IFERROR(VLOOKUP(D29,Liste!F$9:G$21,2),"")</f>
        <v>Documents</v>
      </c>
      <c r="F29" s="481" t="str">
        <f>IFERROR(VLOOKUP(D29,Liste!F$9:H$21,3),"")</f>
        <v>Libéllés correspondants</v>
      </c>
      <c r="G29" s="482"/>
    </row>
    <row r="30" spans="1:7" ht="33.6" customHeight="1">
      <c r="A30" s="197" t="s">
        <v>882</v>
      </c>
      <c r="B30" s="82" t="s">
        <v>883</v>
      </c>
      <c r="C30" s="220"/>
      <c r="D30" s="78"/>
      <c r="E30" s="269"/>
      <c r="F30" s="479" t="s">
        <v>1114</v>
      </c>
      <c r="G30" s="480"/>
    </row>
    <row r="31" spans="1:7" ht="25.2" customHeight="1">
      <c r="A31" s="197" t="s">
        <v>884</v>
      </c>
      <c r="B31" s="82" t="s">
        <v>885</v>
      </c>
      <c r="C31" s="221"/>
      <c r="D31" s="45"/>
      <c r="E31" s="267"/>
      <c r="F31" s="527" t="s">
        <v>1115</v>
      </c>
      <c r="G31" s="528"/>
    </row>
    <row r="32" spans="1:7" ht="25.2" customHeight="1">
      <c r="A32" s="197" t="s">
        <v>886</v>
      </c>
      <c r="B32" s="82" t="s">
        <v>887</v>
      </c>
      <c r="C32" s="221"/>
      <c r="D32" s="45"/>
      <c r="E32" s="267"/>
      <c r="F32" s="529"/>
      <c r="G32" s="530"/>
    </row>
    <row r="33" spans="1:7" ht="31.8" customHeight="1">
      <c r="A33" s="197" t="s">
        <v>888</v>
      </c>
      <c r="B33" s="82" t="s">
        <v>889</v>
      </c>
      <c r="C33" s="221"/>
      <c r="D33" s="45"/>
      <c r="E33" s="267"/>
      <c r="F33" s="479"/>
      <c r="G33" s="480"/>
    </row>
    <row r="34" spans="1:7" ht="28.2" customHeight="1">
      <c r="A34" s="197" t="s">
        <v>890</v>
      </c>
      <c r="B34" s="82" t="s">
        <v>1116</v>
      </c>
      <c r="C34" s="221"/>
      <c r="D34" s="45"/>
      <c r="E34" s="267"/>
      <c r="F34" s="101"/>
      <c r="G34" s="198"/>
    </row>
    <row r="35" spans="1:7" ht="26.25" customHeight="1">
      <c r="A35" s="523" t="s">
        <v>1044</v>
      </c>
      <c r="B35" s="524"/>
      <c r="C35" s="81"/>
      <c r="D35" s="91" t="str">
        <f>Evaluation_Etat_Avancement!D127</f>
        <v>…</v>
      </c>
      <c r="E35" s="89" t="str">
        <f>IFERROR(VLOOKUP(D35,Liste!F$9:G$21,2),"")</f>
        <v>Documents</v>
      </c>
      <c r="F35" s="481" t="str">
        <f>IFERROR(VLOOKUP(D35,Liste!F$9:H$21,3),"")</f>
        <v>Libéllés correspondants</v>
      </c>
      <c r="G35" s="482"/>
    </row>
    <row r="36" spans="1:7" ht="31.8" customHeight="1">
      <c r="A36" s="197" t="s">
        <v>891</v>
      </c>
      <c r="B36" s="82" t="s">
        <v>892</v>
      </c>
      <c r="C36" s="221"/>
      <c r="D36" s="45"/>
      <c r="E36" s="267"/>
      <c r="F36" s="531" t="s">
        <v>1117</v>
      </c>
      <c r="G36" s="532"/>
    </row>
    <row r="37" spans="1:7" ht="25.2" customHeight="1">
      <c r="A37" s="197" t="s">
        <v>893</v>
      </c>
      <c r="B37" s="82" t="s">
        <v>894</v>
      </c>
      <c r="C37" s="221"/>
      <c r="D37" s="45"/>
      <c r="E37" s="267"/>
      <c r="F37" s="101"/>
      <c r="G37" s="198"/>
    </row>
    <row r="38" spans="1:7" ht="42.6" customHeight="1">
      <c r="A38" s="197" t="s">
        <v>895</v>
      </c>
      <c r="B38" s="82" t="s">
        <v>1126</v>
      </c>
      <c r="C38" s="222"/>
      <c r="D38" s="1"/>
      <c r="E38" s="267"/>
      <c r="F38" s="101"/>
      <c r="G38" s="198"/>
    </row>
    <row r="39" spans="1:7" ht="25.2" customHeight="1">
      <c r="A39" s="197" t="s">
        <v>896</v>
      </c>
      <c r="B39" s="82" t="s">
        <v>897</v>
      </c>
      <c r="C39" s="221"/>
      <c r="D39" s="45"/>
      <c r="E39" s="267"/>
      <c r="F39" s="101"/>
      <c r="G39" s="198"/>
    </row>
    <row r="40" spans="1:7" ht="30.6" customHeight="1">
      <c r="A40" s="197" t="s">
        <v>898</v>
      </c>
      <c r="B40" s="82" t="s">
        <v>899</v>
      </c>
      <c r="C40" s="221"/>
      <c r="D40" s="45"/>
      <c r="E40" s="267"/>
      <c r="F40" s="101"/>
      <c r="G40" s="198"/>
    </row>
    <row r="41" spans="1:7" ht="33.6" customHeight="1">
      <c r="A41" s="197" t="s">
        <v>900</v>
      </c>
      <c r="B41" s="82" t="s">
        <v>901</v>
      </c>
      <c r="C41" s="221"/>
      <c r="D41" s="45"/>
      <c r="E41" s="267"/>
      <c r="F41" s="531" t="s">
        <v>1117</v>
      </c>
      <c r="G41" s="532"/>
    </row>
    <row r="42" spans="1:7" ht="25.2" customHeight="1">
      <c r="A42" s="197" t="s">
        <v>902</v>
      </c>
      <c r="B42" s="82" t="s">
        <v>903</v>
      </c>
      <c r="C42" s="221"/>
      <c r="D42" s="45"/>
      <c r="E42" s="267"/>
      <c r="F42" s="101"/>
      <c r="G42" s="198"/>
    </row>
    <row r="43" spans="1:7" ht="25.2" customHeight="1">
      <c r="A43" s="197" t="s">
        <v>904</v>
      </c>
      <c r="B43" s="82" t="s">
        <v>905</v>
      </c>
      <c r="C43" s="221"/>
      <c r="D43" s="45"/>
      <c r="E43" s="267"/>
      <c r="F43" s="101"/>
      <c r="G43" s="198"/>
    </row>
    <row r="44" spans="1:7" ht="25.2" customHeight="1">
      <c r="A44" s="197" t="s">
        <v>906</v>
      </c>
      <c r="B44" s="82" t="s">
        <v>907</v>
      </c>
      <c r="C44" s="221"/>
      <c r="D44" s="45"/>
      <c r="E44" s="267"/>
      <c r="F44" s="101"/>
      <c r="G44" s="198"/>
    </row>
    <row r="45" spans="1:7" ht="25.2" customHeight="1">
      <c r="A45" s="197" t="s">
        <v>908</v>
      </c>
      <c r="B45" s="82" t="s">
        <v>909</v>
      </c>
      <c r="C45" s="221"/>
      <c r="D45" s="45"/>
      <c r="E45" s="267"/>
      <c r="F45" s="101"/>
      <c r="G45" s="198"/>
    </row>
    <row r="46" spans="1:7" ht="25.2" customHeight="1">
      <c r="A46" s="197" t="s">
        <v>910</v>
      </c>
      <c r="B46" s="82" t="s">
        <v>911</v>
      </c>
      <c r="C46" s="221"/>
      <c r="D46" s="45"/>
      <c r="E46" s="267"/>
      <c r="F46" s="101"/>
      <c r="G46" s="198"/>
    </row>
    <row r="47" spans="1:7" ht="25.2" customHeight="1">
      <c r="A47" s="197" t="s">
        <v>912</v>
      </c>
      <c r="B47" s="82" t="s">
        <v>913</v>
      </c>
      <c r="C47" s="221"/>
      <c r="D47" s="45"/>
      <c r="E47" s="267"/>
      <c r="F47" s="101"/>
      <c r="G47" s="198"/>
    </row>
    <row r="48" spans="1:7" ht="21.45" customHeight="1">
      <c r="A48" s="525" t="s">
        <v>842</v>
      </c>
      <c r="B48" s="526"/>
      <c r="C48" s="81"/>
      <c r="D48" s="91" t="str">
        <f>Evaluation_Etat_Avancement!D151</f>
        <v>…</v>
      </c>
      <c r="E48" s="89" t="str">
        <f>IFERROR(VLOOKUP(D48,Liste!F$9:G$21,2),"")</f>
        <v>Documents</v>
      </c>
      <c r="F48" s="481" t="str">
        <f>IFERROR(VLOOKUP(D48,Liste!F$9:H$21,3),"")</f>
        <v>Libéllés correspondants</v>
      </c>
      <c r="G48" s="482"/>
    </row>
    <row r="49" spans="1:7" ht="25.2" customHeight="1">
      <c r="A49" s="197" t="s">
        <v>914</v>
      </c>
      <c r="B49" s="82" t="s">
        <v>915</v>
      </c>
      <c r="C49" s="221"/>
      <c r="D49" s="45"/>
      <c r="E49" s="267"/>
      <c r="F49" s="101"/>
      <c r="G49" s="198"/>
    </row>
    <row r="50" spans="1:7" ht="25.2" customHeight="1">
      <c r="A50" s="197" t="s">
        <v>916</v>
      </c>
      <c r="B50" s="82" t="s">
        <v>917</v>
      </c>
      <c r="C50" s="221"/>
      <c r="D50" s="45"/>
      <c r="E50" s="267"/>
      <c r="F50" s="531" t="s">
        <v>1118</v>
      </c>
      <c r="G50" s="532"/>
    </row>
    <row r="51" spans="1:7" ht="25.2" customHeight="1">
      <c r="A51" s="197" t="s">
        <v>918</v>
      </c>
      <c r="B51" s="82" t="s">
        <v>919</v>
      </c>
      <c r="C51" s="221"/>
      <c r="D51" s="45"/>
      <c r="E51" s="267"/>
      <c r="F51" s="101"/>
      <c r="G51" s="198"/>
    </row>
    <row r="52" spans="1:7" ht="25.2" customHeight="1">
      <c r="A52" s="197" t="s">
        <v>920</v>
      </c>
      <c r="B52" s="82" t="s">
        <v>921</v>
      </c>
      <c r="C52" s="221"/>
      <c r="D52" s="45"/>
      <c r="E52" s="267"/>
      <c r="F52" s="101"/>
      <c r="G52" s="198"/>
    </row>
    <row r="53" spans="1:7" ht="26.7" customHeight="1">
      <c r="A53" s="525" t="s">
        <v>843</v>
      </c>
      <c r="B53" s="526"/>
      <c r="C53" s="81"/>
      <c r="D53" s="91" t="str">
        <f>Evaluation_Etat_Avancement!D154</f>
        <v>…</v>
      </c>
      <c r="E53" s="89" t="str">
        <f>IFERROR(VLOOKUP(D53,Liste!F$9:G$21,2),"")</f>
        <v>Documents</v>
      </c>
      <c r="F53" s="481" t="str">
        <f>IFERROR(VLOOKUP(D53,Liste!F$9:H$21,3),"")</f>
        <v>Libéllés correspondants</v>
      </c>
      <c r="G53" s="482"/>
    </row>
    <row r="54" spans="1:7" ht="25.2" customHeight="1">
      <c r="A54" s="197" t="s">
        <v>922</v>
      </c>
      <c r="B54" s="82" t="s">
        <v>923</v>
      </c>
      <c r="C54" s="221"/>
      <c r="D54" s="45"/>
      <c r="E54" s="267"/>
      <c r="F54" s="101"/>
      <c r="G54" s="198"/>
    </row>
    <row r="55" spans="1:7" ht="25.2" customHeight="1">
      <c r="A55" s="197" t="s">
        <v>924</v>
      </c>
      <c r="B55" s="82" t="s">
        <v>925</v>
      </c>
      <c r="C55" s="221"/>
      <c r="D55" s="45"/>
      <c r="E55" s="267"/>
      <c r="F55" s="101"/>
      <c r="G55" s="198"/>
    </row>
    <row r="56" spans="1:7" ht="45" customHeight="1">
      <c r="A56" s="197" t="s">
        <v>926</v>
      </c>
      <c r="B56" s="82" t="s">
        <v>927</v>
      </c>
      <c r="C56" s="221"/>
      <c r="D56" s="45"/>
      <c r="E56" s="267"/>
      <c r="F56" s="101"/>
      <c r="G56" s="198"/>
    </row>
    <row r="57" spans="1:7" ht="25.2" customHeight="1">
      <c r="A57" s="197" t="s">
        <v>928</v>
      </c>
      <c r="B57" s="82" t="s">
        <v>929</v>
      </c>
      <c r="C57" s="221"/>
      <c r="D57" s="45"/>
      <c r="E57" s="267"/>
      <c r="F57" s="101"/>
      <c r="G57" s="198"/>
    </row>
    <row r="58" spans="1:7" ht="25.2" customHeight="1">
      <c r="A58" s="197" t="s">
        <v>930</v>
      </c>
      <c r="B58" s="82" t="s">
        <v>931</v>
      </c>
      <c r="C58" s="221"/>
      <c r="D58" s="45"/>
      <c r="E58" s="267"/>
      <c r="F58" s="101"/>
      <c r="G58" s="198"/>
    </row>
    <row r="59" spans="1:7" ht="25.2" customHeight="1">
      <c r="A59" s="197" t="s">
        <v>932</v>
      </c>
      <c r="B59" s="82" t="s">
        <v>1127</v>
      </c>
      <c r="C59" s="221"/>
      <c r="D59" s="45"/>
      <c r="E59" s="267"/>
      <c r="F59" s="101"/>
      <c r="G59" s="198"/>
    </row>
    <row r="60" spans="1:7" ht="25.2" customHeight="1">
      <c r="A60" s="197" t="s">
        <v>933</v>
      </c>
      <c r="B60" s="82" t="s">
        <v>934</v>
      </c>
      <c r="C60" s="221"/>
      <c r="D60" s="45"/>
      <c r="E60" s="267"/>
      <c r="F60" s="101"/>
      <c r="G60" s="198"/>
    </row>
    <row r="61" spans="1:7" ht="25.2" customHeight="1">
      <c r="A61" s="197" t="s">
        <v>935</v>
      </c>
      <c r="B61" s="82" t="s">
        <v>936</v>
      </c>
      <c r="C61" s="221"/>
      <c r="D61" s="45"/>
      <c r="E61" s="267"/>
      <c r="F61" s="101"/>
      <c r="G61" s="198"/>
    </row>
    <row r="62" spans="1:7" ht="25.2" customHeight="1">
      <c r="A62" s="197" t="s">
        <v>937</v>
      </c>
      <c r="B62" s="82" t="s">
        <v>938</v>
      </c>
      <c r="C62" s="221"/>
      <c r="D62" s="45"/>
      <c r="E62" s="267"/>
      <c r="F62" s="527" t="s">
        <v>1119</v>
      </c>
      <c r="G62" s="528"/>
    </row>
    <row r="63" spans="1:7" ht="25.2" customHeight="1">
      <c r="A63" s="197" t="s">
        <v>939</v>
      </c>
      <c r="B63" s="82" t="s">
        <v>940</v>
      </c>
      <c r="C63" s="221"/>
      <c r="D63" s="45"/>
      <c r="E63" s="267"/>
      <c r="F63" s="533"/>
      <c r="G63" s="534"/>
    </row>
    <row r="64" spans="1:7" ht="25.2" customHeight="1">
      <c r="A64" s="197" t="s">
        <v>941</v>
      </c>
      <c r="B64" s="82" t="s">
        <v>942</v>
      </c>
      <c r="C64" s="221"/>
      <c r="D64" s="45"/>
      <c r="E64" s="267"/>
      <c r="F64" s="533"/>
      <c r="G64" s="534"/>
    </row>
    <row r="65" spans="1:7" ht="25.2" customHeight="1">
      <c r="A65" s="197" t="s">
        <v>943</v>
      </c>
      <c r="B65" s="82" t="s">
        <v>944</v>
      </c>
      <c r="C65" s="221"/>
      <c r="D65" s="45"/>
      <c r="E65" s="267"/>
      <c r="F65" s="533"/>
      <c r="G65" s="534"/>
    </row>
    <row r="66" spans="1:7" ht="25.2" customHeight="1">
      <c r="A66" s="197" t="s">
        <v>945</v>
      </c>
      <c r="B66" s="82" t="s">
        <v>946</v>
      </c>
      <c r="C66" s="221"/>
      <c r="D66" s="45"/>
      <c r="E66" s="267"/>
      <c r="F66" s="529"/>
      <c r="G66" s="530"/>
    </row>
    <row r="67" spans="1:7" ht="25.2" customHeight="1">
      <c r="A67" s="197" t="s">
        <v>947</v>
      </c>
      <c r="B67" s="82" t="s">
        <v>948</v>
      </c>
      <c r="C67" s="221"/>
      <c r="D67" s="45"/>
      <c r="E67" s="267"/>
      <c r="F67" s="101"/>
      <c r="G67" s="198"/>
    </row>
    <row r="68" spans="1:7" ht="25.2" customHeight="1">
      <c r="A68" s="197" t="s">
        <v>949</v>
      </c>
      <c r="B68" s="82" t="s">
        <v>950</v>
      </c>
      <c r="C68" s="221"/>
      <c r="D68" s="45"/>
      <c r="E68" s="267"/>
      <c r="F68" s="101"/>
      <c r="G68" s="198"/>
    </row>
    <row r="69" spans="1:7" ht="25.2" customHeight="1">
      <c r="A69" s="197" t="s">
        <v>951</v>
      </c>
      <c r="B69" s="82" t="s">
        <v>952</v>
      </c>
      <c r="C69" s="221"/>
      <c r="D69" s="45"/>
      <c r="E69" s="267"/>
      <c r="F69" s="101"/>
      <c r="G69" s="198"/>
    </row>
    <row r="70" spans="1:7" ht="25.2" customHeight="1">
      <c r="A70" s="197" t="s">
        <v>953</v>
      </c>
      <c r="B70" s="82" t="s">
        <v>954</v>
      </c>
      <c r="C70" s="221"/>
      <c r="D70" s="45"/>
      <c r="E70" s="267"/>
      <c r="F70" s="101"/>
      <c r="G70" s="198"/>
    </row>
    <row r="71" spans="1:7" ht="25.2" customHeight="1">
      <c r="A71" s="197" t="s">
        <v>955</v>
      </c>
      <c r="B71" s="82" t="s">
        <v>956</v>
      </c>
      <c r="C71" s="221"/>
      <c r="D71" s="45"/>
      <c r="E71" s="267"/>
      <c r="F71" s="101"/>
      <c r="G71" s="198"/>
    </row>
    <row r="72" spans="1:7" ht="25.2" customHeight="1">
      <c r="A72" s="197" t="s">
        <v>957</v>
      </c>
      <c r="B72" s="82" t="s">
        <v>958</v>
      </c>
      <c r="C72" s="221"/>
      <c r="D72" s="45"/>
      <c r="E72" s="267"/>
      <c r="F72" s="101"/>
      <c r="G72" s="198"/>
    </row>
    <row r="73" spans="1:7" ht="25.2" customHeight="1">
      <c r="A73" s="197" t="s">
        <v>959</v>
      </c>
      <c r="B73" s="82" t="s">
        <v>960</v>
      </c>
      <c r="C73" s="221"/>
      <c r="D73" s="45"/>
      <c r="E73" s="267"/>
      <c r="F73" s="101"/>
      <c r="G73" s="198"/>
    </row>
    <row r="74" spans="1:7" ht="25.2" customHeight="1">
      <c r="A74" s="197" t="s">
        <v>961</v>
      </c>
      <c r="B74" s="82" t="s">
        <v>962</v>
      </c>
      <c r="C74" s="221"/>
      <c r="D74" s="45"/>
      <c r="E74" s="267"/>
      <c r="F74" s="101"/>
      <c r="G74" s="198"/>
    </row>
    <row r="75" spans="1:7" ht="25.2" customHeight="1">
      <c r="A75" s="197" t="s">
        <v>963</v>
      </c>
      <c r="B75" s="82" t="s">
        <v>964</v>
      </c>
      <c r="C75" s="221"/>
      <c r="D75" s="45"/>
      <c r="E75" s="267"/>
      <c r="F75" s="101"/>
      <c r="G75" s="198"/>
    </row>
    <row r="76" spans="1:7" ht="30" customHeight="1">
      <c r="A76" s="197" t="s">
        <v>965</v>
      </c>
      <c r="B76" s="82" t="s">
        <v>966</v>
      </c>
      <c r="C76" s="221"/>
      <c r="D76" s="45"/>
      <c r="E76" s="267"/>
      <c r="F76" s="101"/>
      <c r="G76" s="198"/>
    </row>
    <row r="77" spans="1:7" ht="25.2" customHeight="1">
      <c r="A77" s="197" t="s">
        <v>967</v>
      </c>
      <c r="B77" s="82" t="s">
        <v>968</v>
      </c>
      <c r="C77" s="221"/>
      <c r="D77" s="45"/>
      <c r="E77" s="267"/>
      <c r="F77" s="101"/>
      <c r="G77" s="198"/>
    </row>
    <row r="78" spans="1:7" ht="25.2" customHeight="1">
      <c r="A78" s="197" t="s">
        <v>969</v>
      </c>
      <c r="B78" s="82" t="s">
        <v>919</v>
      </c>
      <c r="C78" s="221"/>
      <c r="D78" s="45"/>
      <c r="E78" s="267"/>
      <c r="F78" s="101"/>
      <c r="G78" s="198"/>
    </row>
    <row r="79" spans="1:7" ht="25.2" customHeight="1">
      <c r="A79" s="197" t="s">
        <v>970</v>
      </c>
      <c r="B79" s="82" t="s">
        <v>921</v>
      </c>
      <c r="C79" s="221"/>
      <c r="D79" s="45"/>
      <c r="E79" s="267"/>
      <c r="F79" s="101"/>
      <c r="G79" s="198"/>
    </row>
    <row r="80" spans="1:7" ht="27.45" customHeight="1">
      <c r="A80" s="523" t="s">
        <v>844</v>
      </c>
      <c r="B80" s="524"/>
      <c r="C80" s="81"/>
      <c r="D80" s="91" t="str">
        <f>Evaluation_Etat_Avancement!D243</f>
        <v>…</v>
      </c>
      <c r="E80" s="89" t="str">
        <f>IFERROR(VLOOKUP(D80,Liste!F$9:G$21,2),"")</f>
        <v>Documents</v>
      </c>
      <c r="F80" s="481" t="str">
        <f>IFERROR(VLOOKUP(D80,Liste!F$9:H$21,3),"")</f>
        <v>Libéllés correspondants</v>
      </c>
      <c r="G80" s="482"/>
    </row>
    <row r="81" spans="1:7" ht="25.2" customHeight="1">
      <c r="A81" s="197" t="s">
        <v>971</v>
      </c>
      <c r="B81" s="82" t="s">
        <v>972</v>
      </c>
      <c r="C81" s="221"/>
      <c r="D81" s="45"/>
      <c r="E81" s="267"/>
      <c r="F81" s="101"/>
      <c r="G81" s="198"/>
    </row>
    <row r="82" spans="1:7" ht="25.2" customHeight="1">
      <c r="A82" s="197" t="s">
        <v>973</v>
      </c>
      <c r="B82" s="82" t="s">
        <v>974</v>
      </c>
      <c r="C82" s="221"/>
      <c r="D82" s="45"/>
      <c r="E82" s="267"/>
      <c r="F82" s="101"/>
      <c r="G82" s="198"/>
    </row>
    <row r="83" spans="1:7" ht="25.2" customHeight="1">
      <c r="A83" s="197" t="s">
        <v>975</v>
      </c>
      <c r="B83" s="199" t="s">
        <v>976</v>
      </c>
      <c r="C83" s="221"/>
      <c r="D83" s="45"/>
      <c r="E83" s="267"/>
      <c r="F83" s="531" t="s">
        <v>1120</v>
      </c>
      <c r="G83" s="532"/>
    </row>
    <row r="84" spans="1:7" ht="25.2" customHeight="1">
      <c r="A84" s="197" t="s">
        <v>977</v>
      </c>
      <c r="B84" s="82" t="s">
        <v>978</v>
      </c>
      <c r="C84" s="221"/>
      <c r="D84" s="45"/>
      <c r="E84" s="267"/>
      <c r="F84" s="101"/>
      <c r="G84" s="198"/>
    </row>
    <row r="85" spans="1:7" ht="29.4" customHeight="1">
      <c r="A85" s="523" t="s">
        <v>845</v>
      </c>
      <c r="B85" s="524"/>
      <c r="C85" s="81"/>
      <c r="D85" s="91" t="str">
        <f>Evaluation_Etat_Avancement!D274</f>
        <v>…</v>
      </c>
      <c r="E85" s="89" t="str">
        <f>IFERROR(VLOOKUP(D85,Liste!F$9:G$21,2),"")</f>
        <v>Documents</v>
      </c>
      <c r="F85" s="481" t="str">
        <f>IFERROR(VLOOKUP(D85,Liste!F$9:H$21,3),"")</f>
        <v>Libéllés correspondants</v>
      </c>
      <c r="G85" s="482"/>
    </row>
    <row r="86" spans="1:7" ht="25.2" customHeight="1">
      <c r="A86" s="197" t="s">
        <v>979</v>
      </c>
      <c r="B86" s="82" t="s">
        <v>980</v>
      </c>
      <c r="C86" s="221"/>
      <c r="D86" s="45"/>
      <c r="E86" s="267"/>
      <c r="F86" s="101"/>
      <c r="G86" s="198"/>
    </row>
    <row r="87" spans="1:7" ht="25.2" customHeight="1">
      <c r="A87" s="197" t="s">
        <v>981</v>
      </c>
      <c r="B87" s="82" t="s">
        <v>982</v>
      </c>
      <c r="C87" s="221"/>
      <c r="D87" s="45"/>
      <c r="E87" s="267"/>
      <c r="F87" s="101"/>
      <c r="G87" s="198"/>
    </row>
    <row r="88" spans="1:7" ht="36.6" customHeight="1">
      <c r="A88" s="197" t="s">
        <v>983</v>
      </c>
      <c r="B88" s="82" t="s">
        <v>984</v>
      </c>
      <c r="C88" s="221"/>
      <c r="D88" s="45"/>
      <c r="E88" s="267"/>
      <c r="F88" s="101"/>
      <c r="G88" s="198"/>
    </row>
    <row r="89" spans="1:7" ht="25.2" customHeight="1">
      <c r="A89" s="197" t="s">
        <v>985</v>
      </c>
      <c r="B89" s="82" t="s">
        <v>986</v>
      </c>
      <c r="C89" s="221"/>
      <c r="D89" s="45"/>
      <c r="E89" s="267"/>
      <c r="F89" s="101"/>
      <c r="G89" s="198"/>
    </row>
    <row r="90" spans="1:7" ht="25.2" customHeight="1">
      <c r="A90" s="197" t="s">
        <v>987</v>
      </c>
      <c r="B90" s="82" t="s">
        <v>988</v>
      </c>
      <c r="C90" s="221"/>
      <c r="D90" s="45"/>
      <c r="E90" s="267"/>
      <c r="F90" s="101"/>
      <c r="G90" s="198"/>
    </row>
    <row r="91" spans="1:7" ht="32.700000000000003" customHeight="1">
      <c r="A91" s="523" t="s">
        <v>847</v>
      </c>
      <c r="B91" s="524"/>
      <c r="C91" s="81"/>
      <c r="D91" s="91" t="str">
        <f>Evaluation_Etat_Avancement!D331</f>
        <v>…</v>
      </c>
      <c r="E91" s="89" t="str">
        <f>IFERROR(VLOOKUP(D91,Liste!F$9:G$21,2),"")</f>
        <v>Documents</v>
      </c>
      <c r="F91" s="481" t="str">
        <f>IFERROR(VLOOKUP(D91,Liste!F$9:H$21,3),"")</f>
        <v>Libéllés correspondants</v>
      </c>
      <c r="G91" s="482"/>
    </row>
    <row r="92" spans="1:7" ht="25.2" customHeight="1">
      <c r="A92" s="197" t="s">
        <v>989</v>
      </c>
      <c r="B92" s="82" t="s">
        <v>990</v>
      </c>
      <c r="C92" s="221"/>
      <c r="D92" s="45"/>
      <c r="E92" s="267"/>
      <c r="F92" s="101"/>
      <c r="G92" s="198"/>
    </row>
    <row r="93" spans="1:7" ht="25.2" customHeight="1">
      <c r="A93" s="197" t="s">
        <v>991</v>
      </c>
      <c r="B93" s="82" t="s">
        <v>992</v>
      </c>
      <c r="C93" s="221"/>
      <c r="D93" s="45"/>
      <c r="E93" s="267"/>
      <c r="F93" s="101"/>
      <c r="G93" s="198"/>
    </row>
    <row r="94" spans="1:7" ht="25.2" customHeight="1">
      <c r="A94" s="197" t="s">
        <v>993</v>
      </c>
      <c r="B94" s="82" t="s">
        <v>994</v>
      </c>
      <c r="C94" s="221"/>
      <c r="D94" s="45"/>
      <c r="E94" s="267"/>
      <c r="F94" s="101"/>
      <c r="G94" s="198"/>
    </row>
    <row r="95" spans="1:7" ht="25.2" customHeight="1">
      <c r="A95" s="197" t="s">
        <v>995</v>
      </c>
      <c r="B95" s="82" t="s">
        <v>657</v>
      </c>
      <c r="C95" s="221"/>
      <c r="D95" s="45"/>
      <c r="E95" s="267"/>
      <c r="F95" s="101"/>
      <c r="G95" s="198"/>
    </row>
    <row r="96" spans="1:7" ht="25.2" customHeight="1">
      <c r="A96" s="197" t="s">
        <v>996</v>
      </c>
      <c r="B96" s="82" t="s">
        <v>653</v>
      </c>
      <c r="C96" s="221"/>
      <c r="D96" s="45"/>
      <c r="E96" s="267"/>
      <c r="F96" s="101"/>
      <c r="G96" s="198"/>
    </row>
    <row r="97" spans="1:7" ht="30" customHeight="1">
      <c r="A97" s="535" t="s">
        <v>848</v>
      </c>
      <c r="B97" s="536"/>
      <c r="C97" s="84"/>
      <c r="D97" s="92" t="str">
        <f>Evaluation_Etat_Avancement!D353</f>
        <v>…</v>
      </c>
      <c r="E97" s="89" t="str">
        <f>IFERROR(VLOOKUP(D97,Liste!F$9:G$21,2),"")</f>
        <v>Documents</v>
      </c>
      <c r="F97" s="481" t="str">
        <f>IFERROR(VLOOKUP(D97,Liste!F$9:H$21,3),"")</f>
        <v>Libéllés correspondants</v>
      </c>
      <c r="G97" s="482"/>
    </row>
    <row r="98" spans="1:7" ht="25.2" customHeight="1">
      <c r="A98" s="197" t="s">
        <v>997</v>
      </c>
      <c r="B98" s="82" t="s">
        <v>998</v>
      </c>
      <c r="C98" s="221"/>
      <c r="D98" s="45"/>
      <c r="E98" s="267"/>
      <c r="F98" s="101"/>
      <c r="G98" s="198"/>
    </row>
    <row r="99" spans="1:7" ht="52.2" customHeight="1">
      <c r="A99" s="197" t="s">
        <v>999</v>
      </c>
      <c r="B99" s="90" t="s">
        <v>1000</v>
      </c>
      <c r="C99" s="221"/>
      <c r="D99" s="45"/>
      <c r="E99" s="267"/>
      <c r="F99" s="479" t="str">
        <f>IFERROR(VLOOKUP(E99,Liste!#REF!,2,1),"")</f>
        <v/>
      </c>
      <c r="G99" s="480"/>
    </row>
    <row r="100" spans="1:7" ht="29.7" customHeight="1">
      <c r="A100" s="525" t="s">
        <v>849</v>
      </c>
      <c r="B100" s="526"/>
      <c r="C100" s="81"/>
      <c r="D100" s="91" t="str">
        <f>Evaluation_Etat_Avancement!D402</f>
        <v>…</v>
      </c>
      <c r="E100" s="89" t="str">
        <f>IFERROR(VLOOKUP(D100,Liste!F$9:G$21,2),"")</f>
        <v>Documents</v>
      </c>
      <c r="F100" s="481" t="str">
        <f>IFERROR(VLOOKUP(D100,Liste!F$9:H$21,3),"")</f>
        <v>Libéllés correspondants</v>
      </c>
      <c r="G100" s="482"/>
    </row>
    <row r="101" spans="1:7" ht="25.2" customHeight="1">
      <c r="A101" s="197" t="s">
        <v>1001</v>
      </c>
      <c r="B101" s="82" t="s">
        <v>1002</v>
      </c>
      <c r="C101" s="221"/>
      <c r="D101" s="45"/>
      <c r="E101" s="270"/>
      <c r="F101" s="479" t="str">
        <f>IFERROR(VLOOKUP(E101,Liste!#REF!,2,1),"")</f>
        <v/>
      </c>
      <c r="G101" s="480"/>
    </row>
    <row r="102" spans="1:7" ht="25.2" customHeight="1">
      <c r="A102" s="197" t="s">
        <v>1003</v>
      </c>
      <c r="B102" s="82" t="s">
        <v>1004</v>
      </c>
      <c r="C102" s="221"/>
      <c r="D102" s="45"/>
      <c r="E102" s="270"/>
      <c r="F102" s="479" t="str">
        <f>IFERROR(VLOOKUP(E102,Liste!#REF!,2,1),"")</f>
        <v/>
      </c>
      <c r="G102" s="480"/>
    </row>
    <row r="103" spans="1:7">
      <c r="A103" s="113"/>
      <c r="B103" s="2"/>
      <c r="C103" s="1"/>
      <c r="D103" s="1"/>
      <c r="E103" s="1"/>
      <c r="F103" s="1"/>
      <c r="G103" s="120"/>
    </row>
    <row r="104" spans="1:7">
      <c r="A104" s="483" t="s">
        <v>1005</v>
      </c>
      <c r="B104" s="484"/>
      <c r="C104" s="484"/>
      <c r="D104" s="484"/>
      <c r="E104" s="484"/>
      <c r="F104" s="484"/>
      <c r="G104" s="485"/>
    </row>
    <row r="105" spans="1:7">
      <c r="A105" s="502"/>
      <c r="B105" s="503"/>
      <c r="C105" s="504"/>
      <c r="D105" s="490" t="s">
        <v>1006</v>
      </c>
      <c r="E105" s="491"/>
      <c r="F105" s="491"/>
      <c r="G105" s="492"/>
    </row>
    <row r="106" spans="1:7">
      <c r="A106" s="505"/>
      <c r="B106" s="506"/>
      <c r="C106" s="507"/>
      <c r="D106" s="493" t="s">
        <v>1128</v>
      </c>
      <c r="E106" s="494"/>
      <c r="F106" s="494"/>
      <c r="G106" s="495"/>
    </row>
    <row r="107" spans="1:7">
      <c r="A107" s="505"/>
      <c r="B107" s="506"/>
      <c r="C107" s="507"/>
      <c r="D107" s="496"/>
      <c r="E107" s="497"/>
      <c r="F107" s="497"/>
      <c r="G107" s="498"/>
    </row>
    <row r="108" spans="1:7">
      <c r="A108" s="505"/>
      <c r="B108" s="506"/>
      <c r="C108" s="507"/>
      <c r="D108" s="496"/>
      <c r="E108" s="497"/>
      <c r="F108" s="497"/>
      <c r="G108" s="498"/>
    </row>
    <row r="109" spans="1:7">
      <c r="A109" s="505"/>
      <c r="B109" s="506"/>
      <c r="C109" s="507"/>
      <c r="D109" s="499"/>
      <c r="E109" s="500"/>
      <c r="F109" s="500"/>
      <c r="G109" s="501"/>
    </row>
    <row r="110" spans="1:7">
      <c r="A110" s="505"/>
      <c r="B110" s="506"/>
      <c r="C110" s="507"/>
      <c r="D110" s="487" t="s">
        <v>1007</v>
      </c>
      <c r="E110" s="488"/>
      <c r="F110" s="488"/>
      <c r="G110" s="489"/>
    </row>
    <row r="111" spans="1:7" ht="14.7" customHeight="1">
      <c r="A111" s="505"/>
      <c r="B111" s="506"/>
      <c r="C111" s="506"/>
      <c r="D111" s="486" t="s">
        <v>1058</v>
      </c>
      <c r="E111" s="486" t="s">
        <v>1059</v>
      </c>
      <c r="F111" s="486" t="s">
        <v>1060</v>
      </c>
      <c r="G111" s="486" t="s">
        <v>1113</v>
      </c>
    </row>
    <row r="112" spans="1:7">
      <c r="A112" s="505"/>
      <c r="B112" s="506"/>
      <c r="C112" s="506"/>
      <c r="D112" s="486"/>
      <c r="E112" s="486"/>
      <c r="F112" s="486"/>
      <c r="G112" s="486"/>
    </row>
    <row r="113" spans="1:8">
      <c r="A113" s="505"/>
      <c r="B113" s="506"/>
      <c r="C113" s="506"/>
      <c r="D113" s="486"/>
      <c r="E113" s="486"/>
      <c r="F113" s="486"/>
      <c r="G113" s="486"/>
    </row>
    <row r="114" spans="1:8">
      <c r="A114" s="505"/>
      <c r="B114" s="506"/>
      <c r="C114" s="506"/>
      <c r="D114" s="476" t="s">
        <v>837</v>
      </c>
      <c r="E114" s="478"/>
      <c r="F114" s="478"/>
      <c r="G114" s="478"/>
    </row>
    <row r="115" spans="1:8">
      <c r="A115" s="505"/>
      <c r="B115" s="506"/>
      <c r="C115" s="506"/>
      <c r="D115" s="477"/>
      <c r="E115" s="478"/>
      <c r="F115" s="478"/>
      <c r="G115" s="478"/>
    </row>
    <row r="116" spans="1:8">
      <c r="A116" s="505"/>
      <c r="B116" s="506"/>
      <c r="C116" s="506"/>
      <c r="D116" s="477"/>
      <c r="E116" s="478"/>
      <c r="F116" s="478"/>
      <c r="G116" s="478"/>
      <c r="H116" s="39"/>
    </row>
    <row r="117" spans="1:8">
      <c r="A117" s="505"/>
      <c r="B117" s="506"/>
      <c r="C117" s="506"/>
      <c r="D117" s="477"/>
      <c r="E117" s="478"/>
      <c r="F117" s="478"/>
      <c r="G117" s="478"/>
      <c r="H117" s="39"/>
    </row>
    <row r="118" spans="1:8">
      <c r="A118" s="505"/>
      <c r="B118" s="506"/>
      <c r="C118" s="506"/>
      <c r="D118" s="476" t="s">
        <v>838</v>
      </c>
      <c r="E118" s="478"/>
      <c r="F118" s="478"/>
      <c r="G118" s="478"/>
      <c r="H118" s="39"/>
    </row>
    <row r="119" spans="1:8">
      <c r="A119" s="505"/>
      <c r="B119" s="506"/>
      <c r="C119" s="506"/>
      <c r="D119" s="477"/>
      <c r="E119" s="478"/>
      <c r="F119" s="478"/>
      <c r="G119" s="478"/>
      <c r="H119" s="39"/>
    </row>
    <row r="120" spans="1:8">
      <c r="A120" s="505"/>
      <c r="B120" s="506"/>
      <c r="C120" s="506"/>
      <c r="D120" s="477"/>
      <c r="E120" s="478"/>
      <c r="F120" s="478"/>
      <c r="G120" s="478"/>
      <c r="H120" s="39"/>
    </row>
    <row r="121" spans="1:8">
      <c r="A121" s="505"/>
      <c r="B121" s="506"/>
      <c r="C121" s="506"/>
      <c r="D121" s="477"/>
      <c r="E121" s="478"/>
      <c r="F121" s="478"/>
      <c r="G121" s="478"/>
      <c r="H121" s="39"/>
    </row>
    <row r="122" spans="1:8">
      <c r="A122" s="505"/>
      <c r="B122" s="506"/>
      <c r="C122" s="506"/>
      <c r="D122" s="476" t="s">
        <v>839</v>
      </c>
      <c r="E122" s="478"/>
      <c r="F122" s="478"/>
      <c r="G122" s="478"/>
      <c r="H122" s="39"/>
    </row>
    <row r="123" spans="1:8">
      <c r="A123" s="505"/>
      <c r="B123" s="506"/>
      <c r="C123" s="506"/>
      <c r="D123" s="477"/>
      <c r="E123" s="478"/>
      <c r="F123" s="478"/>
      <c r="G123" s="478"/>
      <c r="H123" s="39"/>
    </row>
    <row r="124" spans="1:8">
      <c r="A124" s="505"/>
      <c r="B124" s="506"/>
      <c r="C124" s="506"/>
      <c r="D124" s="477"/>
      <c r="E124" s="478"/>
      <c r="F124" s="478"/>
      <c r="G124" s="478"/>
      <c r="H124" s="39"/>
    </row>
    <row r="125" spans="1:8">
      <c r="A125" s="508"/>
      <c r="B125" s="509"/>
      <c r="C125" s="509"/>
      <c r="D125" s="477"/>
      <c r="E125" s="478"/>
      <c r="F125" s="478"/>
      <c r="G125" s="478"/>
      <c r="H125" s="39"/>
    </row>
    <row r="126" spans="1:8">
      <c r="A126" s="11"/>
      <c r="B126" s="11"/>
      <c r="C126" s="11"/>
      <c r="D126" s="11"/>
      <c r="E126" s="39"/>
      <c r="F126" s="39"/>
      <c r="G126" s="39"/>
      <c r="H126" s="39"/>
    </row>
    <row r="127" spans="1:8">
      <c r="A127" s="11"/>
      <c r="B127" s="11"/>
      <c r="C127" s="11"/>
      <c r="D127" s="11"/>
      <c r="F127" s="39"/>
      <c r="G127" s="39"/>
      <c r="H127" s="39"/>
    </row>
    <row r="128" spans="1:8">
      <c r="A128" s="11"/>
      <c r="B128" s="11"/>
      <c r="C128" s="11"/>
      <c r="D128" s="11"/>
      <c r="E128" s="39"/>
      <c r="F128" s="39"/>
      <c r="G128" s="39"/>
      <c r="H128" s="39"/>
    </row>
    <row r="129" spans="1:8">
      <c r="A129" s="11"/>
      <c r="B129" s="11"/>
      <c r="C129" s="11"/>
      <c r="D129" s="11"/>
      <c r="E129" s="39"/>
      <c r="F129" s="39"/>
      <c r="G129" s="39"/>
      <c r="H129" s="39"/>
    </row>
    <row r="130" spans="1:8">
      <c r="A130" s="11"/>
      <c r="B130" s="11"/>
      <c r="C130" s="11"/>
      <c r="D130" s="11"/>
      <c r="E130" s="39"/>
      <c r="F130" s="39"/>
      <c r="G130" s="39"/>
      <c r="H130" s="39"/>
    </row>
    <row r="131" spans="1:8">
      <c r="A131" s="11"/>
      <c r="B131" s="11"/>
      <c r="C131" s="11"/>
      <c r="D131" s="11"/>
      <c r="E131" s="39"/>
      <c r="F131" s="39"/>
      <c r="G131" s="39"/>
      <c r="H131" s="39"/>
    </row>
    <row r="132" spans="1:8">
      <c r="A132" s="11"/>
      <c r="B132" s="11"/>
      <c r="C132" s="11"/>
      <c r="D132" s="11"/>
      <c r="E132" s="39"/>
      <c r="F132" s="39"/>
      <c r="G132" s="39"/>
      <c r="H132" s="39"/>
    </row>
  </sheetData>
  <sheetProtection sheet="1" selectLockedCells="1"/>
  <mergeCells count="83">
    <mergeCell ref="A91:B91"/>
    <mergeCell ref="A97:B97"/>
    <mergeCell ref="A100:B100"/>
    <mergeCell ref="A48:B48"/>
    <mergeCell ref="A35:B35"/>
    <mergeCell ref="A29:B29"/>
    <mergeCell ref="A53:B53"/>
    <mergeCell ref="A80:B80"/>
    <mergeCell ref="F85:G85"/>
    <mergeCell ref="A85:B85"/>
    <mergeCell ref="F31:G32"/>
    <mergeCell ref="F36:G36"/>
    <mergeCell ref="F41:G41"/>
    <mergeCell ref="F50:G50"/>
    <mergeCell ref="F62:G66"/>
    <mergeCell ref="F83:G83"/>
    <mergeCell ref="F91:G91"/>
    <mergeCell ref="F97:G97"/>
    <mergeCell ref="F100:G100"/>
    <mergeCell ref="F29:G29"/>
    <mergeCell ref="F35:G35"/>
    <mergeCell ref="F48:G48"/>
    <mergeCell ref="F53:G53"/>
    <mergeCell ref="F80:G80"/>
    <mergeCell ref="A1:D1"/>
    <mergeCell ref="A6:C6"/>
    <mergeCell ref="E1:G1"/>
    <mergeCell ref="A14:B14"/>
    <mergeCell ref="A9:B9"/>
    <mergeCell ref="A10:B10"/>
    <mergeCell ref="A11:B11"/>
    <mergeCell ref="A13:G13"/>
    <mergeCell ref="F14:G14"/>
    <mergeCell ref="A8:B8"/>
    <mergeCell ref="D6:G6"/>
    <mergeCell ref="E2:G2"/>
    <mergeCell ref="A3:G4"/>
    <mergeCell ref="F8:G8"/>
    <mergeCell ref="F9:G9"/>
    <mergeCell ref="F10:G10"/>
    <mergeCell ref="A104:G104"/>
    <mergeCell ref="D111:D113"/>
    <mergeCell ref="D110:G110"/>
    <mergeCell ref="D105:G105"/>
    <mergeCell ref="D106:G109"/>
    <mergeCell ref="A105:C125"/>
    <mergeCell ref="E111:E113"/>
    <mergeCell ref="F111:F113"/>
    <mergeCell ref="G111:G113"/>
    <mergeCell ref="D114:D117"/>
    <mergeCell ref="E114:E117"/>
    <mergeCell ref="F114:F117"/>
    <mergeCell ref="G114:G117"/>
    <mergeCell ref="F28:G28"/>
    <mergeCell ref="F101:G101"/>
    <mergeCell ref="F102:G102"/>
    <mergeCell ref="D8:E8"/>
    <mergeCell ref="D9:E9"/>
    <mergeCell ref="D10:E10"/>
    <mergeCell ref="F99:G99"/>
    <mergeCell ref="F33:G33"/>
    <mergeCell ref="F30:G30"/>
    <mergeCell ref="F16:G16"/>
    <mergeCell ref="F17:G17"/>
    <mergeCell ref="F18:G18"/>
    <mergeCell ref="F19:G19"/>
    <mergeCell ref="F20:G20"/>
    <mergeCell ref="F21:G21"/>
    <mergeCell ref="F15:G15"/>
    <mergeCell ref="F24:G24"/>
    <mergeCell ref="F25:G25"/>
    <mergeCell ref="F26:G26"/>
    <mergeCell ref="F27:G27"/>
    <mergeCell ref="F22:G22"/>
    <mergeCell ref="F23:G23"/>
    <mergeCell ref="D118:D121"/>
    <mergeCell ref="E118:E121"/>
    <mergeCell ref="F118:F121"/>
    <mergeCell ref="G118:G121"/>
    <mergeCell ref="D122:D125"/>
    <mergeCell ref="E122:E125"/>
    <mergeCell ref="F122:F125"/>
    <mergeCell ref="G122:G125"/>
  </mergeCells>
  <phoneticPr fontId="7" type="noConversion"/>
  <conditionalFormatting sqref="D15">
    <cfRule type="dataBar" priority="11">
      <dataBar>
        <cfvo type="num" val="0"/>
        <cfvo type="num" val="1"/>
        <color theme="9"/>
      </dataBar>
      <extLst>
        <ext xmlns:x14="http://schemas.microsoft.com/office/spreadsheetml/2009/9/main" uri="{B025F937-C7B1-47D3-B67F-A62EFF666E3E}">
          <x14:id>{92599EE7-F61A-A546-AE2E-8B188B2AF3EF}</x14:id>
        </ext>
      </extLst>
    </cfRule>
  </conditionalFormatting>
  <conditionalFormatting sqref="D29">
    <cfRule type="dataBar" priority="9">
      <dataBar>
        <cfvo type="num" val="0"/>
        <cfvo type="num" val="1"/>
        <color theme="9"/>
      </dataBar>
      <extLst>
        <ext xmlns:x14="http://schemas.microsoft.com/office/spreadsheetml/2009/9/main" uri="{B025F937-C7B1-47D3-B67F-A62EFF666E3E}">
          <x14:id>{02CDCFF8-4F88-5542-8661-0DC6B7F7092D}</x14:id>
        </ext>
      </extLst>
    </cfRule>
  </conditionalFormatting>
  <conditionalFormatting sqref="D35">
    <cfRule type="dataBar" priority="8">
      <dataBar>
        <cfvo type="num" val="0"/>
        <cfvo type="num" val="1"/>
        <color theme="9"/>
      </dataBar>
      <extLst>
        <ext xmlns:x14="http://schemas.microsoft.com/office/spreadsheetml/2009/9/main" uri="{B025F937-C7B1-47D3-B67F-A62EFF666E3E}">
          <x14:id>{F7420F07-0E23-B345-A9FA-9F3C3581DFA8}</x14:id>
        </ext>
      </extLst>
    </cfRule>
  </conditionalFormatting>
  <conditionalFormatting sqref="D48">
    <cfRule type="dataBar" priority="7">
      <dataBar>
        <cfvo type="num" val="0"/>
        <cfvo type="num" val="1"/>
        <color theme="9"/>
      </dataBar>
      <extLst>
        <ext xmlns:x14="http://schemas.microsoft.com/office/spreadsheetml/2009/9/main" uri="{B025F937-C7B1-47D3-B67F-A62EFF666E3E}">
          <x14:id>{FBA6AB1B-704F-E74F-A783-F9AE140CA7F8}</x14:id>
        </ext>
      </extLst>
    </cfRule>
  </conditionalFormatting>
  <conditionalFormatting sqref="D53">
    <cfRule type="dataBar" priority="6">
      <dataBar>
        <cfvo type="num" val="0"/>
        <cfvo type="num" val="1"/>
        <color theme="9"/>
      </dataBar>
      <extLst>
        <ext xmlns:x14="http://schemas.microsoft.com/office/spreadsheetml/2009/9/main" uri="{B025F937-C7B1-47D3-B67F-A62EFF666E3E}">
          <x14:id>{17073F95-E41A-7449-B661-2B9583BA8833}</x14:id>
        </ext>
      </extLst>
    </cfRule>
  </conditionalFormatting>
  <conditionalFormatting sqref="D80">
    <cfRule type="dataBar" priority="5">
      <dataBar>
        <cfvo type="num" val="0"/>
        <cfvo type="num" val="1"/>
        <color theme="9"/>
      </dataBar>
      <extLst>
        <ext xmlns:x14="http://schemas.microsoft.com/office/spreadsheetml/2009/9/main" uri="{B025F937-C7B1-47D3-B67F-A62EFF666E3E}">
          <x14:id>{A172FD49-DCF1-7B4C-8792-EA57E42D7220}</x14:id>
        </ext>
      </extLst>
    </cfRule>
  </conditionalFormatting>
  <conditionalFormatting sqref="D85">
    <cfRule type="dataBar" priority="4">
      <dataBar>
        <cfvo type="num" val="0"/>
        <cfvo type="num" val="1"/>
        <color theme="9"/>
      </dataBar>
      <extLst>
        <ext xmlns:x14="http://schemas.microsoft.com/office/spreadsheetml/2009/9/main" uri="{B025F937-C7B1-47D3-B67F-A62EFF666E3E}">
          <x14:id>{BC3CBA50-2FBE-0C41-AFC0-8C73C6B4A619}</x14:id>
        </ext>
      </extLst>
    </cfRule>
  </conditionalFormatting>
  <conditionalFormatting sqref="D91">
    <cfRule type="dataBar" priority="3">
      <dataBar>
        <cfvo type="num" val="0"/>
        <cfvo type="num" val="1"/>
        <color theme="9"/>
      </dataBar>
      <extLst>
        <ext xmlns:x14="http://schemas.microsoft.com/office/spreadsheetml/2009/9/main" uri="{B025F937-C7B1-47D3-B67F-A62EFF666E3E}">
          <x14:id>{946AF344-B69B-774A-93F2-C9F1910FB372}</x14:id>
        </ext>
      </extLst>
    </cfRule>
  </conditionalFormatting>
  <conditionalFormatting sqref="D97">
    <cfRule type="dataBar" priority="2">
      <dataBar>
        <cfvo type="num" val="0"/>
        <cfvo type="num" val="1"/>
        <color theme="9"/>
      </dataBar>
      <extLst>
        <ext xmlns:x14="http://schemas.microsoft.com/office/spreadsheetml/2009/9/main" uri="{B025F937-C7B1-47D3-B67F-A62EFF666E3E}">
          <x14:id>{3D1F6126-D4BA-D44F-8A90-75EB8425D185}</x14:id>
        </ext>
      </extLst>
    </cfRule>
  </conditionalFormatting>
  <conditionalFormatting sqref="D100">
    <cfRule type="dataBar" priority="1">
      <dataBar>
        <cfvo type="num" val="0"/>
        <cfvo type="num" val="1"/>
        <color theme="9"/>
      </dataBar>
      <extLst>
        <ext xmlns:x14="http://schemas.microsoft.com/office/spreadsheetml/2009/9/main" uri="{B025F937-C7B1-47D3-B67F-A62EFF666E3E}">
          <x14:id>{40C6736F-CF1F-3441-A352-4F934D930ACB}</x14:id>
        </ext>
      </extLst>
    </cfRule>
  </conditionalFormatting>
  <pageMargins left="0.70866141732283505" right="0.70866141732283505" top="0.74803149606299202" bottom="0.74803149606299202" header="0.31496062992126" footer="0.31496062992126"/>
  <pageSetup paperSize="9" fitToHeight="0" orientation="landscape" r:id="rId1"/>
  <headerFooter>
    <oddFooter>&amp;L&amp;"Calibri,Normal"&amp;K000000&amp;D&amp;C&amp;"Calibri,Normal"&amp;K000000&amp;F    &amp;A&amp;R&amp;"Calibri,Normal"&amp;K000000&amp;P/&amp;N</oddFooter>
  </headerFooter>
  <ignoredErrors>
    <ignoredError sqref="F10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43" r:id="rId4" name="Check Box 23">
              <controlPr defaultSize="0" autoFill="0" autoLine="0" autoPict="0">
                <anchor moveWithCells="1">
                  <from>
                    <xdr:col>3</xdr:col>
                    <xdr:colOff>289560</xdr:colOff>
                    <xdr:row>14</xdr:row>
                    <xdr:rowOff>419100</xdr:rowOff>
                  </from>
                  <to>
                    <xdr:col>3</xdr:col>
                    <xdr:colOff>571500</xdr:colOff>
                    <xdr:row>16</xdr:row>
                    <xdr:rowOff>22860</xdr:rowOff>
                  </to>
                </anchor>
              </controlPr>
            </control>
          </mc:Choice>
        </mc:AlternateContent>
        <mc:AlternateContent xmlns:mc="http://schemas.openxmlformats.org/markup-compatibility/2006">
          <mc:Choice Requires="x14">
            <control shapeId="5259" r:id="rId5" name="Check Box 139">
              <controlPr defaultSize="0" autoFill="0" autoLine="0" autoPict="0">
                <anchor moveWithCells="1">
                  <from>
                    <xdr:col>3</xdr:col>
                    <xdr:colOff>289560</xdr:colOff>
                    <xdr:row>16</xdr:row>
                    <xdr:rowOff>304800</xdr:rowOff>
                  </from>
                  <to>
                    <xdr:col>3</xdr:col>
                    <xdr:colOff>594360</xdr:colOff>
                    <xdr:row>18</xdr:row>
                    <xdr:rowOff>60960</xdr:rowOff>
                  </to>
                </anchor>
              </controlPr>
            </control>
          </mc:Choice>
        </mc:AlternateContent>
        <mc:AlternateContent xmlns:mc="http://schemas.openxmlformats.org/markup-compatibility/2006">
          <mc:Choice Requires="x14">
            <control shapeId="5260" r:id="rId6" name="Check Box 140">
              <controlPr defaultSize="0" autoFill="0" autoLine="0" autoPict="0">
                <anchor moveWithCells="1">
                  <from>
                    <xdr:col>3</xdr:col>
                    <xdr:colOff>289560</xdr:colOff>
                    <xdr:row>15</xdr:row>
                    <xdr:rowOff>289560</xdr:rowOff>
                  </from>
                  <to>
                    <xdr:col>3</xdr:col>
                    <xdr:colOff>594360</xdr:colOff>
                    <xdr:row>17</xdr:row>
                    <xdr:rowOff>22860</xdr:rowOff>
                  </to>
                </anchor>
              </controlPr>
            </control>
          </mc:Choice>
        </mc:AlternateContent>
        <mc:AlternateContent xmlns:mc="http://schemas.openxmlformats.org/markup-compatibility/2006">
          <mc:Choice Requires="x14">
            <control shapeId="5261" r:id="rId7" name="Check Box 141">
              <controlPr defaultSize="0" autoFill="0" autoLine="0" autoPict="0">
                <anchor moveWithCells="1">
                  <from>
                    <xdr:col>3</xdr:col>
                    <xdr:colOff>289560</xdr:colOff>
                    <xdr:row>18</xdr:row>
                    <xdr:rowOff>304800</xdr:rowOff>
                  </from>
                  <to>
                    <xdr:col>3</xdr:col>
                    <xdr:colOff>594360</xdr:colOff>
                    <xdr:row>20</xdr:row>
                    <xdr:rowOff>60960</xdr:rowOff>
                  </to>
                </anchor>
              </controlPr>
            </control>
          </mc:Choice>
        </mc:AlternateContent>
        <mc:AlternateContent xmlns:mc="http://schemas.openxmlformats.org/markup-compatibility/2006">
          <mc:Choice Requires="x14">
            <control shapeId="5262" r:id="rId8" name="Check Box 142">
              <controlPr defaultSize="0" autoFill="0" autoLine="0" autoPict="0">
                <anchor moveWithCells="1">
                  <from>
                    <xdr:col>3</xdr:col>
                    <xdr:colOff>289560</xdr:colOff>
                    <xdr:row>20</xdr:row>
                    <xdr:rowOff>304800</xdr:rowOff>
                  </from>
                  <to>
                    <xdr:col>3</xdr:col>
                    <xdr:colOff>594360</xdr:colOff>
                    <xdr:row>22</xdr:row>
                    <xdr:rowOff>60960</xdr:rowOff>
                  </to>
                </anchor>
              </controlPr>
            </control>
          </mc:Choice>
        </mc:AlternateContent>
        <mc:AlternateContent xmlns:mc="http://schemas.openxmlformats.org/markup-compatibility/2006">
          <mc:Choice Requires="x14">
            <control shapeId="5263" r:id="rId9" name="Check Box 143">
              <controlPr defaultSize="0" autoFill="0" autoLine="0" autoPict="0">
                <anchor moveWithCells="1">
                  <from>
                    <xdr:col>3</xdr:col>
                    <xdr:colOff>289560</xdr:colOff>
                    <xdr:row>19</xdr:row>
                    <xdr:rowOff>304800</xdr:rowOff>
                  </from>
                  <to>
                    <xdr:col>3</xdr:col>
                    <xdr:colOff>594360</xdr:colOff>
                    <xdr:row>21</xdr:row>
                    <xdr:rowOff>60960</xdr:rowOff>
                  </to>
                </anchor>
              </controlPr>
            </control>
          </mc:Choice>
        </mc:AlternateContent>
        <mc:AlternateContent xmlns:mc="http://schemas.openxmlformats.org/markup-compatibility/2006">
          <mc:Choice Requires="x14">
            <control shapeId="5264" r:id="rId10" name="Check Box 144">
              <controlPr defaultSize="0" autoFill="0" autoLine="0" autoPict="0">
                <anchor moveWithCells="1">
                  <from>
                    <xdr:col>3</xdr:col>
                    <xdr:colOff>289560</xdr:colOff>
                    <xdr:row>17</xdr:row>
                    <xdr:rowOff>304800</xdr:rowOff>
                  </from>
                  <to>
                    <xdr:col>3</xdr:col>
                    <xdr:colOff>594360</xdr:colOff>
                    <xdr:row>19</xdr:row>
                    <xdr:rowOff>60960</xdr:rowOff>
                  </to>
                </anchor>
              </controlPr>
            </control>
          </mc:Choice>
        </mc:AlternateContent>
        <mc:AlternateContent xmlns:mc="http://schemas.openxmlformats.org/markup-compatibility/2006">
          <mc:Choice Requires="x14">
            <control shapeId="5265" r:id="rId11" name="Check Box 145">
              <controlPr defaultSize="0" autoFill="0" autoLine="0" autoPict="0">
                <anchor moveWithCells="1">
                  <from>
                    <xdr:col>3</xdr:col>
                    <xdr:colOff>289560</xdr:colOff>
                    <xdr:row>21</xdr:row>
                    <xdr:rowOff>304800</xdr:rowOff>
                  </from>
                  <to>
                    <xdr:col>3</xdr:col>
                    <xdr:colOff>594360</xdr:colOff>
                    <xdr:row>23</xdr:row>
                    <xdr:rowOff>60960</xdr:rowOff>
                  </to>
                </anchor>
              </controlPr>
            </control>
          </mc:Choice>
        </mc:AlternateContent>
        <mc:AlternateContent xmlns:mc="http://schemas.openxmlformats.org/markup-compatibility/2006">
          <mc:Choice Requires="x14">
            <control shapeId="5266" r:id="rId12" name="Check Box 146">
              <controlPr defaultSize="0" autoFill="0" autoLine="0" autoPict="0">
                <anchor moveWithCells="1">
                  <from>
                    <xdr:col>3</xdr:col>
                    <xdr:colOff>289560</xdr:colOff>
                    <xdr:row>22</xdr:row>
                    <xdr:rowOff>304800</xdr:rowOff>
                  </from>
                  <to>
                    <xdr:col>3</xdr:col>
                    <xdr:colOff>594360</xdr:colOff>
                    <xdr:row>24</xdr:row>
                    <xdr:rowOff>60960</xdr:rowOff>
                  </to>
                </anchor>
              </controlPr>
            </control>
          </mc:Choice>
        </mc:AlternateContent>
        <mc:AlternateContent xmlns:mc="http://schemas.openxmlformats.org/markup-compatibility/2006">
          <mc:Choice Requires="x14">
            <control shapeId="5267" r:id="rId13" name="Check Box 147">
              <controlPr defaultSize="0" autoFill="0" autoLine="0" autoPict="0">
                <anchor moveWithCells="1">
                  <from>
                    <xdr:col>3</xdr:col>
                    <xdr:colOff>289560</xdr:colOff>
                    <xdr:row>23</xdr:row>
                    <xdr:rowOff>304800</xdr:rowOff>
                  </from>
                  <to>
                    <xdr:col>3</xdr:col>
                    <xdr:colOff>594360</xdr:colOff>
                    <xdr:row>25</xdr:row>
                    <xdr:rowOff>60960</xdr:rowOff>
                  </to>
                </anchor>
              </controlPr>
            </control>
          </mc:Choice>
        </mc:AlternateContent>
        <mc:AlternateContent xmlns:mc="http://schemas.openxmlformats.org/markup-compatibility/2006">
          <mc:Choice Requires="x14">
            <control shapeId="5268" r:id="rId14" name="Check Box 148">
              <controlPr defaultSize="0" autoFill="0" autoLine="0" autoPict="0">
                <anchor moveWithCells="1">
                  <from>
                    <xdr:col>3</xdr:col>
                    <xdr:colOff>289560</xdr:colOff>
                    <xdr:row>24</xdr:row>
                    <xdr:rowOff>304800</xdr:rowOff>
                  </from>
                  <to>
                    <xdr:col>3</xdr:col>
                    <xdr:colOff>594360</xdr:colOff>
                    <xdr:row>26</xdr:row>
                    <xdr:rowOff>60960</xdr:rowOff>
                  </to>
                </anchor>
              </controlPr>
            </control>
          </mc:Choice>
        </mc:AlternateContent>
        <mc:AlternateContent xmlns:mc="http://schemas.openxmlformats.org/markup-compatibility/2006">
          <mc:Choice Requires="x14">
            <control shapeId="5269" r:id="rId15" name="Check Box 149">
              <controlPr defaultSize="0" autoFill="0" autoLine="0" autoPict="0">
                <anchor moveWithCells="1">
                  <from>
                    <xdr:col>3</xdr:col>
                    <xdr:colOff>289560</xdr:colOff>
                    <xdr:row>25</xdr:row>
                    <xdr:rowOff>304800</xdr:rowOff>
                  </from>
                  <to>
                    <xdr:col>3</xdr:col>
                    <xdr:colOff>594360</xdr:colOff>
                    <xdr:row>27</xdr:row>
                    <xdr:rowOff>60960</xdr:rowOff>
                  </to>
                </anchor>
              </controlPr>
            </control>
          </mc:Choice>
        </mc:AlternateContent>
        <mc:AlternateContent xmlns:mc="http://schemas.openxmlformats.org/markup-compatibility/2006">
          <mc:Choice Requires="x14">
            <control shapeId="5271" r:id="rId16" name="Check Box 151">
              <controlPr defaultSize="0" autoFill="0" autoLine="0" autoPict="0">
                <anchor moveWithCells="1">
                  <from>
                    <xdr:col>3</xdr:col>
                    <xdr:colOff>289560</xdr:colOff>
                    <xdr:row>26</xdr:row>
                    <xdr:rowOff>304800</xdr:rowOff>
                  </from>
                  <to>
                    <xdr:col>3</xdr:col>
                    <xdr:colOff>594360</xdr:colOff>
                    <xdr:row>27</xdr:row>
                    <xdr:rowOff>365760</xdr:rowOff>
                  </to>
                </anchor>
              </controlPr>
            </control>
          </mc:Choice>
        </mc:AlternateContent>
        <mc:AlternateContent xmlns:mc="http://schemas.openxmlformats.org/markup-compatibility/2006">
          <mc:Choice Requires="x14">
            <control shapeId="5273" r:id="rId17" name="Check Box 153">
              <controlPr defaultSize="0" autoFill="0" autoLine="0" autoPict="0">
                <anchor moveWithCells="1">
                  <from>
                    <xdr:col>3</xdr:col>
                    <xdr:colOff>289560</xdr:colOff>
                    <xdr:row>28</xdr:row>
                    <xdr:rowOff>304800</xdr:rowOff>
                  </from>
                  <to>
                    <xdr:col>3</xdr:col>
                    <xdr:colOff>594360</xdr:colOff>
                    <xdr:row>29</xdr:row>
                    <xdr:rowOff>312420</xdr:rowOff>
                  </to>
                </anchor>
              </controlPr>
            </control>
          </mc:Choice>
        </mc:AlternateContent>
        <mc:AlternateContent xmlns:mc="http://schemas.openxmlformats.org/markup-compatibility/2006">
          <mc:Choice Requires="x14">
            <control shapeId="5274" r:id="rId18" name="Check Box 154">
              <controlPr defaultSize="0" autoFill="0" autoLine="0" autoPict="0">
                <anchor moveWithCells="1">
                  <from>
                    <xdr:col>3</xdr:col>
                    <xdr:colOff>289560</xdr:colOff>
                    <xdr:row>29</xdr:row>
                    <xdr:rowOff>304800</xdr:rowOff>
                  </from>
                  <to>
                    <xdr:col>3</xdr:col>
                    <xdr:colOff>594360</xdr:colOff>
                    <xdr:row>30</xdr:row>
                    <xdr:rowOff>266700</xdr:rowOff>
                  </to>
                </anchor>
              </controlPr>
            </control>
          </mc:Choice>
        </mc:AlternateContent>
        <mc:AlternateContent xmlns:mc="http://schemas.openxmlformats.org/markup-compatibility/2006">
          <mc:Choice Requires="x14">
            <control shapeId="5275" r:id="rId19" name="Check Box 155">
              <controlPr defaultSize="0" autoFill="0" autoLine="0" autoPict="0">
                <anchor moveWithCells="1">
                  <from>
                    <xdr:col>3</xdr:col>
                    <xdr:colOff>289560</xdr:colOff>
                    <xdr:row>30</xdr:row>
                    <xdr:rowOff>304800</xdr:rowOff>
                  </from>
                  <to>
                    <xdr:col>3</xdr:col>
                    <xdr:colOff>594360</xdr:colOff>
                    <xdr:row>32</xdr:row>
                    <xdr:rowOff>60960</xdr:rowOff>
                  </to>
                </anchor>
              </controlPr>
            </control>
          </mc:Choice>
        </mc:AlternateContent>
        <mc:AlternateContent xmlns:mc="http://schemas.openxmlformats.org/markup-compatibility/2006">
          <mc:Choice Requires="x14">
            <control shapeId="5276" r:id="rId20" name="Check Box 156">
              <controlPr defaultSize="0" autoFill="0" autoLine="0" autoPict="0">
                <anchor moveWithCells="1">
                  <from>
                    <xdr:col>3</xdr:col>
                    <xdr:colOff>289560</xdr:colOff>
                    <xdr:row>32</xdr:row>
                    <xdr:rowOff>304800</xdr:rowOff>
                  </from>
                  <to>
                    <xdr:col>3</xdr:col>
                    <xdr:colOff>594360</xdr:colOff>
                    <xdr:row>33</xdr:row>
                    <xdr:rowOff>297180</xdr:rowOff>
                  </to>
                </anchor>
              </controlPr>
            </control>
          </mc:Choice>
        </mc:AlternateContent>
        <mc:AlternateContent xmlns:mc="http://schemas.openxmlformats.org/markup-compatibility/2006">
          <mc:Choice Requires="x14">
            <control shapeId="5277" r:id="rId21" name="Check Box 157">
              <controlPr defaultSize="0" autoFill="0" autoLine="0" autoPict="0">
                <anchor moveWithCells="1">
                  <from>
                    <xdr:col>3</xdr:col>
                    <xdr:colOff>289560</xdr:colOff>
                    <xdr:row>31</xdr:row>
                    <xdr:rowOff>304800</xdr:rowOff>
                  </from>
                  <to>
                    <xdr:col>3</xdr:col>
                    <xdr:colOff>594360</xdr:colOff>
                    <xdr:row>32</xdr:row>
                    <xdr:rowOff>381000</xdr:rowOff>
                  </to>
                </anchor>
              </controlPr>
            </control>
          </mc:Choice>
        </mc:AlternateContent>
        <mc:AlternateContent xmlns:mc="http://schemas.openxmlformats.org/markup-compatibility/2006">
          <mc:Choice Requires="x14">
            <control shapeId="5278" r:id="rId22" name="Check Box 158">
              <controlPr defaultSize="0" autoFill="0" autoLine="0" autoPict="0">
                <anchor moveWithCells="1">
                  <from>
                    <xdr:col>3</xdr:col>
                    <xdr:colOff>289560</xdr:colOff>
                    <xdr:row>34</xdr:row>
                    <xdr:rowOff>304800</xdr:rowOff>
                  </from>
                  <to>
                    <xdr:col>3</xdr:col>
                    <xdr:colOff>594360</xdr:colOff>
                    <xdr:row>35</xdr:row>
                    <xdr:rowOff>358140</xdr:rowOff>
                  </to>
                </anchor>
              </controlPr>
            </control>
          </mc:Choice>
        </mc:AlternateContent>
        <mc:AlternateContent xmlns:mc="http://schemas.openxmlformats.org/markup-compatibility/2006">
          <mc:Choice Requires="x14">
            <control shapeId="5279" r:id="rId23" name="Check Box 159">
              <controlPr defaultSize="0" autoFill="0" autoLine="0" autoPict="0">
                <anchor moveWithCells="1">
                  <from>
                    <xdr:col>3</xdr:col>
                    <xdr:colOff>289560</xdr:colOff>
                    <xdr:row>35</xdr:row>
                    <xdr:rowOff>304800</xdr:rowOff>
                  </from>
                  <to>
                    <xdr:col>3</xdr:col>
                    <xdr:colOff>594360</xdr:colOff>
                    <xdr:row>36</xdr:row>
                    <xdr:rowOff>297180</xdr:rowOff>
                  </to>
                </anchor>
              </controlPr>
            </control>
          </mc:Choice>
        </mc:AlternateContent>
        <mc:AlternateContent xmlns:mc="http://schemas.openxmlformats.org/markup-compatibility/2006">
          <mc:Choice Requires="x14">
            <control shapeId="5280" r:id="rId24" name="Check Box 160">
              <controlPr defaultSize="0" autoFill="0" autoLine="0" autoPict="0">
                <anchor moveWithCells="1">
                  <from>
                    <xdr:col>3</xdr:col>
                    <xdr:colOff>289560</xdr:colOff>
                    <xdr:row>36</xdr:row>
                    <xdr:rowOff>304800</xdr:rowOff>
                  </from>
                  <to>
                    <xdr:col>3</xdr:col>
                    <xdr:colOff>594360</xdr:colOff>
                    <xdr:row>37</xdr:row>
                    <xdr:rowOff>365760</xdr:rowOff>
                  </to>
                </anchor>
              </controlPr>
            </control>
          </mc:Choice>
        </mc:AlternateContent>
        <mc:AlternateContent xmlns:mc="http://schemas.openxmlformats.org/markup-compatibility/2006">
          <mc:Choice Requires="x14">
            <control shapeId="5281" r:id="rId25" name="Check Box 161">
              <controlPr defaultSize="0" autoFill="0" autoLine="0" autoPict="0">
                <anchor moveWithCells="1">
                  <from>
                    <xdr:col>3</xdr:col>
                    <xdr:colOff>289560</xdr:colOff>
                    <xdr:row>37</xdr:row>
                    <xdr:rowOff>403860</xdr:rowOff>
                  </from>
                  <to>
                    <xdr:col>3</xdr:col>
                    <xdr:colOff>594360</xdr:colOff>
                    <xdr:row>38</xdr:row>
                    <xdr:rowOff>243840</xdr:rowOff>
                  </to>
                </anchor>
              </controlPr>
            </control>
          </mc:Choice>
        </mc:AlternateContent>
        <mc:AlternateContent xmlns:mc="http://schemas.openxmlformats.org/markup-compatibility/2006">
          <mc:Choice Requires="x14">
            <control shapeId="5282" r:id="rId26" name="Check Box 162">
              <controlPr defaultSize="0" autoFill="0" autoLine="0" autoPict="0">
                <anchor moveWithCells="1">
                  <from>
                    <xdr:col>3</xdr:col>
                    <xdr:colOff>289560</xdr:colOff>
                    <xdr:row>38</xdr:row>
                    <xdr:rowOff>304800</xdr:rowOff>
                  </from>
                  <to>
                    <xdr:col>3</xdr:col>
                    <xdr:colOff>594360</xdr:colOff>
                    <xdr:row>39</xdr:row>
                    <xdr:rowOff>381000</xdr:rowOff>
                  </to>
                </anchor>
              </controlPr>
            </control>
          </mc:Choice>
        </mc:AlternateContent>
        <mc:AlternateContent xmlns:mc="http://schemas.openxmlformats.org/markup-compatibility/2006">
          <mc:Choice Requires="x14">
            <control shapeId="5283" r:id="rId27" name="Check Box 163">
              <controlPr defaultSize="0" autoFill="0" autoLine="0" autoPict="0">
                <anchor moveWithCells="1">
                  <from>
                    <xdr:col>3</xdr:col>
                    <xdr:colOff>289560</xdr:colOff>
                    <xdr:row>39</xdr:row>
                    <xdr:rowOff>304800</xdr:rowOff>
                  </from>
                  <to>
                    <xdr:col>3</xdr:col>
                    <xdr:colOff>594360</xdr:colOff>
                    <xdr:row>40</xdr:row>
                    <xdr:rowOff>312420</xdr:rowOff>
                  </to>
                </anchor>
              </controlPr>
            </control>
          </mc:Choice>
        </mc:AlternateContent>
        <mc:AlternateContent xmlns:mc="http://schemas.openxmlformats.org/markup-compatibility/2006">
          <mc:Choice Requires="x14">
            <control shapeId="5284" r:id="rId28" name="Check Box 164">
              <controlPr defaultSize="0" autoFill="0" autoLine="0" autoPict="0">
                <anchor moveWithCells="1">
                  <from>
                    <xdr:col>3</xdr:col>
                    <xdr:colOff>289560</xdr:colOff>
                    <xdr:row>41</xdr:row>
                    <xdr:rowOff>304800</xdr:rowOff>
                  </from>
                  <to>
                    <xdr:col>3</xdr:col>
                    <xdr:colOff>594360</xdr:colOff>
                    <xdr:row>43</xdr:row>
                    <xdr:rowOff>60960</xdr:rowOff>
                  </to>
                </anchor>
              </controlPr>
            </control>
          </mc:Choice>
        </mc:AlternateContent>
        <mc:AlternateContent xmlns:mc="http://schemas.openxmlformats.org/markup-compatibility/2006">
          <mc:Choice Requires="x14">
            <control shapeId="5285" r:id="rId29" name="Check Box 165">
              <controlPr defaultSize="0" autoFill="0" autoLine="0" autoPict="0">
                <anchor moveWithCells="1">
                  <from>
                    <xdr:col>3</xdr:col>
                    <xdr:colOff>289560</xdr:colOff>
                    <xdr:row>40</xdr:row>
                    <xdr:rowOff>304800</xdr:rowOff>
                  </from>
                  <to>
                    <xdr:col>3</xdr:col>
                    <xdr:colOff>594360</xdr:colOff>
                    <xdr:row>41</xdr:row>
                    <xdr:rowOff>274320</xdr:rowOff>
                  </to>
                </anchor>
              </controlPr>
            </control>
          </mc:Choice>
        </mc:AlternateContent>
        <mc:AlternateContent xmlns:mc="http://schemas.openxmlformats.org/markup-compatibility/2006">
          <mc:Choice Requires="x14">
            <control shapeId="5286" r:id="rId30" name="Check Box 166">
              <controlPr defaultSize="0" autoFill="0" autoLine="0" autoPict="0">
                <anchor moveWithCells="1">
                  <from>
                    <xdr:col>3</xdr:col>
                    <xdr:colOff>289560</xdr:colOff>
                    <xdr:row>42</xdr:row>
                    <xdr:rowOff>304800</xdr:rowOff>
                  </from>
                  <to>
                    <xdr:col>3</xdr:col>
                    <xdr:colOff>594360</xdr:colOff>
                    <xdr:row>44</xdr:row>
                    <xdr:rowOff>60960</xdr:rowOff>
                  </to>
                </anchor>
              </controlPr>
            </control>
          </mc:Choice>
        </mc:AlternateContent>
        <mc:AlternateContent xmlns:mc="http://schemas.openxmlformats.org/markup-compatibility/2006">
          <mc:Choice Requires="x14">
            <control shapeId="5287" r:id="rId31" name="Check Box 167">
              <controlPr defaultSize="0" autoFill="0" autoLine="0" autoPict="0">
                <anchor moveWithCells="1">
                  <from>
                    <xdr:col>3</xdr:col>
                    <xdr:colOff>289560</xdr:colOff>
                    <xdr:row>43</xdr:row>
                    <xdr:rowOff>304800</xdr:rowOff>
                  </from>
                  <to>
                    <xdr:col>3</xdr:col>
                    <xdr:colOff>594360</xdr:colOff>
                    <xdr:row>45</xdr:row>
                    <xdr:rowOff>60960</xdr:rowOff>
                  </to>
                </anchor>
              </controlPr>
            </control>
          </mc:Choice>
        </mc:AlternateContent>
        <mc:AlternateContent xmlns:mc="http://schemas.openxmlformats.org/markup-compatibility/2006">
          <mc:Choice Requires="x14">
            <control shapeId="5288" r:id="rId32" name="Check Box 168">
              <controlPr defaultSize="0" autoFill="0" autoLine="0" autoPict="0">
                <anchor moveWithCells="1">
                  <from>
                    <xdr:col>3</xdr:col>
                    <xdr:colOff>289560</xdr:colOff>
                    <xdr:row>44</xdr:row>
                    <xdr:rowOff>304800</xdr:rowOff>
                  </from>
                  <to>
                    <xdr:col>3</xdr:col>
                    <xdr:colOff>594360</xdr:colOff>
                    <xdr:row>46</xdr:row>
                    <xdr:rowOff>60960</xdr:rowOff>
                  </to>
                </anchor>
              </controlPr>
            </control>
          </mc:Choice>
        </mc:AlternateContent>
        <mc:AlternateContent xmlns:mc="http://schemas.openxmlformats.org/markup-compatibility/2006">
          <mc:Choice Requires="x14">
            <control shapeId="5289" r:id="rId33" name="Check Box 169">
              <controlPr defaultSize="0" autoFill="0" autoLine="0" autoPict="0">
                <anchor moveWithCells="1">
                  <from>
                    <xdr:col>3</xdr:col>
                    <xdr:colOff>289560</xdr:colOff>
                    <xdr:row>45</xdr:row>
                    <xdr:rowOff>304800</xdr:rowOff>
                  </from>
                  <to>
                    <xdr:col>3</xdr:col>
                    <xdr:colOff>594360</xdr:colOff>
                    <xdr:row>47</xdr:row>
                    <xdr:rowOff>60960</xdr:rowOff>
                  </to>
                </anchor>
              </controlPr>
            </control>
          </mc:Choice>
        </mc:AlternateContent>
        <mc:AlternateContent xmlns:mc="http://schemas.openxmlformats.org/markup-compatibility/2006">
          <mc:Choice Requires="x14">
            <control shapeId="5290" r:id="rId34" name="Check Box 170">
              <controlPr defaultSize="0" autoFill="0" autoLine="0" autoPict="0">
                <anchor moveWithCells="1">
                  <from>
                    <xdr:col>3</xdr:col>
                    <xdr:colOff>289560</xdr:colOff>
                    <xdr:row>47</xdr:row>
                    <xdr:rowOff>441960</xdr:rowOff>
                  </from>
                  <to>
                    <xdr:col>3</xdr:col>
                    <xdr:colOff>594360</xdr:colOff>
                    <xdr:row>49</xdr:row>
                    <xdr:rowOff>60960</xdr:rowOff>
                  </to>
                </anchor>
              </controlPr>
            </control>
          </mc:Choice>
        </mc:AlternateContent>
        <mc:AlternateContent xmlns:mc="http://schemas.openxmlformats.org/markup-compatibility/2006">
          <mc:Choice Requires="x14">
            <control shapeId="5291" r:id="rId35" name="Check Box 171">
              <controlPr defaultSize="0" autoFill="0" autoLine="0" autoPict="0">
                <anchor moveWithCells="1">
                  <from>
                    <xdr:col>3</xdr:col>
                    <xdr:colOff>289560</xdr:colOff>
                    <xdr:row>48</xdr:row>
                    <xdr:rowOff>304800</xdr:rowOff>
                  </from>
                  <to>
                    <xdr:col>3</xdr:col>
                    <xdr:colOff>594360</xdr:colOff>
                    <xdr:row>50</xdr:row>
                    <xdr:rowOff>60960</xdr:rowOff>
                  </to>
                </anchor>
              </controlPr>
            </control>
          </mc:Choice>
        </mc:AlternateContent>
        <mc:AlternateContent xmlns:mc="http://schemas.openxmlformats.org/markup-compatibility/2006">
          <mc:Choice Requires="x14">
            <control shapeId="5292" r:id="rId36" name="Check Box 172">
              <controlPr defaultSize="0" autoFill="0" autoLine="0" autoPict="0">
                <anchor moveWithCells="1">
                  <from>
                    <xdr:col>3</xdr:col>
                    <xdr:colOff>289560</xdr:colOff>
                    <xdr:row>50</xdr:row>
                    <xdr:rowOff>304800</xdr:rowOff>
                  </from>
                  <to>
                    <xdr:col>3</xdr:col>
                    <xdr:colOff>594360</xdr:colOff>
                    <xdr:row>52</xdr:row>
                    <xdr:rowOff>60960</xdr:rowOff>
                  </to>
                </anchor>
              </controlPr>
            </control>
          </mc:Choice>
        </mc:AlternateContent>
        <mc:AlternateContent xmlns:mc="http://schemas.openxmlformats.org/markup-compatibility/2006">
          <mc:Choice Requires="x14">
            <control shapeId="5293" r:id="rId37" name="Check Box 173">
              <controlPr defaultSize="0" autoFill="0" autoLine="0" autoPict="0">
                <anchor moveWithCells="1">
                  <from>
                    <xdr:col>3</xdr:col>
                    <xdr:colOff>289560</xdr:colOff>
                    <xdr:row>49</xdr:row>
                    <xdr:rowOff>304800</xdr:rowOff>
                  </from>
                  <to>
                    <xdr:col>3</xdr:col>
                    <xdr:colOff>594360</xdr:colOff>
                    <xdr:row>51</xdr:row>
                    <xdr:rowOff>60960</xdr:rowOff>
                  </to>
                </anchor>
              </controlPr>
            </control>
          </mc:Choice>
        </mc:AlternateContent>
        <mc:AlternateContent xmlns:mc="http://schemas.openxmlformats.org/markup-compatibility/2006">
          <mc:Choice Requires="x14">
            <control shapeId="5294" r:id="rId38" name="Check Box 174">
              <controlPr defaultSize="0" autoFill="0" autoLine="0" autoPict="0">
                <anchor moveWithCells="1">
                  <from>
                    <xdr:col>3</xdr:col>
                    <xdr:colOff>289560</xdr:colOff>
                    <xdr:row>52</xdr:row>
                    <xdr:rowOff>441960</xdr:rowOff>
                  </from>
                  <to>
                    <xdr:col>3</xdr:col>
                    <xdr:colOff>594360</xdr:colOff>
                    <xdr:row>54</xdr:row>
                    <xdr:rowOff>60960</xdr:rowOff>
                  </to>
                </anchor>
              </controlPr>
            </control>
          </mc:Choice>
        </mc:AlternateContent>
        <mc:AlternateContent xmlns:mc="http://schemas.openxmlformats.org/markup-compatibility/2006">
          <mc:Choice Requires="x14">
            <control shapeId="5295" r:id="rId39" name="Check Box 175">
              <controlPr defaultSize="0" autoFill="0" autoLine="0" autoPict="0">
                <anchor moveWithCells="1">
                  <from>
                    <xdr:col>3</xdr:col>
                    <xdr:colOff>289560</xdr:colOff>
                    <xdr:row>53</xdr:row>
                    <xdr:rowOff>304800</xdr:rowOff>
                  </from>
                  <to>
                    <xdr:col>3</xdr:col>
                    <xdr:colOff>594360</xdr:colOff>
                    <xdr:row>55</xdr:row>
                    <xdr:rowOff>60960</xdr:rowOff>
                  </to>
                </anchor>
              </controlPr>
            </control>
          </mc:Choice>
        </mc:AlternateContent>
        <mc:AlternateContent xmlns:mc="http://schemas.openxmlformats.org/markup-compatibility/2006">
          <mc:Choice Requires="x14">
            <control shapeId="5296" r:id="rId40" name="Check Box 176">
              <controlPr defaultSize="0" autoFill="0" autoLine="0" autoPict="0">
                <anchor moveWithCells="1">
                  <from>
                    <xdr:col>3</xdr:col>
                    <xdr:colOff>289560</xdr:colOff>
                    <xdr:row>55</xdr:row>
                    <xdr:rowOff>99060</xdr:rowOff>
                  </from>
                  <to>
                    <xdr:col>3</xdr:col>
                    <xdr:colOff>594360</xdr:colOff>
                    <xdr:row>55</xdr:row>
                    <xdr:rowOff>480060</xdr:rowOff>
                  </to>
                </anchor>
              </controlPr>
            </control>
          </mc:Choice>
        </mc:AlternateContent>
        <mc:AlternateContent xmlns:mc="http://schemas.openxmlformats.org/markup-compatibility/2006">
          <mc:Choice Requires="x14">
            <control shapeId="5297" r:id="rId41" name="Check Box 177">
              <controlPr defaultSize="0" autoFill="0" autoLine="0" autoPict="0">
                <anchor moveWithCells="1">
                  <from>
                    <xdr:col>3</xdr:col>
                    <xdr:colOff>289560</xdr:colOff>
                    <xdr:row>55</xdr:row>
                    <xdr:rowOff>556260</xdr:rowOff>
                  </from>
                  <to>
                    <xdr:col>3</xdr:col>
                    <xdr:colOff>594360</xdr:colOff>
                    <xdr:row>57</xdr:row>
                    <xdr:rowOff>38100</xdr:rowOff>
                  </to>
                </anchor>
              </controlPr>
            </control>
          </mc:Choice>
        </mc:AlternateContent>
        <mc:AlternateContent xmlns:mc="http://schemas.openxmlformats.org/markup-compatibility/2006">
          <mc:Choice Requires="x14">
            <control shapeId="5298" r:id="rId42" name="Check Box 178">
              <controlPr defaultSize="0" autoFill="0" autoLine="0" autoPict="0">
                <anchor moveWithCells="1">
                  <from>
                    <xdr:col>3</xdr:col>
                    <xdr:colOff>289560</xdr:colOff>
                    <xdr:row>56</xdr:row>
                    <xdr:rowOff>304800</xdr:rowOff>
                  </from>
                  <to>
                    <xdr:col>3</xdr:col>
                    <xdr:colOff>594360</xdr:colOff>
                    <xdr:row>58</xdr:row>
                    <xdr:rowOff>60960</xdr:rowOff>
                  </to>
                </anchor>
              </controlPr>
            </control>
          </mc:Choice>
        </mc:AlternateContent>
        <mc:AlternateContent xmlns:mc="http://schemas.openxmlformats.org/markup-compatibility/2006">
          <mc:Choice Requires="x14">
            <control shapeId="5299" r:id="rId43" name="Check Box 179">
              <controlPr defaultSize="0" autoFill="0" autoLine="0" autoPict="0">
                <anchor moveWithCells="1">
                  <from>
                    <xdr:col>3</xdr:col>
                    <xdr:colOff>289560</xdr:colOff>
                    <xdr:row>57</xdr:row>
                    <xdr:rowOff>304800</xdr:rowOff>
                  </from>
                  <to>
                    <xdr:col>3</xdr:col>
                    <xdr:colOff>594360</xdr:colOff>
                    <xdr:row>59</xdr:row>
                    <xdr:rowOff>60960</xdr:rowOff>
                  </to>
                </anchor>
              </controlPr>
            </control>
          </mc:Choice>
        </mc:AlternateContent>
        <mc:AlternateContent xmlns:mc="http://schemas.openxmlformats.org/markup-compatibility/2006">
          <mc:Choice Requires="x14">
            <control shapeId="5300" r:id="rId44" name="Check Box 180">
              <controlPr defaultSize="0" autoFill="0" autoLine="0" autoPict="0">
                <anchor moveWithCells="1">
                  <from>
                    <xdr:col>3</xdr:col>
                    <xdr:colOff>289560</xdr:colOff>
                    <xdr:row>59</xdr:row>
                    <xdr:rowOff>304800</xdr:rowOff>
                  </from>
                  <to>
                    <xdr:col>3</xdr:col>
                    <xdr:colOff>594360</xdr:colOff>
                    <xdr:row>61</xdr:row>
                    <xdr:rowOff>60960</xdr:rowOff>
                  </to>
                </anchor>
              </controlPr>
            </control>
          </mc:Choice>
        </mc:AlternateContent>
        <mc:AlternateContent xmlns:mc="http://schemas.openxmlformats.org/markup-compatibility/2006">
          <mc:Choice Requires="x14">
            <control shapeId="5301" r:id="rId45" name="Check Box 181">
              <controlPr defaultSize="0" autoFill="0" autoLine="0" autoPict="0">
                <anchor moveWithCells="1">
                  <from>
                    <xdr:col>3</xdr:col>
                    <xdr:colOff>289560</xdr:colOff>
                    <xdr:row>58</xdr:row>
                    <xdr:rowOff>304800</xdr:rowOff>
                  </from>
                  <to>
                    <xdr:col>3</xdr:col>
                    <xdr:colOff>594360</xdr:colOff>
                    <xdr:row>60</xdr:row>
                    <xdr:rowOff>60960</xdr:rowOff>
                  </to>
                </anchor>
              </controlPr>
            </control>
          </mc:Choice>
        </mc:AlternateContent>
        <mc:AlternateContent xmlns:mc="http://schemas.openxmlformats.org/markup-compatibility/2006">
          <mc:Choice Requires="x14">
            <control shapeId="5302" r:id="rId46" name="Check Box 182">
              <controlPr defaultSize="0" autoFill="0" autoLine="0" autoPict="0">
                <anchor moveWithCells="1">
                  <from>
                    <xdr:col>3</xdr:col>
                    <xdr:colOff>289560</xdr:colOff>
                    <xdr:row>60</xdr:row>
                    <xdr:rowOff>304800</xdr:rowOff>
                  </from>
                  <to>
                    <xdr:col>3</xdr:col>
                    <xdr:colOff>594360</xdr:colOff>
                    <xdr:row>62</xdr:row>
                    <xdr:rowOff>60960</xdr:rowOff>
                  </to>
                </anchor>
              </controlPr>
            </control>
          </mc:Choice>
        </mc:AlternateContent>
        <mc:AlternateContent xmlns:mc="http://schemas.openxmlformats.org/markup-compatibility/2006">
          <mc:Choice Requires="x14">
            <control shapeId="5303" r:id="rId47" name="Check Box 183">
              <controlPr defaultSize="0" autoFill="0" autoLine="0" autoPict="0">
                <anchor moveWithCells="1">
                  <from>
                    <xdr:col>3</xdr:col>
                    <xdr:colOff>289560</xdr:colOff>
                    <xdr:row>61</xdr:row>
                    <xdr:rowOff>304800</xdr:rowOff>
                  </from>
                  <to>
                    <xdr:col>3</xdr:col>
                    <xdr:colOff>594360</xdr:colOff>
                    <xdr:row>63</xdr:row>
                    <xdr:rowOff>60960</xdr:rowOff>
                  </to>
                </anchor>
              </controlPr>
            </control>
          </mc:Choice>
        </mc:AlternateContent>
        <mc:AlternateContent xmlns:mc="http://schemas.openxmlformats.org/markup-compatibility/2006">
          <mc:Choice Requires="x14">
            <control shapeId="5304" r:id="rId48" name="Check Box 184">
              <controlPr defaultSize="0" autoFill="0" autoLine="0" autoPict="0">
                <anchor moveWithCells="1">
                  <from>
                    <xdr:col>3</xdr:col>
                    <xdr:colOff>289560</xdr:colOff>
                    <xdr:row>62</xdr:row>
                    <xdr:rowOff>304800</xdr:rowOff>
                  </from>
                  <to>
                    <xdr:col>3</xdr:col>
                    <xdr:colOff>594360</xdr:colOff>
                    <xdr:row>64</xdr:row>
                    <xdr:rowOff>60960</xdr:rowOff>
                  </to>
                </anchor>
              </controlPr>
            </control>
          </mc:Choice>
        </mc:AlternateContent>
        <mc:AlternateContent xmlns:mc="http://schemas.openxmlformats.org/markup-compatibility/2006">
          <mc:Choice Requires="x14">
            <control shapeId="5305" r:id="rId49" name="Check Box 185">
              <controlPr defaultSize="0" autoFill="0" autoLine="0" autoPict="0">
                <anchor moveWithCells="1">
                  <from>
                    <xdr:col>3</xdr:col>
                    <xdr:colOff>289560</xdr:colOff>
                    <xdr:row>63</xdr:row>
                    <xdr:rowOff>304800</xdr:rowOff>
                  </from>
                  <to>
                    <xdr:col>3</xdr:col>
                    <xdr:colOff>594360</xdr:colOff>
                    <xdr:row>65</xdr:row>
                    <xdr:rowOff>60960</xdr:rowOff>
                  </to>
                </anchor>
              </controlPr>
            </control>
          </mc:Choice>
        </mc:AlternateContent>
        <mc:AlternateContent xmlns:mc="http://schemas.openxmlformats.org/markup-compatibility/2006">
          <mc:Choice Requires="x14">
            <control shapeId="5306" r:id="rId50" name="Check Box 186">
              <controlPr defaultSize="0" autoFill="0" autoLine="0" autoPict="0">
                <anchor moveWithCells="1">
                  <from>
                    <xdr:col>3</xdr:col>
                    <xdr:colOff>289560</xdr:colOff>
                    <xdr:row>65</xdr:row>
                    <xdr:rowOff>304800</xdr:rowOff>
                  </from>
                  <to>
                    <xdr:col>3</xdr:col>
                    <xdr:colOff>594360</xdr:colOff>
                    <xdr:row>67</xdr:row>
                    <xdr:rowOff>60960</xdr:rowOff>
                  </to>
                </anchor>
              </controlPr>
            </control>
          </mc:Choice>
        </mc:AlternateContent>
        <mc:AlternateContent xmlns:mc="http://schemas.openxmlformats.org/markup-compatibility/2006">
          <mc:Choice Requires="x14">
            <control shapeId="5307" r:id="rId51" name="Check Box 187">
              <controlPr defaultSize="0" autoFill="0" autoLine="0" autoPict="0">
                <anchor moveWithCells="1">
                  <from>
                    <xdr:col>3</xdr:col>
                    <xdr:colOff>289560</xdr:colOff>
                    <xdr:row>64</xdr:row>
                    <xdr:rowOff>304800</xdr:rowOff>
                  </from>
                  <to>
                    <xdr:col>3</xdr:col>
                    <xdr:colOff>594360</xdr:colOff>
                    <xdr:row>66</xdr:row>
                    <xdr:rowOff>60960</xdr:rowOff>
                  </to>
                </anchor>
              </controlPr>
            </control>
          </mc:Choice>
        </mc:AlternateContent>
        <mc:AlternateContent xmlns:mc="http://schemas.openxmlformats.org/markup-compatibility/2006">
          <mc:Choice Requires="x14">
            <control shapeId="5308" r:id="rId52" name="Check Box 188">
              <controlPr defaultSize="0" autoFill="0" autoLine="0" autoPict="0">
                <anchor moveWithCells="1">
                  <from>
                    <xdr:col>3</xdr:col>
                    <xdr:colOff>289560</xdr:colOff>
                    <xdr:row>66</xdr:row>
                    <xdr:rowOff>304800</xdr:rowOff>
                  </from>
                  <to>
                    <xdr:col>3</xdr:col>
                    <xdr:colOff>594360</xdr:colOff>
                    <xdr:row>68</xdr:row>
                    <xdr:rowOff>60960</xdr:rowOff>
                  </to>
                </anchor>
              </controlPr>
            </control>
          </mc:Choice>
        </mc:AlternateContent>
        <mc:AlternateContent xmlns:mc="http://schemas.openxmlformats.org/markup-compatibility/2006">
          <mc:Choice Requires="x14">
            <control shapeId="5309" r:id="rId53" name="Check Box 189">
              <controlPr defaultSize="0" autoFill="0" autoLine="0" autoPict="0">
                <anchor moveWithCells="1">
                  <from>
                    <xdr:col>3</xdr:col>
                    <xdr:colOff>289560</xdr:colOff>
                    <xdr:row>67</xdr:row>
                    <xdr:rowOff>304800</xdr:rowOff>
                  </from>
                  <to>
                    <xdr:col>3</xdr:col>
                    <xdr:colOff>594360</xdr:colOff>
                    <xdr:row>69</xdr:row>
                    <xdr:rowOff>60960</xdr:rowOff>
                  </to>
                </anchor>
              </controlPr>
            </control>
          </mc:Choice>
        </mc:AlternateContent>
        <mc:AlternateContent xmlns:mc="http://schemas.openxmlformats.org/markup-compatibility/2006">
          <mc:Choice Requires="x14">
            <control shapeId="5310" r:id="rId54" name="Check Box 190">
              <controlPr defaultSize="0" autoFill="0" autoLine="0" autoPict="0">
                <anchor moveWithCells="1">
                  <from>
                    <xdr:col>3</xdr:col>
                    <xdr:colOff>289560</xdr:colOff>
                    <xdr:row>68</xdr:row>
                    <xdr:rowOff>304800</xdr:rowOff>
                  </from>
                  <to>
                    <xdr:col>3</xdr:col>
                    <xdr:colOff>594360</xdr:colOff>
                    <xdr:row>70</xdr:row>
                    <xdr:rowOff>60960</xdr:rowOff>
                  </to>
                </anchor>
              </controlPr>
            </control>
          </mc:Choice>
        </mc:AlternateContent>
        <mc:AlternateContent xmlns:mc="http://schemas.openxmlformats.org/markup-compatibility/2006">
          <mc:Choice Requires="x14">
            <control shapeId="5311" r:id="rId55" name="Check Box 191">
              <controlPr defaultSize="0" autoFill="0" autoLine="0" autoPict="0">
                <anchor moveWithCells="1">
                  <from>
                    <xdr:col>3</xdr:col>
                    <xdr:colOff>289560</xdr:colOff>
                    <xdr:row>69</xdr:row>
                    <xdr:rowOff>304800</xdr:rowOff>
                  </from>
                  <to>
                    <xdr:col>3</xdr:col>
                    <xdr:colOff>594360</xdr:colOff>
                    <xdr:row>71</xdr:row>
                    <xdr:rowOff>60960</xdr:rowOff>
                  </to>
                </anchor>
              </controlPr>
            </control>
          </mc:Choice>
        </mc:AlternateContent>
        <mc:AlternateContent xmlns:mc="http://schemas.openxmlformats.org/markup-compatibility/2006">
          <mc:Choice Requires="x14">
            <control shapeId="5312" r:id="rId56" name="Check Box 192">
              <controlPr defaultSize="0" autoFill="0" autoLine="0" autoPict="0">
                <anchor moveWithCells="1">
                  <from>
                    <xdr:col>3</xdr:col>
                    <xdr:colOff>289560</xdr:colOff>
                    <xdr:row>70</xdr:row>
                    <xdr:rowOff>304800</xdr:rowOff>
                  </from>
                  <to>
                    <xdr:col>3</xdr:col>
                    <xdr:colOff>594360</xdr:colOff>
                    <xdr:row>72</xdr:row>
                    <xdr:rowOff>60960</xdr:rowOff>
                  </to>
                </anchor>
              </controlPr>
            </control>
          </mc:Choice>
        </mc:AlternateContent>
        <mc:AlternateContent xmlns:mc="http://schemas.openxmlformats.org/markup-compatibility/2006">
          <mc:Choice Requires="x14">
            <control shapeId="5313" r:id="rId57" name="Check Box 193">
              <controlPr defaultSize="0" autoFill="0" autoLine="0" autoPict="0">
                <anchor moveWithCells="1">
                  <from>
                    <xdr:col>3</xdr:col>
                    <xdr:colOff>289560</xdr:colOff>
                    <xdr:row>71</xdr:row>
                    <xdr:rowOff>304800</xdr:rowOff>
                  </from>
                  <to>
                    <xdr:col>3</xdr:col>
                    <xdr:colOff>594360</xdr:colOff>
                    <xdr:row>73</xdr:row>
                    <xdr:rowOff>60960</xdr:rowOff>
                  </to>
                </anchor>
              </controlPr>
            </control>
          </mc:Choice>
        </mc:AlternateContent>
        <mc:AlternateContent xmlns:mc="http://schemas.openxmlformats.org/markup-compatibility/2006">
          <mc:Choice Requires="x14">
            <control shapeId="5314" r:id="rId58" name="Check Box 194">
              <controlPr defaultSize="0" autoFill="0" autoLine="0" autoPict="0">
                <anchor moveWithCells="1">
                  <from>
                    <xdr:col>3</xdr:col>
                    <xdr:colOff>289560</xdr:colOff>
                    <xdr:row>72</xdr:row>
                    <xdr:rowOff>304800</xdr:rowOff>
                  </from>
                  <to>
                    <xdr:col>3</xdr:col>
                    <xdr:colOff>594360</xdr:colOff>
                    <xdr:row>74</xdr:row>
                    <xdr:rowOff>60960</xdr:rowOff>
                  </to>
                </anchor>
              </controlPr>
            </control>
          </mc:Choice>
        </mc:AlternateContent>
        <mc:AlternateContent xmlns:mc="http://schemas.openxmlformats.org/markup-compatibility/2006">
          <mc:Choice Requires="x14">
            <control shapeId="5315" r:id="rId59" name="Check Box 195">
              <controlPr defaultSize="0" autoFill="0" autoLine="0" autoPict="0">
                <anchor moveWithCells="1">
                  <from>
                    <xdr:col>3</xdr:col>
                    <xdr:colOff>289560</xdr:colOff>
                    <xdr:row>74</xdr:row>
                    <xdr:rowOff>304800</xdr:rowOff>
                  </from>
                  <to>
                    <xdr:col>3</xdr:col>
                    <xdr:colOff>594360</xdr:colOff>
                    <xdr:row>76</xdr:row>
                    <xdr:rowOff>0</xdr:rowOff>
                  </to>
                </anchor>
              </controlPr>
            </control>
          </mc:Choice>
        </mc:AlternateContent>
        <mc:AlternateContent xmlns:mc="http://schemas.openxmlformats.org/markup-compatibility/2006">
          <mc:Choice Requires="x14">
            <control shapeId="5316" r:id="rId60" name="Check Box 196">
              <controlPr defaultSize="0" autoFill="0" autoLine="0" autoPict="0">
                <anchor moveWithCells="1">
                  <from>
                    <xdr:col>3</xdr:col>
                    <xdr:colOff>289560</xdr:colOff>
                    <xdr:row>73</xdr:row>
                    <xdr:rowOff>304800</xdr:rowOff>
                  </from>
                  <to>
                    <xdr:col>3</xdr:col>
                    <xdr:colOff>594360</xdr:colOff>
                    <xdr:row>75</xdr:row>
                    <xdr:rowOff>60960</xdr:rowOff>
                  </to>
                </anchor>
              </controlPr>
            </control>
          </mc:Choice>
        </mc:AlternateContent>
        <mc:AlternateContent xmlns:mc="http://schemas.openxmlformats.org/markup-compatibility/2006">
          <mc:Choice Requires="x14">
            <control shapeId="5317" r:id="rId61" name="Check Box 197">
              <controlPr defaultSize="0" autoFill="0" autoLine="0" autoPict="0">
                <anchor moveWithCells="1">
                  <from>
                    <xdr:col>3</xdr:col>
                    <xdr:colOff>289560</xdr:colOff>
                    <xdr:row>75</xdr:row>
                    <xdr:rowOff>304800</xdr:rowOff>
                  </from>
                  <to>
                    <xdr:col>3</xdr:col>
                    <xdr:colOff>594360</xdr:colOff>
                    <xdr:row>77</xdr:row>
                    <xdr:rowOff>0</xdr:rowOff>
                  </to>
                </anchor>
              </controlPr>
            </control>
          </mc:Choice>
        </mc:AlternateContent>
        <mc:AlternateContent xmlns:mc="http://schemas.openxmlformats.org/markup-compatibility/2006">
          <mc:Choice Requires="x14">
            <control shapeId="5318" r:id="rId62" name="Check Box 198">
              <controlPr defaultSize="0" autoFill="0" autoLine="0" autoPict="0">
                <anchor moveWithCells="1">
                  <from>
                    <xdr:col>3</xdr:col>
                    <xdr:colOff>289560</xdr:colOff>
                    <xdr:row>76</xdr:row>
                    <xdr:rowOff>304800</xdr:rowOff>
                  </from>
                  <to>
                    <xdr:col>3</xdr:col>
                    <xdr:colOff>594360</xdr:colOff>
                    <xdr:row>78</xdr:row>
                    <xdr:rowOff>60960</xdr:rowOff>
                  </to>
                </anchor>
              </controlPr>
            </control>
          </mc:Choice>
        </mc:AlternateContent>
        <mc:AlternateContent xmlns:mc="http://schemas.openxmlformats.org/markup-compatibility/2006">
          <mc:Choice Requires="x14">
            <control shapeId="5319" r:id="rId63" name="Check Box 199">
              <controlPr defaultSize="0" autoFill="0" autoLine="0" autoPict="0">
                <anchor moveWithCells="1">
                  <from>
                    <xdr:col>3</xdr:col>
                    <xdr:colOff>289560</xdr:colOff>
                    <xdr:row>77</xdr:row>
                    <xdr:rowOff>304800</xdr:rowOff>
                  </from>
                  <to>
                    <xdr:col>3</xdr:col>
                    <xdr:colOff>594360</xdr:colOff>
                    <xdr:row>79</xdr:row>
                    <xdr:rowOff>60960</xdr:rowOff>
                  </to>
                </anchor>
              </controlPr>
            </control>
          </mc:Choice>
        </mc:AlternateContent>
        <mc:AlternateContent xmlns:mc="http://schemas.openxmlformats.org/markup-compatibility/2006">
          <mc:Choice Requires="x14">
            <control shapeId="5320" r:id="rId64" name="Check Box 200">
              <controlPr defaultSize="0" autoFill="0" autoLine="0" autoPict="0">
                <anchor moveWithCells="1">
                  <from>
                    <xdr:col>3</xdr:col>
                    <xdr:colOff>289560</xdr:colOff>
                    <xdr:row>80</xdr:row>
                    <xdr:rowOff>304800</xdr:rowOff>
                  </from>
                  <to>
                    <xdr:col>3</xdr:col>
                    <xdr:colOff>594360</xdr:colOff>
                    <xdr:row>82</xdr:row>
                    <xdr:rowOff>60960</xdr:rowOff>
                  </to>
                </anchor>
              </controlPr>
            </control>
          </mc:Choice>
        </mc:AlternateContent>
        <mc:AlternateContent xmlns:mc="http://schemas.openxmlformats.org/markup-compatibility/2006">
          <mc:Choice Requires="x14">
            <control shapeId="5321" r:id="rId65" name="Check Box 201">
              <controlPr defaultSize="0" autoFill="0" autoLine="0" autoPict="0">
                <anchor moveWithCells="1">
                  <from>
                    <xdr:col>3</xdr:col>
                    <xdr:colOff>289560</xdr:colOff>
                    <xdr:row>79</xdr:row>
                    <xdr:rowOff>441960</xdr:rowOff>
                  </from>
                  <to>
                    <xdr:col>3</xdr:col>
                    <xdr:colOff>594360</xdr:colOff>
                    <xdr:row>81</xdr:row>
                    <xdr:rowOff>60960</xdr:rowOff>
                  </to>
                </anchor>
              </controlPr>
            </control>
          </mc:Choice>
        </mc:AlternateContent>
        <mc:AlternateContent xmlns:mc="http://schemas.openxmlformats.org/markup-compatibility/2006">
          <mc:Choice Requires="x14">
            <control shapeId="5322" r:id="rId66" name="Check Box 202">
              <controlPr defaultSize="0" autoFill="0" autoLine="0" autoPict="0">
                <anchor moveWithCells="1">
                  <from>
                    <xdr:col>3</xdr:col>
                    <xdr:colOff>289560</xdr:colOff>
                    <xdr:row>82</xdr:row>
                    <xdr:rowOff>304800</xdr:rowOff>
                  </from>
                  <to>
                    <xdr:col>3</xdr:col>
                    <xdr:colOff>594360</xdr:colOff>
                    <xdr:row>84</xdr:row>
                    <xdr:rowOff>60960</xdr:rowOff>
                  </to>
                </anchor>
              </controlPr>
            </control>
          </mc:Choice>
        </mc:AlternateContent>
        <mc:AlternateContent xmlns:mc="http://schemas.openxmlformats.org/markup-compatibility/2006">
          <mc:Choice Requires="x14">
            <control shapeId="5323" r:id="rId67" name="Check Box 203">
              <controlPr defaultSize="0" autoFill="0" autoLine="0" autoPict="0">
                <anchor moveWithCells="1">
                  <from>
                    <xdr:col>3</xdr:col>
                    <xdr:colOff>289560</xdr:colOff>
                    <xdr:row>81</xdr:row>
                    <xdr:rowOff>304800</xdr:rowOff>
                  </from>
                  <to>
                    <xdr:col>3</xdr:col>
                    <xdr:colOff>594360</xdr:colOff>
                    <xdr:row>83</xdr:row>
                    <xdr:rowOff>60960</xdr:rowOff>
                  </to>
                </anchor>
              </controlPr>
            </control>
          </mc:Choice>
        </mc:AlternateContent>
        <mc:AlternateContent xmlns:mc="http://schemas.openxmlformats.org/markup-compatibility/2006">
          <mc:Choice Requires="x14">
            <control shapeId="5324" r:id="rId68" name="Check Box 204">
              <controlPr defaultSize="0" autoFill="0" autoLine="0" autoPict="0">
                <anchor moveWithCells="1">
                  <from>
                    <xdr:col>3</xdr:col>
                    <xdr:colOff>289560</xdr:colOff>
                    <xdr:row>84</xdr:row>
                    <xdr:rowOff>441960</xdr:rowOff>
                  </from>
                  <to>
                    <xdr:col>3</xdr:col>
                    <xdr:colOff>594360</xdr:colOff>
                    <xdr:row>86</xdr:row>
                    <xdr:rowOff>60960</xdr:rowOff>
                  </to>
                </anchor>
              </controlPr>
            </control>
          </mc:Choice>
        </mc:AlternateContent>
        <mc:AlternateContent xmlns:mc="http://schemas.openxmlformats.org/markup-compatibility/2006">
          <mc:Choice Requires="x14">
            <control shapeId="5325" r:id="rId69" name="Check Box 205">
              <controlPr defaultSize="0" autoFill="0" autoLine="0" autoPict="0">
                <anchor moveWithCells="1">
                  <from>
                    <xdr:col>3</xdr:col>
                    <xdr:colOff>289560</xdr:colOff>
                    <xdr:row>85</xdr:row>
                    <xdr:rowOff>304800</xdr:rowOff>
                  </from>
                  <to>
                    <xdr:col>3</xdr:col>
                    <xdr:colOff>594360</xdr:colOff>
                    <xdr:row>87</xdr:row>
                    <xdr:rowOff>60960</xdr:rowOff>
                  </to>
                </anchor>
              </controlPr>
            </control>
          </mc:Choice>
        </mc:AlternateContent>
        <mc:AlternateContent xmlns:mc="http://schemas.openxmlformats.org/markup-compatibility/2006">
          <mc:Choice Requires="x14">
            <control shapeId="5326" r:id="rId70" name="Check Box 206">
              <controlPr defaultSize="0" autoFill="0" autoLine="0" autoPict="0">
                <anchor moveWithCells="1">
                  <from>
                    <xdr:col>3</xdr:col>
                    <xdr:colOff>289560</xdr:colOff>
                    <xdr:row>87</xdr:row>
                    <xdr:rowOff>304800</xdr:rowOff>
                  </from>
                  <to>
                    <xdr:col>3</xdr:col>
                    <xdr:colOff>594360</xdr:colOff>
                    <xdr:row>88</xdr:row>
                    <xdr:rowOff>236220</xdr:rowOff>
                  </to>
                </anchor>
              </controlPr>
            </control>
          </mc:Choice>
        </mc:AlternateContent>
        <mc:AlternateContent xmlns:mc="http://schemas.openxmlformats.org/markup-compatibility/2006">
          <mc:Choice Requires="x14">
            <control shapeId="5327" r:id="rId71" name="Check Box 207">
              <controlPr defaultSize="0" autoFill="0" autoLine="0" autoPict="0">
                <anchor moveWithCells="1">
                  <from>
                    <xdr:col>3</xdr:col>
                    <xdr:colOff>289560</xdr:colOff>
                    <xdr:row>86</xdr:row>
                    <xdr:rowOff>304800</xdr:rowOff>
                  </from>
                  <to>
                    <xdr:col>3</xdr:col>
                    <xdr:colOff>594360</xdr:colOff>
                    <xdr:row>87</xdr:row>
                    <xdr:rowOff>381000</xdr:rowOff>
                  </to>
                </anchor>
              </controlPr>
            </control>
          </mc:Choice>
        </mc:AlternateContent>
        <mc:AlternateContent xmlns:mc="http://schemas.openxmlformats.org/markup-compatibility/2006">
          <mc:Choice Requires="x14">
            <control shapeId="5328" r:id="rId72" name="Check Box 208">
              <controlPr defaultSize="0" autoFill="0" autoLine="0" autoPict="0">
                <anchor moveWithCells="1">
                  <from>
                    <xdr:col>3</xdr:col>
                    <xdr:colOff>289560</xdr:colOff>
                    <xdr:row>88</xdr:row>
                    <xdr:rowOff>304800</xdr:rowOff>
                  </from>
                  <to>
                    <xdr:col>3</xdr:col>
                    <xdr:colOff>594360</xdr:colOff>
                    <xdr:row>90</xdr:row>
                    <xdr:rowOff>60960</xdr:rowOff>
                  </to>
                </anchor>
              </controlPr>
            </control>
          </mc:Choice>
        </mc:AlternateContent>
        <mc:AlternateContent xmlns:mc="http://schemas.openxmlformats.org/markup-compatibility/2006">
          <mc:Choice Requires="x14">
            <control shapeId="5329" r:id="rId73" name="Check Box 209">
              <controlPr defaultSize="0" autoFill="0" autoLine="0" autoPict="0">
                <anchor moveWithCells="1">
                  <from>
                    <xdr:col>3</xdr:col>
                    <xdr:colOff>289560</xdr:colOff>
                    <xdr:row>90</xdr:row>
                    <xdr:rowOff>441960</xdr:rowOff>
                  </from>
                  <to>
                    <xdr:col>3</xdr:col>
                    <xdr:colOff>594360</xdr:colOff>
                    <xdr:row>92</xdr:row>
                    <xdr:rowOff>60960</xdr:rowOff>
                  </to>
                </anchor>
              </controlPr>
            </control>
          </mc:Choice>
        </mc:AlternateContent>
        <mc:AlternateContent xmlns:mc="http://schemas.openxmlformats.org/markup-compatibility/2006">
          <mc:Choice Requires="x14">
            <control shapeId="5330" r:id="rId74" name="Check Box 210">
              <controlPr defaultSize="0" autoFill="0" autoLine="0" autoPict="0">
                <anchor moveWithCells="1">
                  <from>
                    <xdr:col>3</xdr:col>
                    <xdr:colOff>289560</xdr:colOff>
                    <xdr:row>91</xdr:row>
                    <xdr:rowOff>304800</xdr:rowOff>
                  </from>
                  <to>
                    <xdr:col>3</xdr:col>
                    <xdr:colOff>594360</xdr:colOff>
                    <xdr:row>93</xdr:row>
                    <xdr:rowOff>60960</xdr:rowOff>
                  </to>
                </anchor>
              </controlPr>
            </control>
          </mc:Choice>
        </mc:AlternateContent>
        <mc:AlternateContent xmlns:mc="http://schemas.openxmlformats.org/markup-compatibility/2006">
          <mc:Choice Requires="x14">
            <control shapeId="5331" r:id="rId75" name="Check Box 211">
              <controlPr defaultSize="0" autoFill="0" autoLine="0" autoPict="0">
                <anchor moveWithCells="1">
                  <from>
                    <xdr:col>3</xdr:col>
                    <xdr:colOff>289560</xdr:colOff>
                    <xdr:row>92</xdr:row>
                    <xdr:rowOff>304800</xdr:rowOff>
                  </from>
                  <to>
                    <xdr:col>3</xdr:col>
                    <xdr:colOff>594360</xdr:colOff>
                    <xdr:row>94</xdr:row>
                    <xdr:rowOff>60960</xdr:rowOff>
                  </to>
                </anchor>
              </controlPr>
            </control>
          </mc:Choice>
        </mc:AlternateContent>
        <mc:AlternateContent xmlns:mc="http://schemas.openxmlformats.org/markup-compatibility/2006">
          <mc:Choice Requires="x14">
            <control shapeId="5332" r:id="rId76" name="Check Box 212">
              <controlPr defaultSize="0" autoFill="0" autoLine="0" autoPict="0">
                <anchor moveWithCells="1">
                  <from>
                    <xdr:col>3</xdr:col>
                    <xdr:colOff>289560</xdr:colOff>
                    <xdr:row>93</xdr:row>
                    <xdr:rowOff>304800</xdr:rowOff>
                  </from>
                  <to>
                    <xdr:col>3</xdr:col>
                    <xdr:colOff>594360</xdr:colOff>
                    <xdr:row>95</xdr:row>
                    <xdr:rowOff>60960</xdr:rowOff>
                  </to>
                </anchor>
              </controlPr>
            </control>
          </mc:Choice>
        </mc:AlternateContent>
        <mc:AlternateContent xmlns:mc="http://schemas.openxmlformats.org/markup-compatibility/2006">
          <mc:Choice Requires="x14">
            <control shapeId="5333" r:id="rId77" name="Check Box 213">
              <controlPr defaultSize="0" autoFill="0" autoLine="0" autoPict="0">
                <anchor moveWithCells="1">
                  <from>
                    <xdr:col>3</xdr:col>
                    <xdr:colOff>289560</xdr:colOff>
                    <xdr:row>94</xdr:row>
                    <xdr:rowOff>304800</xdr:rowOff>
                  </from>
                  <to>
                    <xdr:col>3</xdr:col>
                    <xdr:colOff>594360</xdr:colOff>
                    <xdr:row>96</xdr:row>
                    <xdr:rowOff>60960</xdr:rowOff>
                  </to>
                </anchor>
              </controlPr>
            </control>
          </mc:Choice>
        </mc:AlternateContent>
        <mc:AlternateContent xmlns:mc="http://schemas.openxmlformats.org/markup-compatibility/2006">
          <mc:Choice Requires="x14">
            <control shapeId="5334" r:id="rId78" name="Check Box 214">
              <controlPr defaultSize="0" autoFill="0" autoLine="0" autoPict="0">
                <anchor moveWithCells="1">
                  <from>
                    <xdr:col>3</xdr:col>
                    <xdr:colOff>289560</xdr:colOff>
                    <xdr:row>98</xdr:row>
                    <xdr:rowOff>114300</xdr:rowOff>
                  </from>
                  <to>
                    <xdr:col>3</xdr:col>
                    <xdr:colOff>594360</xdr:colOff>
                    <xdr:row>98</xdr:row>
                    <xdr:rowOff>480060</xdr:rowOff>
                  </to>
                </anchor>
              </controlPr>
            </control>
          </mc:Choice>
        </mc:AlternateContent>
        <mc:AlternateContent xmlns:mc="http://schemas.openxmlformats.org/markup-compatibility/2006">
          <mc:Choice Requires="x14">
            <control shapeId="5335" r:id="rId79" name="Check Box 215">
              <controlPr defaultSize="0" autoFill="0" autoLine="0" autoPict="0">
                <anchor moveWithCells="1">
                  <from>
                    <xdr:col>3</xdr:col>
                    <xdr:colOff>289560</xdr:colOff>
                    <xdr:row>96</xdr:row>
                    <xdr:rowOff>441960</xdr:rowOff>
                  </from>
                  <to>
                    <xdr:col>3</xdr:col>
                    <xdr:colOff>594360</xdr:colOff>
                    <xdr:row>98</xdr:row>
                    <xdr:rowOff>60960</xdr:rowOff>
                  </to>
                </anchor>
              </controlPr>
            </control>
          </mc:Choice>
        </mc:AlternateContent>
        <mc:AlternateContent xmlns:mc="http://schemas.openxmlformats.org/markup-compatibility/2006">
          <mc:Choice Requires="x14">
            <control shapeId="5336" r:id="rId80" name="Check Box 216">
              <controlPr defaultSize="0" autoFill="0" autoLine="0" autoPict="0">
                <anchor moveWithCells="1">
                  <from>
                    <xdr:col>3</xdr:col>
                    <xdr:colOff>289560</xdr:colOff>
                    <xdr:row>100</xdr:row>
                    <xdr:rowOff>304800</xdr:rowOff>
                  </from>
                  <to>
                    <xdr:col>3</xdr:col>
                    <xdr:colOff>594360</xdr:colOff>
                    <xdr:row>102</xdr:row>
                    <xdr:rowOff>60960</xdr:rowOff>
                  </to>
                </anchor>
              </controlPr>
            </control>
          </mc:Choice>
        </mc:AlternateContent>
        <mc:AlternateContent xmlns:mc="http://schemas.openxmlformats.org/markup-compatibility/2006">
          <mc:Choice Requires="x14">
            <control shapeId="5337" r:id="rId81" name="Check Box 217">
              <controlPr defaultSize="0" autoFill="0" autoLine="0" autoPict="0">
                <anchor moveWithCells="1">
                  <from>
                    <xdr:col>3</xdr:col>
                    <xdr:colOff>289560</xdr:colOff>
                    <xdr:row>99</xdr:row>
                    <xdr:rowOff>419100</xdr:rowOff>
                  </from>
                  <to>
                    <xdr:col>3</xdr:col>
                    <xdr:colOff>594360</xdr:colOff>
                    <xdr:row>101</xdr:row>
                    <xdr:rowOff>60960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92599EE7-F61A-A546-AE2E-8B188B2AF3EF}">
            <x14:dataBar minLength="0" maxLength="100" gradient="0">
              <x14:cfvo type="num">
                <xm:f>0</xm:f>
              </x14:cfvo>
              <x14:cfvo type="num">
                <xm:f>1</xm:f>
              </x14:cfvo>
              <x14:negativeFillColor rgb="FFC00000"/>
              <x14:axisColor rgb="FF000000"/>
            </x14:dataBar>
          </x14:cfRule>
          <xm:sqref>D15</xm:sqref>
        </x14:conditionalFormatting>
        <x14:conditionalFormatting xmlns:xm="http://schemas.microsoft.com/office/excel/2006/main">
          <x14:cfRule type="dataBar" id="{02CDCFF8-4F88-5542-8661-0DC6B7F7092D}">
            <x14:dataBar minLength="0" maxLength="100" gradient="0" direction="leftToRight">
              <x14:cfvo type="num">
                <xm:f>0</xm:f>
              </x14:cfvo>
              <x14:cfvo type="num">
                <xm:f>1</xm:f>
              </x14:cfvo>
              <x14:negativeFillColor rgb="FFC00000"/>
              <x14:axisColor rgb="FF000000"/>
            </x14:dataBar>
          </x14:cfRule>
          <xm:sqref>D29</xm:sqref>
        </x14:conditionalFormatting>
        <x14:conditionalFormatting xmlns:xm="http://schemas.microsoft.com/office/excel/2006/main">
          <x14:cfRule type="dataBar" id="{F7420F07-0E23-B345-A9FA-9F3C3581DFA8}">
            <x14:dataBar minLength="0" maxLength="100" gradient="0">
              <x14:cfvo type="num">
                <xm:f>0</xm:f>
              </x14:cfvo>
              <x14:cfvo type="num">
                <xm:f>1</xm:f>
              </x14:cfvo>
              <x14:negativeFillColor rgb="FFC00000"/>
              <x14:axisColor rgb="FF000000"/>
            </x14:dataBar>
          </x14:cfRule>
          <xm:sqref>D35</xm:sqref>
        </x14:conditionalFormatting>
        <x14:conditionalFormatting xmlns:xm="http://schemas.microsoft.com/office/excel/2006/main">
          <x14:cfRule type="dataBar" id="{FBA6AB1B-704F-E74F-A783-F9AE140CA7F8}">
            <x14:dataBar minLength="0" maxLength="100" gradient="0">
              <x14:cfvo type="num">
                <xm:f>0</xm:f>
              </x14:cfvo>
              <x14:cfvo type="num">
                <xm:f>1</xm:f>
              </x14:cfvo>
              <x14:negativeFillColor rgb="FFC00000"/>
              <x14:axisColor rgb="FF000000"/>
            </x14:dataBar>
          </x14:cfRule>
          <xm:sqref>D48</xm:sqref>
        </x14:conditionalFormatting>
        <x14:conditionalFormatting xmlns:xm="http://schemas.microsoft.com/office/excel/2006/main">
          <x14:cfRule type="dataBar" id="{17073F95-E41A-7449-B661-2B9583BA8833}">
            <x14:dataBar minLength="0" maxLength="100" gradient="0">
              <x14:cfvo type="num">
                <xm:f>0</xm:f>
              </x14:cfvo>
              <x14:cfvo type="num">
                <xm:f>1</xm:f>
              </x14:cfvo>
              <x14:negativeFillColor rgb="FFC00000"/>
              <x14:axisColor rgb="FF000000"/>
            </x14:dataBar>
          </x14:cfRule>
          <xm:sqref>D53</xm:sqref>
        </x14:conditionalFormatting>
        <x14:conditionalFormatting xmlns:xm="http://schemas.microsoft.com/office/excel/2006/main">
          <x14:cfRule type="dataBar" id="{A172FD49-DCF1-7B4C-8792-EA57E42D7220}">
            <x14:dataBar minLength="0" maxLength="100" gradient="0">
              <x14:cfvo type="num">
                <xm:f>0</xm:f>
              </x14:cfvo>
              <x14:cfvo type="num">
                <xm:f>1</xm:f>
              </x14:cfvo>
              <x14:negativeFillColor rgb="FFC00000"/>
              <x14:axisColor rgb="FF000000"/>
            </x14:dataBar>
          </x14:cfRule>
          <xm:sqref>D80</xm:sqref>
        </x14:conditionalFormatting>
        <x14:conditionalFormatting xmlns:xm="http://schemas.microsoft.com/office/excel/2006/main">
          <x14:cfRule type="dataBar" id="{BC3CBA50-2FBE-0C41-AFC0-8C73C6B4A619}">
            <x14:dataBar minLength="0" maxLength="100" gradient="0">
              <x14:cfvo type="num">
                <xm:f>0</xm:f>
              </x14:cfvo>
              <x14:cfvo type="num">
                <xm:f>1</xm:f>
              </x14:cfvo>
              <x14:negativeFillColor rgb="FFC00000"/>
              <x14:axisColor rgb="FF000000"/>
            </x14:dataBar>
          </x14:cfRule>
          <xm:sqref>D85</xm:sqref>
        </x14:conditionalFormatting>
        <x14:conditionalFormatting xmlns:xm="http://schemas.microsoft.com/office/excel/2006/main">
          <x14:cfRule type="dataBar" id="{946AF344-B69B-774A-93F2-C9F1910FB372}">
            <x14:dataBar minLength="0" maxLength="100" gradient="0">
              <x14:cfvo type="num">
                <xm:f>0</xm:f>
              </x14:cfvo>
              <x14:cfvo type="num">
                <xm:f>1</xm:f>
              </x14:cfvo>
              <x14:negativeFillColor rgb="FFC00000"/>
              <x14:axisColor rgb="FF000000"/>
            </x14:dataBar>
          </x14:cfRule>
          <xm:sqref>D91</xm:sqref>
        </x14:conditionalFormatting>
        <x14:conditionalFormatting xmlns:xm="http://schemas.microsoft.com/office/excel/2006/main">
          <x14:cfRule type="dataBar" id="{3D1F6126-D4BA-D44F-8A90-75EB8425D185}">
            <x14:dataBar minLength="0" maxLength="100" gradient="0">
              <x14:cfvo type="num">
                <xm:f>0</xm:f>
              </x14:cfvo>
              <x14:cfvo type="num">
                <xm:f>1</xm:f>
              </x14:cfvo>
              <x14:negativeFillColor rgb="FFC00000"/>
              <x14:axisColor rgb="FF000000"/>
            </x14:dataBar>
          </x14:cfRule>
          <xm:sqref>D97</xm:sqref>
        </x14:conditionalFormatting>
        <x14:conditionalFormatting xmlns:xm="http://schemas.microsoft.com/office/excel/2006/main">
          <x14:cfRule type="dataBar" id="{40C6736F-CF1F-3441-A352-4F934D930ACB}">
            <x14:dataBar minLength="0" maxLength="100" gradient="0">
              <x14:cfvo type="num">
                <xm:f>0</xm:f>
              </x14:cfvo>
              <x14:cfvo type="num">
                <xm:f>1</xm:f>
              </x14:cfvo>
              <x14:negativeFillColor rgb="FFC00000"/>
              <x14:axisColor rgb="FF000000"/>
            </x14:dataBar>
          </x14:cfRule>
          <xm:sqref>D100</xm:sqref>
        </x14:conditionalFormatting>
        <x14:conditionalFormatting xmlns:xm="http://schemas.microsoft.com/office/excel/2006/main">
          <x14:cfRule type="expression" priority="1271" id="{29F314C8-14B5-4315-903E-EB37B3E4938B}">
            <xm:f>$E101=Liste!#REF!</xm:f>
            <x14:dxf>
              <fill>
                <patternFill>
                  <bgColor theme="5" tint="-0.24994659260841701"/>
                </patternFill>
              </fill>
            </x14:dxf>
          </x14:cfRule>
          <x14:cfRule type="expression" priority="1272" id="{01CB88DA-A267-4187-92E4-3E67611453F2}">
            <xm:f>$E101=Liste!#REF!</xm:f>
            <x14:dxf>
              <fill>
                <patternFill>
                  <bgColor theme="5" tint="0.39994506668294322"/>
                </patternFill>
              </fill>
            </x14:dxf>
          </x14:cfRule>
          <x14:cfRule type="expression" priority="1273" id="{B82B4FA1-3D92-49FF-9A54-34DB4FC3EFF7}">
            <xm:f>$E101=Liste!#REF!</xm:f>
            <x14:dxf>
              <fill>
                <patternFill>
                  <bgColor theme="9" tint="0.39994506668294322"/>
                </patternFill>
              </fill>
            </x14:dxf>
          </x14:cfRule>
          <x14:cfRule type="expression" priority="1274" id="{350622B4-B2FD-413A-A43D-46A0A0629CA6}">
            <xm:f>$E101=Liste!#REF!</xm:f>
            <x14:dxf>
              <fill>
                <patternFill>
                  <bgColor theme="9"/>
                </patternFill>
              </fill>
            </x14:dxf>
          </x14:cfRule>
          <xm:sqref>E101:E102</xm:sqref>
        </x14:conditionalFormatting>
        <x14:conditionalFormatting xmlns:xm="http://schemas.microsoft.com/office/excel/2006/main">
          <x14:cfRule type="expression" priority="12" id="{99CF0872-92DD-0943-A834-A85B027CD718}">
            <xm:f>$E15=Liste!$G$20</xm:f>
            <x14:dxf>
              <fill>
                <patternFill>
                  <bgColor theme="9" tint="-0.24994659260841701"/>
                </patternFill>
              </fill>
            </x14:dxf>
          </x14:cfRule>
          <x14:cfRule type="expression" priority="13" id="{CFED8BC5-9E43-A246-A3C3-A2195F038F0D}">
            <xm:f>$E15=Liste!$G$17</xm:f>
            <x14:dxf>
              <fill>
                <patternFill>
                  <bgColor theme="9" tint="0.39994506668294322"/>
                </patternFill>
              </fill>
            </x14:dxf>
          </x14:cfRule>
          <x14:cfRule type="expression" priority="14" id="{361F8473-AAC0-564D-B41F-9E87853B50C0}">
            <xm:f>$E15=Liste!$G$13</xm:f>
            <x14:dxf>
              <fill>
                <patternFill>
                  <bgColor theme="5" tint="0.39994506668294322"/>
                </patternFill>
              </fill>
            </x14:dxf>
          </x14:cfRule>
          <x14:cfRule type="expression" priority="15" id="{41F3B878-9B2A-44F8-9C68-AC85EA285E29}">
            <xm:f>$E15=Liste!$G$11</xm:f>
            <x14:dxf>
              <fill>
                <patternFill>
                  <bgColor theme="5" tint="-0.499984740745262"/>
                </patternFill>
              </fill>
            </x14:dxf>
          </x14:cfRule>
          <xm:sqref>E15 E35 E48 E53 E80 E85 E91 E97 E100 E29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ED8C2-CB12-4A3F-9AC3-41DB60367313}">
  <sheetPr>
    <tabColor theme="8"/>
  </sheetPr>
  <dimension ref="A1:H45"/>
  <sheetViews>
    <sheetView showGridLines="0" workbookViewId="0">
      <selection activeCell="F13" sqref="F13"/>
    </sheetView>
  </sheetViews>
  <sheetFormatPr baseColWidth="10" defaultColWidth="11.44140625" defaultRowHeight="14.4"/>
  <cols>
    <col min="1" max="1" width="13.21875" customWidth="1"/>
    <col min="3" max="3" width="8.44140625" customWidth="1"/>
    <col min="4" max="4" width="10.109375" customWidth="1"/>
    <col min="5" max="5" width="9.109375" customWidth="1"/>
    <col min="7" max="7" width="19.44140625" customWidth="1"/>
    <col min="8" max="8" width="28.6640625" customWidth="1"/>
  </cols>
  <sheetData>
    <row r="1" spans="1:8" ht="10.199999999999999" customHeight="1">
      <c r="A1" s="594" t="s">
        <v>1055</v>
      </c>
      <c r="B1" s="595"/>
      <c r="C1" s="595"/>
      <c r="D1" s="595"/>
      <c r="E1" s="596" t="s">
        <v>819</v>
      </c>
      <c r="F1" s="596"/>
      <c r="G1" s="597"/>
      <c r="H1" s="27"/>
    </row>
    <row r="2" spans="1:8" ht="10.199999999999999" customHeight="1">
      <c r="A2" s="28"/>
      <c r="B2" s="18"/>
      <c r="C2" s="18"/>
      <c r="D2" s="18"/>
      <c r="E2" s="598" t="s">
        <v>1</v>
      </c>
      <c r="F2" s="598"/>
      <c r="G2" s="599"/>
    </row>
    <row r="3" spans="1:8" ht="15.45" customHeight="1">
      <c r="A3" s="580" t="s">
        <v>1008</v>
      </c>
      <c r="B3" s="581"/>
      <c r="C3" s="581"/>
      <c r="D3" s="581"/>
      <c r="E3" s="581"/>
      <c r="F3" s="581"/>
      <c r="G3" s="582"/>
    </row>
    <row r="4" spans="1:8" ht="12.45" customHeight="1">
      <c r="A4" s="583" t="s">
        <v>1009</v>
      </c>
      <c r="B4" s="584"/>
      <c r="C4" s="584"/>
      <c r="D4" s="584"/>
      <c r="E4" s="584"/>
      <c r="F4" s="584"/>
      <c r="G4" s="585"/>
    </row>
    <row r="5" spans="1:8" ht="14.7" customHeight="1">
      <c r="A5" s="590" t="s">
        <v>1010</v>
      </c>
      <c r="B5" s="591"/>
      <c r="C5" s="591"/>
      <c r="D5" s="591"/>
      <c r="E5" s="586" t="s">
        <v>1011</v>
      </c>
      <c r="F5" s="586"/>
      <c r="G5" s="587"/>
    </row>
    <row r="6" spans="1:8" ht="11.7" customHeight="1">
      <c r="A6" s="578" t="str">
        <f>IFERROR(A42+364,"Date de la déclaration + 1 an")</f>
        <v>Date de la déclaration + 1 an</v>
      </c>
      <c r="B6" s="579"/>
      <c r="C6" s="579"/>
      <c r="D6" s="579"/>
      <c r="E6" s="588" t="str">
        <f>IF(A42="","Remplir la cellule de date de la déclaration",IF(ISERROR(YEAR(A42)),"Date de la déclaration invalide",CONCATENATE("ISO_17050_sur_les_Etapes_Marquage_CE_du_",DAY(A42),"_",MONTH(A42),"_",YEAR(A42))))</f>
        <v>Date de la déclaration invalide</v>
      </c>
      <c r="F6" s="588"/>
      <c r="G6" s="589"/>
    </row>
    <row r="7" spans="1:8" ht="4.95" customHeight="1">
      <c r="A7" s="29"/>
      <c r="B7" s="30"/>
      <c r="C7" s="30"/>
      <c r="D7" s="30"/>
      <c r="E7" s="30"/>
      <c r="F7" s="30"/>
      <c r="G7" s="31"/>
    </row>
    <row r="8" spans="1:8">
      <c r="A8" s="600" t="s">
        <v>1012</v>
      </c>
      <c r="B8" s="601"/>
      <c r="C8" s="601"/>
      <c r="D8" s="601"/>
      <c r="E8" s="601"/>
      <c r="F8" s="601"/>
      <c r="G8" s="602"/>
    </row>
    <row r="9" spans="1:8" ht="9" customHeight="1">
      <c r="A9" s="533" t="s">
        <v>1013</v>
      </c>
      <c r="B9" s="574"/>
      <c r="C9" s="574"/>
      <c r="D9" s="574"/>
      <c r="E9" s="574"/>
      <c r="F9" s="574"/>
      <c r="G9" s="575"/>
    </row>
    <row r="10" spans="1:8" ht="10.95" customHeight="1">
      <c r="A10" s="533"/>
      <c r="B10" s="574"/>
      <c r="C10" s="574"/>
      <c r="D10" s="574"/>
      <c r="E10" s="574"/>
      <c r="F10" s="574"/>
      <c r="G10" s="575"/>
    </row>
    <row r="11" spans="1:8" ht="31.8" customHeight="1">
      <c r="A11" s="533" t="s">
        <v>1014</v>
      </c>
      <c r="B11" s="574"/>
      <c r="C11" s="574"/>
      <c r="D11" s="574"/>
      <c r="E11" s="574"/>
      <c r="F11" s="574"/>
      <c r="G11" s="575"/>
    </row>
    <row r="12" spans="1:8" ht="11.7" customHeight="1">
      <c r="A12" s="576" t="s">
        <v>1015</v>
      </c>
      <c r="B12" s="577"/>
      <c r="C12" s="577"/>
      <c r="D12" s="577"/>
      <c r="E12" s="577"/>
      <c r="F12" s="80" t="s">
        <v>1121</v>
      </c>
      <c r="G12" s="80" t="s">
        <v>1016</v>
      </c>
    </row>
    <row r="13" spans="1:8" ht="12.45" customHeight="1">
      <c r="A13" s="592" t="s">
        <v>1017</v>
      </c>
      <c r="B13" s="593"/>
      <c r="C13" s="593"/>
      <c r="D13" s="593"/>
      <c r="E13" s="593"/>
      <c r="F13" s="247">
        <v>0.8</v>
      </c>
    </row>
    <row r="14" spans="1:8" ht="14.7" customHeight="1">
      <c r="A14" s="572" t="s">
        <v>1018</v>
      </c>
      <c r="B14" s="573"/>
      <c r="C14" s="573"/>
      <c r="D14" s="573"/>
      <c r="E14" s="573"/>
      <c r="F14" s="111" t="str">
        <f>Evaluation_Etat_Avancement!D16</f>
        <v>…</v>
      </c>
      <c r="G14" s="33" t="str">
        <f>IF(AND(F14&gt;F$13,F14&lt;&gt;Liste!$A$16), Résultat_Marquage_CE!A15, "Non déclarable")</f>
        <v>Non déclarable</v>
      </c>
    </row>
    <row r="15" spans="1:8" ht="23.7" customHeight="1">
      <c r="A15" s="34" t="s">
        <v>1056</v>
      </c>
      <c r="B15" s="571" t="str">
        <f>Résultat_Marquage_CE!B25</f>
        <v>Déterminer la classe du DM</v>
      </c>
      <c r="C15" s="571"/>
      <c r="D15" s="571"/>
      <c r="E15" s="571"/>
      <c r="F15" s="35" t="str">
        <f>Résultat_Marquage_CE!E25</f>
        <v>…</v>
      </c>
      <c r="G15" s="36" t="str">
        <f>IF(AND(F15&gt;F$13,F15&lt;&gt;Liste!$A$16), Résultat_Marquage_CE!G25, "Non déclarable")</f>
        <v>Non déclarable</v>
      </c>
    </row>
    <row r="16" spans="1:8" ht="25.95" customHeight="1">
      <c r="A16" s="37" t="s">
        <v>118</v>
      </c>
      <c r="B16" s="545" t="str">
        <f>Résultat_Marquage_CE!B26</f>
        <v>Identifier les exigences en matière de sécurité et de performance</v>
      </c>
      <c r="C16" s="545"/>
      <c r="D16" s="545"/>
      <c r="E16" s="545"/>
      <c r="F16" s="110" t="str">
        <f>Résultat_Marquage_CE!E26</f>
        <v>…</v>
      </c>
      <c r="G16" s="46" t="str">
        <f>IF(AND(F16&gt;F$13,F16&lt;&gt;Liste!$A$16), Résultat_Marquage_CE!G26, "Non déclarable")</f>
        <v>Non déclarable</v>
      </c>
    </row>
    <row r="17" spans="1:7">
      <c r="A17" s="34" t="s">
        <v>250</v>
      </c>
      <c r="B17" s="571" t="str">
        <f>Résultat_Marquage_CE!B27</f>
        <v>Identification des moyens de contrôle et d'essais exigés</v>
      </c>
      <c r="C17" s="571"/>
      <c r="D17" s="571"/>
      <c r="E17" s="571"/>
      <c r="F17" s="35" t="str">
        <f>Résultat_Marquage_CE!E27</f>
        <v>…</v>
      </c>
      <c r="G17" s="36" t="str">
        <f>IF(AND(F17&gt;F$13,F17&lt;&gt;Liste!$A$16), Résultat_Marquage_CE!G27, "Non déclarable")</f>
        <v>Non déclarable</v>
      </c>
    </row>
    <row r="18" spans="1:7" ht="14.7" customHeight="1">
      <c r="A18" s="37" t="s">
        <v>1057</v>
      </c>
      <c r="B18" s="545" t="str">
        <f>Résultat_Marquage_CE!B28</f>
        <v>Données pré-cliniques</v>
      </c>
      <c r="C18" s="545"/>
      <c r="D18" s="545"/>
      <c r="E18" s="545"/>
      <c r="F18" s="110" t="str">
        <f>Résultat_Marquage_CE!E28</f>
        <v>…</v>
      </c>
      <c r="G18" s="46" t="str">
        <f>IF(AND(F18&gt;F$13,F18&lt;&gt;Liste!$A$16), Résultat_Marquage_CE!G28, "Non déclarable")</f>
        <v>Non déclarable</v>
      </c>
    </row>
    <row r="19" spans="1:7" ht="22.95" customHeight="1">
      <c r="A19" s="34" t="s">
        <v>317</v>
      </c>
      <c r="B19" s="571" t="str">
        <f>Résultat_Marquage_CE!B29</f>
        <v>Evaluation clinique</v>
      </c>
      <c r="C19" s="571"/>
      <c r="D19" s="571"/>
      <c r="E19" s="571"/>
      <c r="F19" s="35" t="str">
        <f>Résultat_Marquage_CE!E29</f>
        <v>…</v>
      </c>
      <c r="G19" s="36" t="str">
        <f>IF(AND(F19&gt;F$13,F19&lt;&gt;Liste!$A$16),Résultat_Marquage_CE!G29, "Non déclarable")</f>
        <v>Non déclarable</v>
      </c>
    </row>
    <row r="20" spans="1:7" ht="17.7" customHeight="1">
      <c r="A20" s="37" t="s">
        <v>471</v>
      </c>
      <c r="B20" s="545" t="str">
        <f>Résultat_Marquage_CE!B30</f>
        <v>Mettre en place la surveillance après commercialisation</v>
      </c>
      <c r="C20" s="545"/>
      <c r="D20" s="545"/>
      <c r="E20" s="545"/>
      <c r="F20" s="110" t="str">
        <f>Résultat_Marquage_CE!E30</f>
        <v>…</v>
      </c>
      <c r="G20" s="46" t="str">
        <f>IF(AND(F20&gt;F$13,F20&lt;&gt;Liste!$A$16), Résultat_Marquage_CE!G30, "Non déclarable")</f>
        <v>Non déclarable</v>
      </c>
    </row>
    <row r="21" spans="1:7">
      <c r="A21" s="34" t="s">
        <v>528</v>
      </c>
      <c r="B21" s="571" t="str">
        <f>Résultat_Marquage_CE!B31</f>
        <v>Préparer la mise à disposition sur le marché et traçabilité</v>
      </c>
      <c r="C21" s="571"/>
      <c r="D21" s="571"/>
      <c r="E21" s="571"/>
      <c r="F21" s="35" t="str">
        <f>Résultat_Marquage_CE!E31</f>
        <v>…</v>
      </c>
      <c r="G21" s="36" t="str">
        <f>IF(AND(F21&gt;F$13,F21&lt;&gt;Liste!$A$16), Résultat_Marquage_CE!G31, "Non déclarable")</f>
        <v>Non déclarable</v>
      </c>
    </row>
    <row r="22" spans="1:7" ht="14.7" customHeight="1">
      <c r="A22" s="37" t="s">
        <v>640</v>
      </c>
      <c r="B22" s="545" t="str">
        <f>Résultat_Marquage_CE!B32</f>
        <v>Vérifier la conformité de la documentation technique</v>
      </c>
      <c r="C22" s="545"/>
      <c r="D22" s="545"/>
      <c r="E22" s="545"/>
      <c r="F22" s="110" t="str">
        <f>Résultat_Marquage_CE!E32</f>
        <v>…</v>
      </c>
      <c r="G22" s="46" t="str">
        <f>IF(AND(F22&gt;F$13,F22&lt;&gt;Liste!$A$16), Résultat_Marquage_CE!G32, "Non déclarable")</f>
        <v>Non déclarable</v>
      </c>
    </row>
    <row r="23" spans="1:7">
      <c r="A23" s="34" t="s">
        <v>683</v>
      </c>
      <c r="B23" s="571" t="str">
        <f>Résultat_Marquage_CE!B33</f>
        <v>Enregistrer les opérateurs économiques et le dispositif</v>
      </c>
      <c r="C23" s="571"/>
      <c r="D23" s="571"/>
      <c r="E23" s="571"/>
      <c r="F23" s="35" t="str">
        <f>Résultat_Marquage_CE!E33</f>
        <v>…</v>
      </c>
      <c r="G23" s="36" t="str">
        <f>IF(AND(F23&gt;F$13,F23&lt;&gt;Liste!$A$16), Résultat_Marquage_CE!G33, "Non déclarable")</f>
        <v>Non déclarable</v>
      </c>
    </row>
    <row r="24" spans="1:7" ht="14.7" customHeight="1">
      <c r="A24" s="37" t="s">
        <v>777</v>
      </c>
      <c r="B24" s="545" t="str">
        <f>Résultat_Marquage_CE!B34</f>
        <v>Rédiger la déclaration CE de conformité</v>
      </c>
      <c r="C24" s="545"/>
      <c r="D24" s="545"/>
      <c r="E24" s="545"/>
      <c r="F24" s="110" t="str">
        <f>Résultat_Marquage_CE!E34</f>
        <v>…</v>
      </c>
      <c r="G24" s="46" t="str">
        <f>IF(AND(F24&gt;F$13,F24&lt;&gt;Liste!$A$16),Résultat_Marquage_CE!G34, "Non déclarable")</f>
        <v>Non déclarable</v>
      </c>
    </row>
    <row r="25" spans="1:7" ht="21" customHeight="1">
      <c r="A25" s="554"/>
      <c r="B25" s="555"/>
      <c r="C25" s="555"/>
      <c r="D25" s="555"/>
      <c r="E25" s="555"/>
      <c r="F25" s="555"/>
      <c r="G25" s="32"/>
    </row>
    <row r="26" spans="1:7" ht="15.45" customHeight="1">
      <c r="A26" s="551" t="s">
        <v>1019</v>
      </c>
      <c r="B26" s="551"/>
      <c r="C26" s="551"/>
      <c r="D26" s="551"/>
      <c r="E26" s="551"/>
      <c r="F26" s="551"/>
      <c r="G26" s="551"/>
    </row>
    <row r="27" spans="1:7" ht="31.95" customHeight="1">
      <c r="A27" s="552" t="s">
        <v>1020</v>
      </c>
      <c r="B27" s="552"/>
      <c r="C27" s="552"/>
      <c r="D27" s="552"/>
      <c r="E27" s="553"/>
      <c r="F27" s="553"/>
      <c r="G27" s="553"/>
    </row>
    <row r="28" spans="1:7" ht="15.45" customHeight="1">
      <c r="A28" s="558" t="s">
        <v>1021</v>
      </c>
      <c r="B28" s="559"/>
      <c r="C28" s="559"/>
      <c r="D28" s="560"/>
      <c r="E28" s="561" t="s">
        <v>1022</v>
      </c>
      <c r="F28" s="551"/>
      <c r="G28" s="551"/>
    </row>
    <row r="29" spans="1:7" ht="25.95" customHeight="1">
      <c r="A29" s="565" t="s">
        <v>1125</v>
      </c>
      <c r="B29" s="566"/>
      <c r="C29" s="566"/>
      <c r="D29" s="567"/>
      <c r="E29" s="546"/>
      <c r="F29" s="547"/>
      <c r="G29" s="547"/>
    </row>
    <row r="30" spans="1:7" ht="16.95" customHeight="1">
      <c r="A30" s="562" t="s">
        <v>1023</v>
      </c>
      <c r="B30" s="563"/>
      <c r="C30" s="563"/>
      <c r="D30" s="564"/>
      <c r="E30" s="546"/>
      <c r="F30" s="547"/>
      <c r="G30" s="547"/>
    </row>
    <row r="31" spans="1:7" ht="28.2" customHeight="1">
      <c r="A31" s="568" t="s">
        <v>1024</v>
      </c>
      <c r="B31" s="569"/>
      <c r="C31" s="569"/>
      <c r="D31" s="570"/>
      <c r="E31" s="546"/>
      <c r="F31" s="547"/>
      <c r="G31" s="547"/>
    </row>
    <row r="32" spans="1:7" ht="2.4" customHeight="1">
      <c r="A32" s="556"/>
      <c r="B32" s="557"/>
      <c r="C32" s="557"/>
      <c r="D32" s="557"/>
      <c r="E32" s="557"/>
      <c r="F32" s="557"/>
      <c r="G32" s="32"/>
    </row>
    <row r="33" spans="1:7">
      <c r="A33" s="548" t="s">
        <v>1025</v>
      </c>
      <c r="B33" s="549"/>
      <c r="C33" s="549"/>
      <c r="D33" s="549"/>
      <c r="E33" s="549"/>
      <c r="F33" s="549"/>
      <c r="G33" s="550"/>
    </row>
    <row r="34" spans="1:7" ht="12.6" customHeight="1">
      <c r="A34" s="249" t="s">
        <v>1026</v>
      </c>
      <c r="B34" s="250"/>
      <c r="C34" s="251"/>
      <c r="D34" s="252"/>
      <c r="E34" s="249" t="s">
        <v>1027</v>
      </c>
      <c r="F34" s="250"/>
      <c r="G34" s="253"/>
    </row>
    <row r="35" spans="1:7" ht="10.199999999999999" customHeight="1">
      <c r="A35" s="263" t="s">
        <v>56</v>
      </c>
      <c r="B35" s="223"/>
      <c r="C35" s="225"/>
      <c r="D35" s="224"/>
      <c r="E35" s="263" t="s">
        <v>56</v>
      </c>
      <c r="F35" s="223"/>
      <c r="G35" s="223"/>
    </row>
    <row r="36" spans="1:7" ht="12" customHeight="1">
      <c r="A36" s="256" t="s">
        <v>1028</v>
      </c>
      <c r="B36" s="257"/>
      <c r="C36" s="264"/>
      <c r="D36" s="261"/>
      <c r="E36" s="254" t="s">
        <v>1028</v>
      </c>
      <c r="F36" s="255"/>
      <c r="G36" s="262"/>
    </row>
    <row r="37" spans="1:7">
      <c r="A37" s="263" t="s">
        <v>56</v>
      </c>
      <c r="B37" s="223"/>
      <c r="C37" s="225"/>
      <c r="D37" s="224"/>
      <c r="E37" s="263" t="s">
        <v>56</v>
      </c>
      <c r="F37" s="223"/>
      <c r="G37" s="226"/>
    </row>
    <row r="38" spans="1:7">
      <c r="A38" s="263" t="s">
        <v>56</v>
      </c>
      <c r="B38" s="223"/>
      <c r="C38" s="225"/>
      <c r="D38" s="224"/>
      <c r="E38" s="263" t="s">
        <v>56</v>
      </c>
      <c r="F38" s="223"/>
      <c r="G38" s="226"/>
    </row>
    <row r="39" spans="1:7">
      <c r="A39" s="263" t="s">
        <v>56</v>
      </c>
      <c r="B39" s="223"/>
      <c r="C39" s="225"/>
      <c r="D39" s="224"/>
      <c r="E39" s="263" t="s">
        <v>56</v>
      </c>
      <c r="F39" s="223"/>
      <c r="G39" s="226"/>
    </row>
    <row r="40" spans="1:7" ht="15" customHeight="1">
      <c r="A40" s="263" t="s">
        <v>56</v>
      </c>
      <c r="B40" s="223"/>
      <c r="C40" s="223"/>
      <c r="D40" s="224"/>
      <c r="E40" s="263" t="s">
        <v>56</v>
      </c>
      <c r="F40" s="227"/>
      <c r="G40" s="228"/>
    </row>
    <row r="41" spans="1:7" ht="10.199999999999999" customHeight="1">
      <c r="A41" s="254" t="s">
        <v>1123</v>
      </c>
      <c r="B41" s="266"/>
      <c r="C41" s="266"/>
      <c r="D41" s="261"/>
      <c r="E41" s="537" t="s">
        <v>1124</v>
      </c>
      <c r="F41" s="538"/>
      <c r="G41" s="266"/>
    </row>
    <row r="42" spans="1:7" ht="22.2" customHeight="1">
      <c r="A42" s="258" t="s">
        <v>1122</v>
      </c>
      <c r="B42" s="258"/>
      <c r="D42" s="224"/>
      <c r="E42" s="248" t="s">
        <v>1122</v>
      </c>
      <c r="F42" s="258"/>
      <c r="G42" s="258"/>
    </row>
    <row r="43" spans="1:7" ht="8.4" customHeight="1">
      <c r="A43" s="259" t="s">
        <v>1029</v>
      </c>
      <c r="B43" s="260"/>
      <c r="C43" s="260"/>
      <c r="D43" s="261"/>
      <c r="E43" s="259" t="s">
        <v>1029</v>
      </c>
      <c r="F43" s="260"/>
      <c r="G43" s="265"/>
    </row>
    <row r="44" spans="1:7" ht="46.2" customHeight="1">
      <c r="A44" s="539"/>
      <c r="B44" s="540"/>
      <c r="C44" s="540"/>
      <c r="D44" s="541"/>
      <c r="E44" s="542"/>
      <c r="F44" s="543"/>
      <c r="G44" s="544"/>
    </row>
    <row r="45" spans="1:7" ht="11.7" customHeight="1"/>
  </sheetData>
  <sheetProtection sheet="1" objects="1" scenarios="1" selectLockedCells="1"/>
  <mergeCells count="39">
    <mergeCell ref="A13:E13"/>
    <mergeCell ref="A1:D1"/>
    <mergeCell ref="E1:G1"/>
    <mergeCell ref="E2:G2"/>
    <mergeCell ref="A8:G8"/>
    <mergeCell ref="A9:G10"/>
    <mergeCell ref="A11:G11"/>
    <mergeCell ref="A12:E12"/>
    <mergeCell ref="A6:D6"/>
    <mergeCell ref="A3:G3"/>
    <mergeCell ref="A4:G4"/>
    <mergeCell ref="E5:G5"/>
    <mergeCell ref="E6:G6"/>
    <mergeCell ref="A5:D5"/>
    <mergeCell ref="B21:E21"/>
    <mergeCell ref="B22:E22"/>
    <mergeCell ref="B23:E23"/>
    <mergeCell ref="A14:E14"/>
    <mergeCell ref="B15:E15"/>
    <mergeCell ref="B16:E16"/>
    <mergeCell ref="B17:E17"/>
    <mergeCell ref="B18:E18"/>
    <mergeCell ref="B19:E19"/>
    <mergeCell ref="B20:E20"/>
    <mergeCell ref="E41:F41"/>
    <mergeCell ref="A44:D44"/>
    <mergeCell ref="E44:G44"/>
    <mergeCell ref="B24:E24"/>
    <mergeCell ref="E29:G31"/>
    <mergeCell ref="A33:G33"/>
    <mergeCell ref="A26:G26"/>
    <mergeCell ref="A27:G27"/>
    <mergeCell ref="A25:F25"/>
    <mergeCell ref="A32:F32"/>
    <mergeCell ref="A28:D28"/>
    <mergeCell ref="E28:G28"/>
    <mergeCell ref="A30:D30"/>
    <mergeCell ref="A29:D29"/>
    <mergeCell ref="A31:D31"/>
  </mergeCells>
  <phoneticPr fontId="7" type="noConversion"/>
  <pageMargins left="0.70866141732283505" right="0.70866141732283505" top="0.74803149606299202" bottom="0.74803149606299202" header="0.31496062992126" footer="0.31496062992126"/>
  <pageSetup paperSize="9" fitToHeight="0" orientation="portrait" r:id="rId1"/>
  <headerFooter>
    <oddFooter>&amp;L&amp;"Calibri,Normal"&amp;K000000&amp;D&amp;C&amp;"Calibri,Normal"&amp;K000000&amp;F      &amp;A&amp;R&amp;"Calibri,Normal"&amp;K000000&amp;P/&amp;N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3BB6265-23D4-4B8B-A699-42C91D95EF50}">
          <x14:formula1>
            <xm:f>Liste!$A$40:$A$43</xm:f>
          </x14:formula1>
          <xm:sqref>F13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Mode d'emploi</vt:lpstr>
      <vt:lpstr>Liste</vt:lpstr>
      <vt:lpstr>Evaluation_Etat_Avancement</vt:lpstr>
      <vt:lpstr>Résultat_Marquage_CE</vt:lpstr>
      <vt:lpstr>Résultat_Détaillé_Par_Etape</vt:lpstr>
      <vt:lpstr>Maîtrise documentaire</vt:lpstr>
      <vt:lpstr>Déclaration_Conformité_17050</vt:lpstr>
      <vt:lpstr>choix</vt:lpstr>
      <vt:lpstr>Déclaration_Conformité_17050!Impression_des_titres</vt:lpstr>
      <vt:lpstr>Evaluation_Etat_Avancement!Impression_des_titres</vt:lpstr>
      <vt:lpstr>'Maîtrise documentaire'!Impression_des_titres</vt:lpstr>
      <vt:lpstr>'Mode d''emploi'!Impression_des_titres</vt:lpstr>
      <vt:lpstr>Résultat_Détaillé_Par_Etape!Impression_des_titres</vt:lpstr>
      <vt:lpstr>Résultat_Marquage_CE!Impression_des_titres</vt:lpstr>
      <vt:lpstr>'Mode d''emploi'!Zone_d_impression</vt:lpstr>
      <vt:lpstr>Résultat_Marquage_CE!Zone_d_impression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Valériane Rossin;Paul Brochet</dc:creator>
  <cp:keywords/>
  <dc:description/>
  <cp:lastModifiedBy>Valériane Rossin</cp:lastModifiedBy>
  <cp:revision/>
  <cp:lastPrinted>2020-12-20T08:35:58Z</cp:lastPrinted>
  <dcterms:created xsi:type="dcterms:W3CDTF">2020-10-27T08:22:02Z</dcterms:created>
  <dcterms:modified xsi:type="dcterms:W3CDTF">2020-12-20T10:16:55Z</dcterms:modified>
  <cp:category/>
  <cp:contentStatus/>
</cp:coreProperties>
</file>