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codeName="ThisWorkbook"/>
  <mc:AlternateContent xmlns:mc="http://schemas.openxmlformats.org/markup-compatibility/2006">
    <mc:Choice Requires="x15">
      <x15ac:absPath xmlns:x15ac="http://schemas.microsoft.com/office/spreadsheetml/2010/11/ac" url="/Users/Gil/Documents/Sites_Web/master_mq/public_html/extranets/etu/M2_IDS/IDCB/2021-2022/IDCB_travaux_etudiants/Jalon 3/IDS116 IDCB Gr02 (HAS 2020 et impacts sur SBM)/Corriges/"/>
    </mc:Choice>
  </mc:AlternateContent>
  <bookViews>
    <workbookView xWindow="640" yWindow="460" windowWidth="23660" windowHeight="18940" tabRatio="766"/>
  </bookViews>
  <sheets>
    <sheet name="Mode d'emploi" sheetId="8" r:id="rId1"/>
    <sheet name="Evaluation" sheetId="3" r:id="rId2"/>
    <sheet name="Résultats" sheetId="2" r:id="rId3"/>
    <sheet name="Management des Processus" sheetId="9" r:id="rId4"/>
    <sheet name="Planning de suivi" sheetId="10" r:id="rId5"/>
    <sheet name="Auto-déclaration ISO 17050 " sheetId="6" r:id="rId6"/>
    <sheet name="Utilitaires" sheetId="7" state="hidden" r:id="rId7"/>
  </sheets>
  <definedNames>
    <definedName name="_xlnm._FilterDatabase" localSheetId="4" hidden="1">'Planning de suivi'!$A$16:$L$44</definedName>
    <definedName name="Choix_de__VÉRACITÉ">#REF!</definedName>
    <definedName name="_xlnm.Print_Titles" localSheetId="1">Evaluation!$11:$12</definedName>
    <definedName name="_xlnm.Print_Titles" localSheetId="3">'Management des Processus'!$1:$11</definedName>
    <definedName name="_xlnm.Print_Titles" localSheetId="4">'Planning de suivi'!$13:$15</definedName>
    <definedName name="_xlnm.Print_Titles" localSheetId="2">Résultats!$1:$11</definedName>
    <definedName name="liste">#REF!</definedName>
    <definedName name="_xlnm.Print_Area" localSheetId="1">Evaluation!$A$1:$I$81</definedName>
    <definedName name="_xlnm.Print_Area" localSheetId="3">'Management des Processus'!$A$1:$L$35</definedName>
    <definedName name="_xlnm.Print_Area" localSheetId="0">'Mode d''emploi'!$A$1:$I$36</definedName>
    <definedName name="_xlnm.Print_Area" localSheetId="4">'Planning de suivi'!$A$1:$L$54</definedName>
    <definedName name="_xlnm.Print_Area" localSheetId="2">Résultats!$A$1:$J$39</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5" i="7" l="1"/>
  <c r="B3" i="7"/>
  <c r="B2" i="7"/>
  <c r="E35" i="3"/>
  <c r="E36" i="3"/>
  <c r="E37" i="3"/>
  <c r="E38" i="3"/>
  <c r="E39" i="3"/>
  <c r="E40" i="3"/>
  <c r="E41" i="3"/>
  <c r="E42" i="3"/>
  <c r="E43" i="3"/>
  <c r="E44" i="3"/>
  <c r="E45" i="3"/>
  <c r="E46" i="3"/>
  <c r="E47" i="3"/>
  <c r="E33" i="3"/>
  <c r="F47" i="3"/>
  <c r="D33" i="3"/>
  <c r="G33" i="3"/>
  <c r="D34" i="3"/>
  <c r="E29" i="3"/>
  <c r="E30" i="3"/>
  <c r="E31" i="3"/>
  <c r="E32" i="3"/>
  <c r="E27" i="3"/>
  <c r="D27" i="3"/>
  <c r="G27" i="3"/>
  <c r="D28" i="3"/>
  <c r="E50" i="3"/>
  <c r="E51" i="3"/>
  <c r="E52" i="3"/>
  <c r="E53" i="3"/>
  <c r="E54" i="3"/>
  <c r="E48" i="3"/>
  <c r="D48" i="3"/>
  <c r="G48" i="3"/>
  <c r="D49" i="3"/>
  <c r="E57" i="3"/>
  <c r="E58" i="3"/>
  <c r="E55" i="3"/>
  <c r="D55" i="3"/>
  <c r="G55" i="3"/>
  <c r="D56" i="3"/>
  <c r="E61" i="3"/>
  <c r="E59" i="3"/>
  <c r="D59" i="3"/>
  <c r="G59" i="3"/>
  <c r="D60" i="3"/>
  <c r="E2" i="7"/>
  <c r="A13" i="3"/>
  <c r="A11" i="3"/>
  <c r="A18" i="3"/>
  <c r="A19" i="3"/>
  <c r="A20" i="3"/>
  <c r="A21" i="3"/>
  <c r="A22" i="3"/>
  <c r="A23" i="3"/>
  <c r="A24" i="3"/>
  <c r="A25" i="3"/>
  <c r="A26" i="3"/>
  <c r="A29" i="3"/>
  <c r="A30" i="3"/>
  <c r="A31" i="3"/>
  <c r="A32" i="3"/>
  <c r="A35" i="3"/>
  <c r="A36" i="3"/>
  <c r="A37" i="3"/>
  <c r="A38" i="3"/>
  <c r="A39" i="3"/>
  <c r="A40" i="3"/>
  <c r="A41" i="3"/>
  <c r="A42" i="3"/>
  <c r="A43" i="3"/>
  <c r="A44" i="3"/>
  <c r="A45" i="3"/>
  <c r="A46" i="3"/>
  <c r="A47" i="3"/>
  <c r="D62" i="3"/>
  <c r="D69" i="3"/>
  <c r="E5" i="6"/>
  <c r="H42" i="6"/>
  <c r="A32" i="6"/>
  <c r="E28" i="7"/>
  <c r="A26" i="6"/>
  <c r="C51" i="10"/>
  <c r="C46" i="10"/>
  <c r="C41" i="10"/>
  <c r="C36" i="10"/>
  <c r="C31" i="10"/>
  <c r="C26" i="10"/>
  <c r="C21" i="10"/>
  <c r="C16" i="10"/>
  <c r="D63" i="3"/>
  <c r="E55" i="7"/>
  <c r="E49" i="7"/>
  <c r="E56" i="7"/>
  <c r="E48" i="7"/>
  <c r="C10" i="2"/>
  <c r="F25" i="8"/>
  <c r="C7" i="2"/>
  <c r="C6" i="9"/>
  <c r="C9" i="9"/>
  <c r="C9" i="2"/>
  <c r="C8" i="9"/>
  <c r="C8" i="2"/>
  <c r="C7" i="9"/>
  <c r="C7" i="10"/>
  <c r="C6" i="10"/>
  <c r="C9" i="10"/>
  <c r="C8" i="10"/>
  <c r="C4" i="2"/>
  <c r="A4" i="3"/>
  <c r="E53" i="7"/>
  <c r="E50" i="7"/>
  <c r="E51" i="7"/>
  <c r="E52" i="7"/>
  <c r="D70" i="3"/>
  <c r="A1" i="3"/>
  <c r="D4" i="7"/>
  <c r="B6" i="7"/>
  <c r="B4" i="7"/>
  <c r="B7" i="7"/>
  <c r="B8" i="7"/>
  <c r="D8" i="7"/>
  <c r="D3" i="7"/>
  <c r="A10" i="2"/>
  <c r="A1" i="2"/>
  <c r="A5" i="3"/>
  <c r="H6" i="7"/>
  <c r="A39" i="2"/>
  <c r="A38" i="2"/>
  <c r="A37" i="2"/>
  <c r="A36" i="2"/>
  <c r="A35" i="2"/>
  <c r="G35" i="2"/>
  <c r="H35" i="2"/>
  <c r="A34" i="2"/>
  <c r="C7" i="7"/>
  <c r="C5" i="7"/>
  <c r="F50" i="3"/>
  <c r="B25" i="7"/>
  <c r="B27" i="7"/>
  <c r="C27" i="7"/>
  <c r="C3" i="7"/>
  <c r="C6" i="7"/>
  <c r="F44" i="3"/>
  <c r="F43" i="3"/>
  <c r="F42" i="3"/>
  <c r="F41" i="3"/>
  <c r="F40" i="3"/>
  <c r="F39" i="3"/>
  <c r="F38" i="3"/>
  <c r="F37" i="3"/>
  <c r="F36" i="3"/>
  <c r="F35" i="3"/>
  <c r="B29" i="7"/>
  <c r="C29" i="7"/>
  <c r="B23" i="7"/>
  <c r="C23" i="7"/>
  <c r="C4" i="7"/>
  <c r="F26" i="3"/>
  <c r="F25" i="3"/>
  <c r="F24" i="3"/>
  <c r="F23" i="3"/>
  <c r="F22" i="3"/>
  <c r="F21" i="3"/>
  <c r="F20" i="3"/>
  <c r="F19" i="3"/>
  <c r="F18" i="3"/>
  <c r="I1" i="3"/>
  <c r="L1" i="9"/>
  <c r="A1" i="10"/>
  <c r="L1" i="10"/>
  <c r="F27" i="8"/>
  <c r="D27" i="8"/>
  <c r="D6" i="7"/>
  <c r="F28" i="8"/>
  <c r="D28" i="8"/>
  <c r="D7" i="7"/>
  <c r="F26" i="8"/>
  <c r="B60" i="7"/>
  <c r="D60" i="7"/>
  <c r="B61" i="7"/>
  <c r="E61" i="7"/>
  <c r="B62" i="7"/>
  <c r="E62" i="7"/>
  <c r="B63" i="7"/>
  <c r="C75" i="7"/>
  <c r="C74" i="7"/>
  <c r="F29" i="3"/>
  <c r="C78" i="7"/>
  <c r="A28" i="2"/>
  <c r="C72" i="7"/>
  <c r="C73" i="7"/>
  <c r="G34" i="2"/>
  <c r="G36" i="2"/>
  <c r="G37" i="2"/>
  <c r="G38" i="2"/>
  <c r="G39" i="2"/>
  <c r="B65" i="7"/>
  <c r="E65" i="7"/>
  <c r="B64" i="7"/>
  <c r="E64" i="7"/>
  <c r="G8" i="7"/>
  <c r="H7" i="7"/>
  <c r="G60" i="7"/>
  <c r="G61" i="7"/>
  <c r="I60" i="7"/>
  <c r="D62" i="7"/>
  <c r="G63" i="7"/>
  <c r="G64" i="7"/>
  <c r="H63" i="7"/>
  <c r="C24" i="7"/>
  <c r="I8" i="7"/>
  <c r="I7" i="7"/>
  <c r="I6" i="7"/>
  <c r="I5" i="7"/>
  <c r="I4" i="7"/>
  <c r="I3" i="7"/>
  <c r="I2" i="7"/>
  <c r="H8" i="7"/>
  <c r="H5" i="7"/>
  <c r="H4" i="7"/>
  <c r="H3" i="7"/>
  <c r="H2" i="7"/>
  <c r="G3" i="7"/>
  <c r="G2" i="7"/>
  <c r="D64" i="7"/>
  <c r="D61" i="7"/>
  <c r="C57" i="7"/>
  <c r="D56" i="7"/>
  <c r="D55" i="7"/>
  <c r="D54" i="7"/>
  <c r="D53" i="7"/>
  <c r="D52" i="7"/>
  <c r="D51" i="7"/>
  <c r="D50" i="7"/>
  <c r="D49" i="7"/>
  <c r="D48" i="7"/>
  <c r="B22" i="7"/>
  <c r="G62" i="7"/>
  <c r="H62" i="7"/>
  <c r="G65" i="7"/>
  <c r="H65" i="7"/>
  <c r="C60" i="7"/>
  <c r="C64" i="7"/>
  <c r="C22" i="7"/>
  <c r="B26" i="7"/>
  <c r="C25" i="7"/>
  <c r="C26" i="7"/>
  <c r="D65" i="7"/>
  <c r="E64" i="3"/>
  <c r="H36" i="2"/>
  <c r="G26" i="6"/>
  <c r="E26" i="6"/>
  <c r="H34" i="2"/>
  <c r="C26" i="6"/>
  <c r="C65" i="7"/>
  <c r="C8" i="7"/>
  <c r="F61" i="3"/>
  <c r="F58" i="3"/>
  <c r="F57" i="3"/>
  <c r="F32" i="3"/>
  <c r="F31" i="3"/>
  <c r="F30" i="3"/>
  <c r="D28" i="7"/>
  <c r="A21" i="6"/>
  <c r="A20" i="6"/>
  <c r="A19" i="6"/>
  <c r="A18" i="6"/>
  <c r="A17" i="6"/>
  <c r="A16" i="6"/>
  <c r="C62" i="7"/>
  <c r="C56" i="7"/>
  <c r="C55" i="7"/>
  <c r="C54" i="7"/>
  <c r="C61" i="7"/>
  <c r="I65" i="7"/>
  <c r="A24" i="2"/>
  <c r="C3" i="2"/>
  <c r="J1" i="2"/>
  <c r="I7" i="2"/>
  <c r="I8" i="2"/>
  <c r="H61" i="7"/>
  <c r="H64" i="7"/>
  <c r="H60" i="7"/>
  <c r="I62" i="7"/>
  <c r="I63" i="7"/>
  <c r="I64" i="7"/>
  <c r="I61" i="7"/>
  <c r="G10" i="2"/>
  <c r="C3" i="3"/>
  <c r="A8" i="6"/>
  <c r="G24" i="6"/>
  <c r="E25" i="7"/>
  <c r="E36" i="6"/>
  <c r="H22" i="6"/>
  <c r="G22" i="6"/>
  <c r="F22" i="6"/>
  <c r="E22" i="6"/>
  <c r="D22" i="6"/>
  <c r="C22" i="6"/>
  <c r="E23" i="6"/>
  <c r="H24" i="6"/>
  <c r="H23" i="6"/>
  <c r="G23" i="6"/>
  <c r="F23" i="6"/>
  <c r="D24" i="6"/>
  <c r="D23" i="6"/>
  <c r="C23" i="6"/>
  <c r="F10" i="2"/>
  <c r="F9" i="2"/>
  <c r="G9" i="2"/>
  <c r="A9" i="2"/>
  <c r="E22" i="7"/>
  <c r="D22" i="7"/>
  <c r="E23" i="7"/>
  <c r="D23" i="7"/>
  <c r="D26" i="7"/>
  <c r="D25" i="7"/>
  <c r="D29" i="7"/>
  <c r="D27" i="7"/>
  <c r="A2" i="3"/>
  <c r="G7" i="2"/>
  <c r="A5" i="6"/>
  <c r="C20" i="7"/>
  <c r="E44" i="6"/>
  <c r="G8" i="2"/>
  <c r="E42" i="6"/>
  <c r="E37" i="6"/>
  <c r="E39" i="6"/>
  <c r="A9" i="6"/>
  <c r="A8" i="2"/>
  <c r="A7" i="2"/>
  <c r="A2" i="2"/>
  <c r="D5" i="3"/>
  <c r="E26" i="7"/>
  <c r="E29" i="7"/>
  <c r="F24" i="6"/>
  <c r="E24" i="6"/>
  <c r="A65" i="3"/>
  <c r="C24" i="6"/>
  <c r="E27" i="7"/>
  <c r="A29" i="2"/>
  <c r="C77" i="7"/>
  <c r="G33" i="2"/>
  <c r="G4" i="7"/>
  <c r="J61" i="7"/>
  <c r="F73" i="3"/>
  <c r="C76" i="7"/>
  <c r="F71" i="3"/>
  <c r="A30" i="2"/>
  <c r="J64" i="7"/>
  <c r="J65" i="7"/>
  <c r="J63" i="7"/>
  <c r="A66" i="3"/>
  <c r="F72" i="3"/>
  <c r="E65" i="3"/>
  <c r="G7" i="7"/>
  <c r="G6" i="7"/>
  <c r="E20" i="3"/>
  <c r="E24" i="3"/>
  <c r="E21" i="3"/>
  <c r="E22" i="3"/>
  <c r="E23" i="3"/>
  <c r="C34" i="7"/>
  <c r="C35" i="7"/>
  <c r="C39" i="7"/>
  <c r="C41" i="7"/>
  <c r="C42" i="7"/>
  <c r="C33" i="7"/>
  <c r="A67" i="3"/>
  <c r="A68" i="3"/>
  <c r="E63" i="7"/>
  <c r="H13" i="3"/>
  <c r="F28" i="2"/>
  <c r="F65" i="3"/>
  <c r="E60" i="7"/>
  <c r="E71" i="3"/>
  <c r="E72" i="3"/>
  <c r="E73" i="3"/>
  <c r="E75" i="3"/>
  <c r="E77" i="3"/>
  <c r="D26" i="8"/>
  <c r="C38" i="7"/>
  <c r="C37" i="7"/>
  <c r="C40" i="7"/>
  <c r="H14" i="6"/>
  <c r="C43" i="7"/>
  <c r="C36" i="7"/>
  <c r="E18" i="3"/>
  <c r="E19" i="3"/>
  <c r="E25" i="3"/>
  <c r="E26" i="3"/>
  <c r="F54" i="3"/>
  <c r="F53" i="3"/>
  <c r="F52" i="3"/>
  <c r="F51" i="3"/>
  <c r="F46" i="3"/>
  <c r="F45" i="3"/>
  <c r="E54" i="7"/>
  <c r="E57" i="7"/>
  <c r="C27" i="2"/>
  <c r="A71" i="3"/>
  <c r="E39" i="2"/>
  <c r="E35" i="2"/>
  <c r="E16" i="3"/>
  <c r="D5" i="7"/>
  <c r="G5" i="7"/>
  <c r="F28" i="7"/>
  <c r="C28" i="7"/>
  <c r="E68" i="7"/>
  <c r="E66" i="7"/>
  <c r="E67" i="7"/>
  <c r="F30" i="2"/>
  <c r="J62" i="7"/>
  <c r="A72" i="3"/>
  <c r="A73" i="3"/>
  <c r="G16" i="3"/>
  <c r="E34" i="2"/>
  <c r="D16" i="3"/>
  <c r="E14" i="3"/>
  <c r="G17" i="6"/>
  <c r="B49" i="7"/>
  <c r="F35" i="2"/>
  <c r="H17" i="6"/>
  <c r="H27" i="3"/>
  <c r="E36" i="2"/>
  <c r="E37" i="2"/>
  <c r="E38" i="2"/>
  <c r="G21" i="6"/>
  <c r="B53" i="7"/>
  <c r="F39" i="2"/>
  <c r="H21" i="6"/>
  <c r="H59" i="3"/>
  <c r="A74" i="3"/>
  <c r="G20" i="6"/>
  <c r="B52" i="7"/>
  <c r="F38" i="2"/>
  <c r="H20" i="6"/>
  <c r="H55" i="3"/>
  <c r="G19" i="6"/>
  <c r="B51" i="7"/>
  <c r="F37" i="2"/>
  <c r="H19" i="6"/>
  <c r="H48" i="3"/>
  <c r="G18" i="6"/>
  <c r="B50" i="7"/>
  <c r="F36" i="2"/>
  <c r="H18" i="6"/>
  <c r="H33" i="3"/>
  <c r="E8" i="7"/>
  <c r="J8" i="7"/>
  <c r="E7" i="7"/>
  <c r="J7" i="7"/>
  <c r="E4" i="7"/>
  <c r="J3" i="7"/>
  <c r="E3" i="7"/>
  <c r="E6" i="7"/>
  <c r="J6" i="7"/>
  <c r="E5" i="7"/>
  <c r="J5" i="7"/>
  <c r="D14" i="3"/>
  <c r="E78" i="3"/>
  <c r="H14" i="3"/>
  <c r="D13" i="2"/>
  <c r="E33" i="2"/>
  <c r="G15" i="6"/>
  <c r="F34" i="2"/>
  <c r="H16" i="6"/>
  <c r="H16" i="3"/>
  <c r="G16" i="6"/>
  <c r="B48" i="7"/>
  <c r="G14" i="3"/>
  <c r="D78" i="3"/>
  <c r="G15" i="3"/>
  <c r="G28" i="7"/>
  <c r="G24" i="7"/>
  <c r="D13" i="3"/>
  <c r="A14" i="2"/>
  <c r="D17" i="3"/>
  <c r="A75" i="3"/>
  <c r="G26" i="7"/>
  <c r="G22" i="7"/>
  <c r="G23" i="7"/>
  <c r="G29" i="7"/>
  <c r="G27" i="7"/>
  <c r="G25" i="7"/>
  <c r="D79" i="3"/>
  <c r="D80" i="3"/>
  <c r="D81" i="3"/>
  <c r="I34" i="2"/>
  <c r="G78" i="3"/>
  <c r="J34" i="2"/>
  <c r="D27" i="6"/>
  <c r="H78" i="3"/>
  <c r="F33" i="2"/>
  <c r="H15" i="6"/>
  <c r="E13" i="2"/>
  <c r="E9" i="7"/>
  <c r="J4" i="7"/>
  <c r="F14" i="2"/>
  <c r="F26" i="2"/>
  <c r="F13" i="2"/>
  <c r="C27" i="6"/>
  <c r="B54" i="7"/>
  <c r="G30" i="7"/>
  <c r="A50" i="3"/>
  <c r="A51" i="3"/>
  <c r="A52" i="3"/>
  <c r="A53" i="3"/>
  <c r="A54" i="3"/>
  <c r="A57" i="3"/>
  <c r="A58" i="3"/>
  <c r="A61" i="3"/>
  <c r="A76" i="3"/>
  <c r="A77" i="3"/>
  <c r="F75" i="3"/>
  <c r="F76" i="3"/>
  <c r="F77" i="3"/>
  <c r="F66" i="3"/>
  <c r="F67" i="3"/>
  <c r="F68" i="3"/>
  <c r="F74" i="3"/>
  <c r="F64" i="3"/>
  <c r="E76" i="3"/>
  <c r="E74" i="3"/>
  <c r="E69" i="3"/>
  <c r="E66" i="3"/>
  <c r="E67" i="3"/>
  <c r="E68" i="3"/>
  <c r="E62" i="3"/>
  <c r="H69" i="3"/>
  <c r="G69" i="3"/>
  <c r="J36" i="2"/>
  <c r="H27" i="6"/>
  <c r="I36" i="2"/>
  <c r="E80" i="3"/>
  <c r="G80" i="3"/>
  <c r="J33" i="2"/>
  <c r="B27" i="6"/>
  <c r="H80" i="3"/>
  <c r="G27" i="6"/>
  <c r="B56" i="7"/>
  <c r="H62" i="3"/>
  <c r="I35" i="2"/>
  <c r="G62" i="3"/>
  <c r="J35" i="2"/>
  <c r="F27" i="6"/>
  <c r="I27" i="2"/>
  <c r="I33" i="2"/>
  <c r="B57" i="7"/>
  <c r="A27" i="6"/>
  <c r="E27" i="6"/>
  <c r="B55" i="7"/>
</calcChain>
</file>

<file path=xl/comments1.xml><?xml version="1.0" encoding="utf-8"?>
<comments xmlns="http://schemas.openxmlformats.org/spreadsheetml/2006/main">
  <authors>
    <author>Coralie Eblé</author>
    <author>Clarisse LASCAR-GUILLAUME</author>
    <author>Utilisateur invité</author>
    <author>Utilisateur de Microsoft Office</author>
  </authors>
  <commentList>
    <comment ref="B18" authorId="0">
      <text>
        <r>
          <rPr>
            <sz val="8"/>
            <color theme="1"/>
            <rFont val="ArialMT"/>
            <family val="2"/>
          </rPr>
          <t>Critère HAS: 2.2-06 Les équipes se coordonnent pour la mise en œuvre du projet de soins</t>
        </r>
      </text>
    </comment>
    <comment ref="B19" authorId="1">
      <text>
        <r>
          <rPr>
            <sz val="8"/>
            <color theme="1"/>
            <rFont val="ArialMT"/>
            <family val="2"/>
          </rPr>
          <t xml:space="preserve">Critère HAS: 2.2-08 Les équipes se coordonnent dans le cas où le patient n’a pas été orienté dans l’unité adaptée faute de disponibilité
</t>
        </r>
      </text>
    </comment>
    <comment ref="B20" authorId="1">
      <text>
        <r>
          <rPr>
            <sz val="8"/>
            <color theme="1"/>
            <rFont val="ArialMT"/>
            <family val="2"/>
          </rPr>
          <t>Critère HAS: 2.2-09 L’équipe de soin peut faire appel si besoin à un réseau d’équipes de recours ou d’expertise</t>
        </r>
      </text>
    </comment>
    <comment ref="B21" authorId="1">
      <text>
        <r>
          <rPr>
            <sz val="8"/>
            <color theme="1"/>
            <rFont val="ArialMT"/>
            <family val="2"/>
          </rPr>
          <t>Critère HAS: 2.2-12 Au bloc et dans les secteurs interventionnels, la check-list « Sécurité du patient » est utilisée de manière efficace</t>
        </r>
      </text>
    </comment>
    <comment ref="B22" authorId="1">
      <text>
        <r>
          <rPr>
            <sz val="8"/>
            <color theme="1"/>
            <rFont val="ArialMT"/>
            <family val="2"/>
          </rPr>
          <t xml:space="preserve">Critère HAS: 3.3-04 Les responsables d’équipe bénéficient de formations ou de coaching en management
</t>
        </r>
      </text>
    </comment>
    <comment ref="B23" authorId="1">
      <text>
        <r>
          <rPr>
            <sz val="8"/>
            <color theme="1"/>
            <rFont val="ArialMT"/>
            <family val="2"/>
          </rPr>
          <t>Critère HAS: 3.4-02 La gouvernance impulse et soutien des démarches spécifiques d’amélioration du travail en équipe</t>
        </r>
        <r>
          <rPr>
            <sz val="12"/>
            <color theme="1"/>
            <rFont val="ArialMT"/>
            <family val="2"/>
          </rPr>
          <t xml:space="preserve"> </t>
        </r>
      </text>
    </comment>
    <comment ref="B24" authorId="1">
      <text>
        <r>
          <rPr>
            <sz val="8"/>
            <color theme="1"/>
            <rFont val="ArialMT"/>
            <family val="2"/>
          </rPr>
          <t>Critère HAS: 3.4-01 La gouvernance impulse et soutient le travail en équipe</t>
        </r>
      </text>
    </comment>
    <comment ref="B25" authorId="1">
      <text>
        <r>
          <rPr>
            <sz val="8"/>
            <color theme="1"/>
            <rFont val="ArialMT"/>
            <family val="2"/>
          </rPr>
          <t>Critère HAS: 2.2-13 Les professionnels intervenant à domicile partagent les informations nécessaires à la prise en charge du patient et se coordonnent</t>
        </r>
      </text>
    </comment>
    <comment ref="B26" authorId="1">
      <text>
        <r>
          <rPr>
            <sz val="8"/>
            <color theme="1"/>
            <rFont val="ArialMT"/>
            <family val="2"/>
          </rPr>
          <t xml:space="preserve">Critère HAS: 2.2-14 En HAD, la capacité d’intervention soignante à domicile 24 heures sur 24 et 7 jours sur 7 est assurée
</t>
        </r>
      </text>
    </comment>
    <comment ref="B29" authorId="0">
      <text>
        <r>
          <rPr>
            <sz val="8"/>
            <color theme="1"/>
            <rFont val="ArialMT"/>
            <family val="2"/>
          </rPr>
          <t>Critères HAS: 2.4-02 Les équipes mettent en place des actions d’amélioration fondées sur l’évaluation de la satisfaction et de l’expérience du patient
3.2-01 L’établissement promeut toutes les formes de recueil de l’expression du patient
3.2-11 L’établissement assure l’implication des représentants des usagers et des associations de patients au sein de l’établissement, dans les instances et dans la vie de l’établissement
3.7.02 L’établissement prend en compte le point de vue du patient dans son programme d’amélioration de la qualité
3.2-03 L’établissement a une communication centrée sur le patient</t>
        </r>
      </text>
    </comment>
    <comment ref="B30" authorId="0">
      <text>
        <r>
          <rPr>
            <sz val="8"/>
            <color theme="1"/>
            <rFont val="ArialMT"/>
            <family val="2"/>
          </rPr>
          <t>Critères HAS: 1.1-16 Le patient est informé sur les représentants des usagers et/ou associations de bénévoles qui peuvent l’accompagner et sur les aides techniques et humaines adaptées à ses besoins nécessaires pour son retour à domicile</t>
        </r>
      </text>
    </comment>
    <comment ref="B31" authorId="0">
      <text>
        <r>
          <rPr>
            <sz val="8"/>
            <color theme="1"/>
            <rFont val="ArialMT"/>
            <family val="2"/>
          </rPr>
          <t>Critère HAS: 3.2-04 L’établissement veille à la bientraitance</t>
        </r>
      </text>
    </comment>
    <comment ref="B32" authorId="0">
      <text>
        <r>
          <rPr>
            <sz val="8"/>
            <color theme="1"/>
            <rFont val="ArialMT"/>
            <family val="2"/>
          </rPr>
          <t>Critère HAS: 3.2-10 L’établissement, porteur ou non de missions institutionnelles de recherche clinique, favorise l’accès aux innovations pour les patients</t>
        </r>
      </text>
    </comment>
    <comment ref="B35" authorId="2">
      <text>
        <r>
          <rPr>
            <sz val="8"/>
            <color theme="1"/>
            <rFont val="ArialMT"/>
            <family val="2"/>
          </rPr>
          <t>Critères HAS :
2.3-02 Les équipes maîtrisent la mise en application des vigilances sanitaires
3.7-04 Les analyses des événements indésirables sont consolidées, exploitées et communiquées à l’échelle de l’établissement
2.3-05 Les équipes d’HAD maîtrisent la sécurisation du circuit des produits de santé</t>
        </r>
      </text>
    </comment>
    <comment ref="B36" authorId="2">
      <text>
        <r>
          <rPr>
            <sz val="8"/>
            <color theme="1"/>
            <rFont val="ArialMT"/>
            <family val="2"/>
          </rPr>
          <t xml:space="preserve">Critère HAS:
2.4-04 Les équipes mettent en place des actions d’amélioration fondées sur l’analyse collective des événements indésirables associés aux soins    
</t>
        </r>
      </text>
    </comment>
    <comment ref="B37" authorId="2">
      <text>
        <r>
          <rPr>
            <sz val="8"/>
            <color theme="1"/>
            <rFont val="ArialMT"/>
            <family val="2"/>
          </rPr>
          <t>Critère HAS:
2.3-22 Le transport des patients en intrahospitalier est maîtrisé</t>
        </r>
      </text>
    </comment>
    <comment ref="B38" authorId="2">
      <text>
        <r>
          <rPr>
            <sz val="8"/>
            <color theme="1"/>
            <rFont val="ArialMT"/>
            <family val="2"/>
          </rPr>
          <t xml:space="preserve">Critère HAS:
2.3-07 L’approvisionnement, le stockage et l’accès aux produits de santé sont réalisés conformément aux recommandations de bonnes pratiques.
</t>
        </r>
      </text>
    </comment>
    <comment ref="B39" authorId="2">
      <text>
        <r>
          <rPr>
            <sz val="8"/>
            <color theme="1"/>
            <rFont val="ArialMT"/>
            <family val="2"/>
          </rPr>
          <t>Critère HAS:
3.6-04 Les risques environnementaux et enjeux du développement durable sont maîtrisés</t>
        </r>
      </text>
    </comment>
    <comment ref="B40" authorId="2">
      <text>
        <r>
          <rPr>
            <sz val="8"/>
            <color theme="1"/>
            <rFont val="ArialMT"/>
            <family val="2"/>
          </rPr>
          <t>Critères HAS:
2.3-10 Les équipes maîtrisent le risque infectieux en appliquant les bonnes pratiques d’hygiène des mains
2.3-17 Les équipes respectent les recommandations vaccinales pour les professionnels de santé</t>
        </r>
      </text>
    </comment>
    <comment ref="B41" authorId="2">
      <text>
        <r>
          <rPr>
            <sz val="8"/>
            <color theme="1"/>
            <rFont val="ArialMT"/>
            <family val="2"/>
          </rPr>
          <t>Critère HAS:
2.3-13 Les équipes maîtrisent le risque infectieux lié au traitement et au stockage des dispositifs médicaux réutilisables</t>
        </r>
      </text>
    </comment>
    <comment ref="B42" authorId="2">
      <text>
        <r>
          <rPr>
            <sz val="8"/>
            <color theme="1"/>
            <rFont val="ArialMT"/>
            <family val="2"/>
          </rPr>
          <t>Critère HAS:
2.3-19 Les équipes maîtrisent les risques liés à l’utilisation de rayonnements ionisants</t>
        </r>
      </text>
    </comment>
    <comment ref="B43" authorId="2">
      <text>
        <r>
          <rPr>
            <sz val="8"/>
            <color theme="1"/>
            <rFont val="ArialMT"/>
            <family val="2"/>
          </rPr>
          <t>Critère HAS:
2.3-20 Les équipes maîtrisent les risques liés à l’hémorragie du post-partum immédiat (HPPI)</t>
        </r>
      </text>
    </comment>
    <comment ref="B44" authorId="2">
      <text>
        <r>
          <rPr>
            <sz val="8"/>
            <color theme="1"/>
            <rFont val="ArialMT"/>
            <family val="2"/>
          </rPr>
          <t xml:space="preserve">Critère HAS:
3.6-01 La gestion des tensions hospitalières et des situations sanitaires exceptionnelles est maîtrisée
</t>
        </r>
      </text>
    </comment>
    <comment ref="B45" authorId="2">
      <text>
        <r>
          <rPr>
            <sz val="8"/>
            <color theme="1"/>
            <rFont val="ArialMT"/>
            <family val="2"/>
          </rPr>
          <t>Critère HAS:
3.6-02 Les risques numériques sont maîtrisés</t>
        </r>
      </text>
    </comment>
    <comment ref="B46" authorId="2">
      <text>
        <r>
          <rPr>
            <sz val="8"/>
            <color theme="1"/>
            <rFont val="ArialMT"/>
            <family val="2"/>
          </rPr>
          <t xml:space="preserve">Critère HAS :
3.6-05 La prise en charge des urgences vitales est maîtrisée dans l'enceinte de l'établissement
</t>
        </r>
      </text>
    </comment>
    <comment ref="B47" authorId="3">
      <text>
        <r>
          <rPr>
            <sz val="10"/>
            <color indexed="81"/>
            <rFont val="Calibri"/>
          </rPr>
          <t>3.6-03 : La prévention des atteintes aux personnes et aux biens est assurée</t>
        </r>
      </text>
    </comment>
    <comment ref="B50" authorId="2">
      <text>
        <r>
          <rPr>
            <sz val="8"/>
            <color theme="1"/>
            <rFont val="ArialMT"/>
            <family val="2"/>
          </rPr>
          <t>Critères HAS :
3.3-01 La gouvernance fonde son management sur la qualité et la sécurité des soins
3.3-02 L’établissement soutient une culture de sécurité des soins</t>
        </r>
      </text>
    </comment>
    <comment ref="B51" authorId="2">
      <text>
        <r>
          <rPr>
            <sz val="8"/>
            <color theme="1"/>
            <rFont val="ArialMT"/>
            <family val="2"/>
          </rPr>
          <t>Critère HAS :
3.7-01 L’établissement pilote les revues de pertinence des pratiques</t>
        </r>
      </text>
    </comment>
    <comment ref="B52" authorId="2">
      <text>
        <r>
          <rPr>
            <sz val="8"/>
            <color theme="1"/>
            <rFont val="ArialMT"/>
            <family val="2"/>
          </rPr>
          <t>Critère HAS :
3.7-03 Les indicateurs de qualité et de sécurité des soins sont communiqués, analysés, exploités à l’échelle de l’établissement</t>
        </r>
      </text>
    </comment>
    <comment ref="B53" authorId="2">
      <text>
        <r>
          <rPr>
            <sz val="8"/>
            <color theme="1"/>
            <rFont val="ArialMT"/>
            <family val="2"/>
          </rPr>
          <t>Critère HAS :
2.4-03 Les équipes mettent en place des actions d’amélioration fondées sur l’analyse collective des résultats de leurs indicateurs</t>
        </r>
      </text>
    </comment>
    <comment ref="B54" authorId="2">
      <text>
        <r>
          <rPr>
            <sz val="8"/>
            <color theme="1"/>
            <rFont val="ArialMT"/>
            <family val="2"/>
          </rPr>
          <t xml:space="preserve">Critère HAS :
2.4-05 Dans les secteurs de soins critiques, les modalités de prise en charge du patient sont analysées et se traduisent par des plans d’actions d’amélioration dont les effets sont mesurés
</t>
        </r>
      </text>
    </comment>
    <comment ref="B57" authorId="0">
      <text>
        <r>
          <rPr>
            <sz val="8"/>
            <color theme="1"/>
            <rFont val="ArialMT"/>
            <family val="2"/>
          </rPr>
          <t>Critère HAS: 3.5-01 La gouvernance a une politique de qualité de vie au travail (QVT)</t>
        </r>
      </text>
    </comment>
    <comment ref="B58" authorId="0">
      <text>
        <r>
          <rPr>
            <sz val="8"/>
            <color theme="1"/>
            <rFont val="ArialMT"/>
            <family val="2"/>
          </rPr>
          <t>Critère HAS: 3.5-02 La Gouvernance met en place des mesures de gestion 
des difficultés interpersonnelles et des conflits</t>
        </r>
      </text>
    </comment>
    <comment ref="B61" authorId="0">
      <text>
        <r>
          <rPr>
            <sz val="8"/>
            <color theme="1"/>
            <rFont val="ArialMT"/>
            <family val="2"/>
          </rPr>
          <t>Critères HAS: 
3.1-01 L’établissement participe aux projets territoriaux de parcours
3.3-03 La gouvernance pilote l’adéquation entre les ressources 
humaines disponibles et la qualité et la sécurité des prises en charge</t>
        </r>
      </text>
    </comment>
  </commentList>
</comments>
</file>

<file path=xl/sharedStrings.xml><?xml version="1.0" encoding="utf-8"?>
<sst xmlns="http://schemas.openxmlformats.org/spreadsheetml/2006/main" count="772" uniqueCount="428">
  <si>
    <t>© F. DUBUC, J. CHARTON, C. EBLE, C. LASCAR-GUILLAUME, F. PERIER, G. FARGES - Contact : gilbert.farges@utc.fr</t>
  </si>
  <si>
    <t>Document d'appui sur la mise en œuvre du référentiel HAS v2021 pour l'ingénierie biomédicale</t>
  </si>
  <si>
    <t>Enregistrement qualité :  A4 100% vertical</t>
    <phoneticPr fontId="0" type="noConversion"/>
  </si>
  <si>
    <t>Outil de management</t>
  </si>
  <si>
    <t>Prise en compte des impacts du référentiel HAS v2021
sur l’Ingénierie Biomédicale en Etablissement de Santé</t>
  </si>
  <si>
    <r>
      <rPr>
        <b/>
        <sz val="6"/>
        <color rgb="FF0000FF"/>
        <rFont val="Arial"/>
        <family val="2"/>
      </rPr>
      <t xml:space="preserve">Attention : </t>
    </r>
    <r>
      <rPr>
        <sz val="6"/>
        <color rgb="FF0000FF"/>
        <rFont val="Arial"/>
        <family val="2"/>
      </rPr>
      <t>Seules les cases blanches écrites en bleu peuvent être modifiées par l’utilisateur. Cela concerne toutes les parties de l’outil</t>
    </r>
  </si>
  <si>
    <t>Etablissement :</t>
  </si>
  <si>
    <t>Nom de l'établissement</t>
  </si>
  <si>
    <t xml:space="preserve">Responsable de l'Ingénierie Biomédicale : </t>
  </si>
  <si>
    <t>Nom du Responsable</t>
  </si>
  <si>
    <t>Email :</t>
  </si>
  <si>
    <t>Email du Responsable</t>
  </si>
  <si>
    <t>Téléphone :</t>
  </si>
  <si>
    <t>n° Téléphone</t>
  </si>
  <si>
    <t>Mode d'emploi</t>
  </si>
  <si>
    <r>
      <t xml:space="preserve">OBJECTIFS :   </t>
    </r>
    <r>
      <rPr>
        <b/>
        <u/>
        <sz val="7"/>
        <rFont val="Verdana"/>
        <family val="2"/>
      </rPr>
      <t/>
    </r>
  </si>
  <si>
    <r>
      <t xml:space="preserve">Le référentiel de certification de la Haute Autorité de Santé (HAS) publié en 2021 vise à </t>
    </r>
    <r>
      <rPr>
        <b/>
        <sz val="6"/>
        <rFont val="Arial"/>
        <family val="2"/>
      </rPr>
      <t>garantir la qualité et la sécurité des soins délivrés aux patients.</t>
    </r>
    <r>
      <rPr>
        <sz val="6"/>
        <rFont val="Arial"/>
        <family val="2"/>
      </rPr>
      <t xml:space="preserve"> Dans ce cadre, certaines exigences impactent</t>
    </r>
    <r>
      <rPr>
        <b/>
        <sz val="6"/>
        <rFont val="Arial"/>
        <family val="2"/>
      </rPr>
      <t xml:space="preserve"> la gestion des dispositifs médicaux</t>
    </r>
    <r>
      <rPr>
        <sz val="6"/>
        <rFont val="Arial"/>
        <family val="2"/>
      </rPr>
      <t>. C'est pourquoi les acteurs de l</t>
    </r>
    <r>
      <rPr>
        <b/>
        <sz val="6"/>
        <rFont val="Arial"/>
        <family val="2"/>
      </rPr>
      <t>'ingénierie biomédicale</t>
    </r>
    <r>
      <rPr>
        <sz val="6"/>
        <rFont val="Arial"/>
        <family val="2"/>
      </rPr>
      <t xml:space="preserve"> en établissement de santé se doivent de les maîtriser pour assurer le meilleur service du plateau technique biomédical </t>
    </r>
    <r>
      <rPr>
        <b/>
        <sz val="6"/>
        <rFont val="Arial"/>
        <family val="2"/>
      </rPr>
      <t>au profit des soignants</t>
    </r>
    <r>
      <rPr>
        <sz val="6"/>
        <rFont val="Arial"/>
        <family val="2"/>
      </rPr>
      <t xml:space="preserve"> qui l'utilisent et </t>
    </r>
    <r>
      <rPr>
        <b/>
        <sz val="6"/>
        <rFont val="Arial"/>
        <family val="2"/>
      </rPr>
      <t xml:space="preserve">des patients </t>
    </r>
    <r>
      <rPr>
        <sz val="6"/>
        <rFont val="Arial"/>
        <family val="2"/>
      </rPr>
      <t>qui en bénéficient.</t>
    </r>
  </si>
  <si>
    <r>
      <t>Cet outil permet aux</t>
    </r>
    <r>
      <rPr>
        <b/>
        <sz val="6"/>
        <rFont val="Arial"/>
        <family val="2"/>
      </rPr>
      <t xml:space="preserve"> acteurs biomédicaux</t>
    </r>
    <r>
      <rPr>
        <sz val="6"/>
        <rFont val="Arial"/>
        <family val="2"/>
      </rPr>
      <t xml:space="preserve"> exerçant en milieu hospitalier en France, d'évaluer leur </t>
    </r>
    <r>
      <rPr>
        <b/>
        <sz val="6"/>
        <rFont val="Arial"/>
        <family val="2"/>
      </rPr>
      <t xml:space="preserve">niveau de respect des exigences du référentiel HAS v2021 qui les impactent. </t>
    </r>
    <r>
      <rPr>
        <sz val="6"/>
        <rFont val="Arial"/>
        <family val="2"/>
      </rPr>
      <t xml:space="preserve">Pour cela, une sélection des </t>
    </r>
    <r>
      <rPr>
        <b/>
        <sz val="6"/>
        <rFont val="Arial"/>
        <family val="2"/>
      </rPr>
      <t>exigences pertinentes</t>
    </r>
    <r>
      <rPr>
        <sz val="6"/>
        <rFont val="Arial"/>
        <family val="2"/>
      </rPr>
      <t xml:space="preserve"> a conduit à identifier </t>
    </r>
    <r>
      <rPr>
        <b/>
        <sz val="6"/>
        <rFont val="Arial"/>
        <family val="2"/>
      </rPr>
      <t>33 critères,</t>
    </r>
    <r>
      <rPr>
        <sz val="6"/>
        <rFont val="Arial"/>
        <family val="2"/>
      </rPr>
      <t xml:space="preserve"> intégrés dans </t>
    </r>
    <r>
      <rPr>
        <b/>
        <sz val="6"/>
        <rFont val="Arial"/>
        <family val="2"/>
      </rPr>
      <t>6 processus opérationnels</t>
    </r>
    <r>
      <rPr>
        <sz val="6"/>
        <rFont val="Arial"/>
        <family val="2"/>
      </rPr>
      <t xml:space="preserve"> constituant une </t>
    </r>
    <r>
      <rPr>
        <b/>
        <sz val="6"/>
        <rFont val="Arial"/>
        <family val="2"/>
      </rPr>
      <t>Bonne Pratique</t>
    </r>
    <r>
      <rPr>
        <sz val="6"/>
        <rFont val="Arial"/>
        <family val="2"/>
      </rPr>
      <t xml:space="preserve"> à mettre en œuvre.</t>
    </r>
  </si>
  <si>
    <r>
      <t>Il sert de</t>
    </r>
    <r>
      <rPr>
        <b/>
        <sz val="6"/>
        <rFont val="Arial"/>
        <family val="2"/>
      </rPr>
      <t xml:space="preserve"> tableau de bord</t>
    </r>
    <r>
      <rPr>
        <sz val="6"/>
        <rFont val="Arial"/>
        <family val="2"/>
      </rPr>
      <t xml:space="preserve"> et permet </t>
    </r>
    <r>
      <rPr>
        <b/>
        <sz val="6"/>
        <rFont val="Arial"/>
        <family val="2"/>
      </rPr>
      <t xml:space="preserve">d'évaluer les progrès </t>
    </r>
    <r>
      <rPr>
        <sz val="6"/>
        <rFont val="Arial"/>
        <family val="2"/>
      </rPr>
      <t xml:space="preserve">dans la maîtrise des prestations biomédicales. Il propose d'identifier des </t>
    </r>
    <r>
      <rPr>
        <b/>
        <sz val="6"/>
        <rFont val="Arial"/>
        <family val="2"/>
      </rPr>
      <t xml:space="preserve">modes de preuve </t>
    </r>
    <r>
      <rPr>
        <sz val="6"/>
        <rFont val="Arial"/>
        <family val="2"/>
      </rPr>
      <t xml:space="preserve">sur les activités réalisées et en offre une </t>
    </r>
    <r>
      <rPr>
        <b/>
        <sz val="6"/>
        <rFont val="Arial"/>
        <family val="2"/>
      </rPr>
      <t xml:space="preserve">synthèse graphique </t>
    </r>
    <r>
      <rPr>
        <sz val="6"/>
        <rFont val="Arial"/>
        <family val="2"/>
      </rPr>
      <t xml:space="preserve">opérationnelle. Au-delà de ce diagnostic, un </t>
    </r>
    <r>
      <rPr>
        <b/>
        <sz val="6"/>
        <rFont val="Arial"/>
        <family val="2"/>
      </rPr>
      <t xml:space="preserve">outil de management </t>
    </r>
    <r>
      <rPr>
        <sz val="6"/>
        <rFont val="Arial"/>
        <family val="2"/>
      </rPr>
      <t xml:space="preserve">sur la mise en œuvre concète des actions est proposé sous forme d'une </t>
    </r>
    <r>
      <rPr>
        <b/>
        <sz val="6"/>
        <rFont val="Arial"/>
        <family val="2"/>
      </rPr>
      <t xml:space="preserve">cartographie des processus </t>
    </r>
    <r>
      <rPr>
        <sz val="6"/>
        <rFont val="Arial"/>
        <family val="2"/>
      </rPr>
      <t xml:space="preserve">adaptable par l'utilisateur et d'un </t>
    </r>
    <r>
      <rPr>
        <b/>
        <sz val="6"/>
        <rFont val="Arial"/>
        <family val="2"/>
      </rPr>
      <t xml:space="preserve">planning de suivi </t>
    </r>
    <r>
      <rPr>
        <sz val="6"/>
        <rFont val="Arial"/>
        <family val="2"/>
      </rPr>
      <t>opérationnel.</t>
    </r>
  </si>
  <si>
    <r>
      <t xml:space="preserve">Il aide à estimer la </t>
    </r>
    <r>
      <rPr>
        <b/>
        <sz val="6"/>
        <rFont val="Arial"/>
        <family val="2"/>
      </rPr>
      <t xml:space="preserve">performance </t>
    </r>
    <r>
      <rPr>
        <sz val="6"/>
        <rFont val="Arial"/>
        <family val="2"/>
      </rPr>
      <t xml:space="preserve">de cette </t>
    </r>
    <r>
      <rPr>
        <b/>
        <sz val="6"/>
        <rFont val="Arial"/>
        <family val="2"/>
      </rPr>
      <t>Bonne Pratique d'Ingénierie Biomédicale</t>
    </r>
    <r>
      <rPr>
        <sz val="6"/>
        <rFont val="Arial"/>
        <family val="2"/>
      </rPr>
      <t xml:space="preserve"> en termes </t>
    </r>
    <r>
      <rPr>
        <b/>
        <sz val="6"/>
        <rFont val="Arial"/>
        <family val="2"/>
      </rPr>
      <t>d'efficacité,</t>
    </r>
    <r>
      <rPr>
        <sz val="6"/>
        <rFont val="Arial"/>
        <family val="2"/>
      </rPr>
      <t xml:space="preserve"> </t>
    </r>
    <r>
      <rPr>
        <b/>
        <sz val="6"/>
        <rFont val="Arial"/>
        <family val="2"/>
      </rPr>
      <t>d'efficience</t>
    </r>
    <r>
      <rPr>
        <sz val="6"/>
        <rFont val="Arial"/>
        <family val="2"/>
      </rPr>
      <t xml:space="preserve"> et de </t>
    </r>
    <r>
      <rPr>
        <b/>
        <sz val="6"/>
        <rFont val="Arial"/>
        <family val="2"/>
      </rPr>
      <t>qualité perçue</t>
    </r>
    <r>
      <rPr>
        <sz val="6"/>
        <rFont val="Arial"/>
        <family val="2"/>
      </rPr>
      <t xml:space="preserve">. La </t>
    </r>
    <r>
      <rPr>
        <b/>
        <sz val="6"/>
        <rFont val="Arial"/>
        <family val="2"/>
      </rPr>
      <t>valorisation</t>
    </r>
    <r>
      <rPr>
        <sz val="6"/>
        <rFont val="Arial"/>
        <family val="2"/>
      </rPr>
      <t xml:space="preserve"> des acteurs biomédicaux sur leurs résultats obtenus peut se faire via</t>
    </r>
    <r>
      <rPr>
        <b/>
        <sz val="6"/>
        <rFont val="Arial"/>
        <family val="2"/>
      </rPr>
      <t xml:space="preserve"> l'auto-déclaration ISO 17050 </t>
    </r>
    <r>
      <rPr>
        <sz val="6"/>
        <rFont val="Arial"/>
        <family val="2"/>
      </rPr>
      <t>intégrée.</t>
    </r>
  </si>
  <si>
    <t xml:space="preserve">PRESENTATION DES ELEMENTS : </t>
  </si>
  <si>
    <t>L'outil est constitué d'{onglets} à utiliser l'un après l'autre :
    - {Mode d'emploi} :
         * Explicite la raison d'être et le fonctionnement de l'outil
         * Présente les échelles d'évaluation utilisées
    - {Evaluation} : 
         * Présente les critères à évaluer en version simplifiée et calcule automatiquement la MATURITÉ des processus
         * Propose la saisie d'informations sur les preuves justifiant les évaluations faites
    - {Résultats} :
         * Présente un histogrammes et des graphes radar de synthèse sur les évaluations
         * Propose la rédaction de plans d'amélioration prioritaires
    - {Management des Processus} : 
         * Présente une cartographie des processus avec les différents critères retenus
         * Propose un tableau de paramétrage des choix modifiable
    - {Planning de suivi} : 
         * Présente un tableau affichant l'avancement des processus
         * Propose de modifier ce tableau ou d'ajouter des commentaires
    - {Auto-déclaration ISO 17050} :
         * Valorise l'équipe biomédicale dès que les résultats sont probants
         * Exploite la norme internationale de déclaration de conformité</t>
  </si>
  <si>
    <t>Echelle d'évaluation</t>
  </si>
  <si>
    <t>Echelle d'évaluation pour les CRITÈRES</t>
  </si>
  <si>
    <t>Echelle d'évaluation pour les PROCESSUS</t>
  </si>
  <si>
    <r>
      <t>N</t>
    </r>
    <r>
      <rPr>
        <sz val="7"/>
        <color theme="1"/>
        <rFont val="Arial"/>
        <family val="2"/>
      </rPr>
      <t xml:space="preserve">iveaux de </t>
    </r>
    <r>
      <rPr>
        <b/>
        <sz val="7"/>
        <color theme="1"/>
        <rFont val="Arial"/>
        <family val="2"/>
      </rPr>
      <t>VÉRACITÉ</t>
    </r>
    <r>
      <rPr>
        <sz val="7"/>
        <color theme="1"/>
        <rFont val="Arial"/>
        <family val="2"/>
      </rPr>
      <t xml:space="preserve"> quant à la </t>
    </r>
    <r>
      <rPr>
        <b/>
        <sz val="7"/>
        <color theme="1"/>
        <rFont val="Arial"/>
        <family val="2"/>
      </rPr>
      <t>RÉALISATION</t>
    </r>
    <r>
      <rPr>
        <sz val="7"/>
        <color theme="1"/>
        <rFont val="Arial"/>
        <family val="2"/>
      </rPr>
      <t xml:space="preserve"> 
des actions associées aux </t>
    </r>
    <r>
      <rPr>
        <b/>
        <sz val="7"/>
        <color theme="1"/>
        <rFont val="Arial"/>
        <family val="2"/>
      </rPr>
      <t>CRITÈRES</t>
    </r>
  </si>
  <si>
    <r>
      <t>LIBELLÉS</t>
    </r>
    <r>
      <rPr>
        <sz val="7"/>
        <rFont val="Arial"/>
        <family val="2"/>
      </rPr>
      <t xml:space="preserve"> des niveaux de </t>
    </r>
    <r>
      <rPr>
        <b/>
        <sz val="7"/>
        <rFont val="Arial"/>
        <family val="2"/>
      </rPr>
      <t>MATURITÉ</t>
    </r>
    <r>
      <rPr>
        <sz val="7"/>
        <rFont val="Arial"/>
        <family val="2"/>
      </rPr>
      <t xml:space="preserve"> 
des </t>
    </r>
    <r>
      <rPr>
        <b/>
        <sz val="7"/>
        <rFont val="Arial"/>
        <family val="2"/>
      </rPr>
      <t>PROCESSUS</t>
    </r>
    <r>
      <rPr>
        <sz val="7"/>
        <rFont val="Arial"/>
        <family val="2"/>
      </rPr>
      <t xml:space="preserve"> associés à la </t>
    </r>
    <r>
      <rPr>
        <b/>
        <sz val="7"/>
        <rFont val="Arial"/>
        <family val="2"/>
      </rPr>
      <t xml:space="preserve">BONNE PRATIQUE </t>
    </r>
  </si>
  <si>
    <r>
      <rPr>
        <sz val="7"/>
        <color theme="1"/>
        <rFont val="Arial Narrow"/>
        <family val="2"/>
      </rPr>
      <t xml:space="preserve">Libellés explicites </t>
    </r>
    <r>
      <rPr>
        <b/>
        <sz val="7"/>
        <color theme="1"/>
        <rFont val="Arial Narrow"/>
        <family val="2"/>
      </rPr>
      <t xml:space="preserve">
des niveaux de VÉRACITÉ</t>
    </r>
  </si>
  <si>
    <r>
      <rPr>
        <sz val="7"/>
        <color theme="1"/>
        <rFont val="Arial Narrow"/>
        <family val="2"/>
      </rPr>
      <t xml:space="preserve">Choix de </t>
    </r>
    <r>
      <rPr>
        <b/>
        <sz val="7"/>
        <color theme="1"/>
        <rFont val="Arial Narrow"/>
        <family val="2"/>
      </rPr>
      <t>VÉRACITÉ</t>
    </r>
  </si>
  <si>
    <r>
      <t xml:space="preserve">Taux de </t>
    </r>
    <r>
      <rPr>
        <b/>
        <sz val="7"/>
        <color theme="1"/>
        <rFont val="Arial Narrow"/>
        <family val="2"/>
      </rPr>
      <t>VÉRACITÉ</t>
    </r>
  </si>
  <si>
    <r>
      <rPr>
        <sz val="7"/>
        <rFont val="Arial Narrow"/>
        <family val="2"/>
      </rPr>
      <t xml:space="preserve">Taux moyen </t>
    </r>
    <r>
      <rPr>
        <b/>
        <sz val="7"/>
        <rFont val="Arial Narrow"/>
        <family val="2"/>
      </rPr>
      <t>Minimal</t>
    </r>
  </si>
  <si>
    <r>
      <t xml:space="preserve">Taux moyen </t>
    </r>
    <r>
      <rPr>
        <b/>
        <sz val="7"/>
        <rFont val="Arial Narrow"/>
        <family val="2"/>
      </rPr>
      <t>Maximal</t>
    </r>
  </si>
  <si>
    <r>
      <t xml:space="preserve">Niveaux de </t>
    </r>
    <r>
      <rPr>
        <b/>
        <sz val="7"/>
        <rFont val="Arial Narrow"/>
        <family val="2"/>
      </rPr>
      <t>MATURITÉ</t>
    </r>
  </si>
  <si>
    <r>
      <t xml:space="preserve">Libellés explicites 
</t>
    </r>
    <r>
      <rPr>
        <b/>
        <sz val="7"/>
        <rFont val="Arial Narrow"/>
        <family val="2"/>
      </rPr>
      <t>des niveaux de MATURITÉ</t>
    </r>
  </si>
  <si>
    <t>A l'unanimité, l'action est déclarée non applicable.</t>
  </si>
  <si>
    <t>Non applicable</t>
  </si>
  <si>
    <t>NA</t>
  </si>
  <si>
    <t>Le processus n'est pas applicable.</t>
  </si>
  <si>
    <r>
      <t xml:space="preserve">L'action </t>
    </r>
    <r>
      <rPr>
        <b/>
        <sz val="6"/>
        <color theme="1"/>
        <rFont val="Arial"/>
        <family val="2"/>
      </rPr>
      <t xml:space="preserve">n'est pas réalisée </t>
    </r>
    <r>
      <rPr>
        <sz val="6"/>
        <color theme="1"/>
        <rFont val="Arial"/>
        <family val="2"/>
      </rPr>
      <t xml:space="preserve">ou alors de manière très </t>
    </r>
    <r>
      <rPr>
        <b/>
        <sz val="6"/>
        <color theme="1"/>
        <rFont val="Arial"/>
        <family val="2"/>
      </rPr>
      <t>aléatoire.</t>
    </r>
  </si>
  <si>
    <t xml:space="preserve">Faux </t>
  </si>
  <si>
    <t>Informel</t>
  </si>
  <si>
    <r>
      <t xml:space="preserve">Le processus est réalisé </t>
    </r>
    <r>
      <rPr>
        <b/>
        <sz val="6"/>
        <rFont val="Arial"/>
        <family val="2"/>
      </rPr>
      <t>implicitement,</t>
    </r>
    <r>
      <rPr>
        <sz val="6"/>
        <rFont val="Arial"/>
        <family val="2"/>
      </rPr>
      <t xml:space="preserve"> mais pas toujours complètement et dans les délais. </t>
    </r>
    <r>
      <rPr>
        <b/>
        <sz val="6"/>
        <rFont val="Arial"/>
        <family val="2"/>
      </rPr>
      <t>Progressez !...</t>
    </r>
  </si>
  <si>
    <r>
      <t xml:space="preserve">L'action est </t>
    </r>
    <r>
      <rPr>
        <b/>
        <sz val="6"/>
        <color theme="1"/>
        <rFont val="Arial"/>
        <family val="2"/>
      </rPr>
      <t>réalisée</t>
    </r>
    <r>
      <rPr>
        <sz val="6"/>
        <color theme="1"/>
        <rFont val="Arial"/>
        <family val="2"/>
      </rPr>
      <t xml:space="preserve"> </t>
    </r>
    <r>
      <rPr>
        <b/>
        <sz val="6"/>
        <color theme="1"/>
        <rFont val="Arial"/>
        <family val="2"/>
      </rPr>
      <t>quelques fois</t>
    </r>
    <r>
      <rPr>
        <sz val="6"/>
        <color theme="1"/>
        <rFont val="Arial"/>
        <family val="2"/>
      </rPr>
      <t xml:space="preserve"> de manière </t>
    </r>
    <r>
      <rPr>
        <b/>
        <sz val="6"/>
        <color theme="1"/>
        <rFont val="Arial"/>
        <family val="2"/>
      </rPr>
      <t>informelle.</t>
    </r>
  </si>
  <si>
    <t>Plutôt Faux</t>
  </si>
  <si>
    <t>Formel</t>
  </si>
  <si>
    <r>
      <t xml:space="preserve">Le processus est </t>
    </r>
    <r>
      <rPr>
        <b/>
        <sz val="6"/>
        <rFont val="Arial"/>
        <family val="2"/>
      </rPr>
      <t xml:space="preserve">formalisé </t>
    </r>
    <r>
      <rPr>
        <sz val="6"/>
        <rFont val="Arial"/>
        <family val="2"/>
      </rPr>
      <t>mais</t>
    </r>
    <r>
      <rPr>
        <b/>
        <sz val="6"/>
        <rFont val="Arial"/>
        <family val="2"/>
      </rPr>
      <t xml:space="preserve"> </t>
    </r>
    <r>
      <rPr>
        <sz val="6"/>
        <rFont val="Arial"/>
        <family val="2"/>
      </rPr>
      <t xml:space="preserve">n'est pas toujours réalisé complètement et dans les délais. </t>
    </r>
    <r>
      <rPr>
        <b/>
        <sz val="6"/>
        <rFont val="Arial"/>
        <family val="2"/>
      </rPr>
      <t>Continuez vos efforts !</t>
    </r>
  </si>
  <si>
    <r>
      <t xml:space="preserve">L'action est </t>
    </r>
    <r>
      <rPr>
        <b/>
        <sz val="6"/>
        <color theme="1"/>
        <rFont val="Arial"/>
        <family val="2"/>
      </rPr>
      <t>formalisée</t>
    </r>
    <r>
      <rPr>
        <sz val="6"/>
        <color theme="1"/>
        <rFont val="Arial"/>
        <family val="2"/>
      </rPr>
      <t xml:space="preserve"> et </t>
    </r>
    <r>
      <rPr>
        <b/>
        <sz val="6"/>
        <color theme="1"/>
        <rFont val="Arial"/>
        <family val="2"/>
      </rPr>
      <t>réalisée</t>
    </r>
    <r>
      <rPr>
        <sz val="6"/>
        <color theme="1"/>
        <rFont val="Arial"/>
        <family val="2"/>
      </rPr>
      <t xml:space="preserve"> de manière </t>
    </r>
    <r>
      <rPr>
        <b/>
        <sz val="6"/>
        <color theme="1"/>
        <rFont val="Arial"/>
        <family val="2"/>
      </rPr>
      <t>assez convaincante</t>
    </r>
    <r>
      <rPr>
        <sz val="6"/>
        <color theme="1"/>
        <rFont val="Arial"/>
        <family val="2"/>
      </rPr>
      <t>.</t>
    </r>
  </si>
  <si>
    <t>Plutôt Vrai</t>
  </si>
  <si>
    <t>Planifié</t>
  </si>
  <si>
    <r>
      <t xml:space="preserve">Le processus n'est pas toujours tracé mais il est </t>
    </r>
    <r>
      <rPr>
        <b/>
        <sz val="6"/>
        <rFont val="Arial"/>
        <family val="2"/>
      </rPr>
      <t>compris</t>
    </r>
    <r>
      <rPr>
        <sz val="6"/>
        <rFont val="Arial"/>
        <family val="2"/>
      </rPr>
      <t xml:space="preserve"> et </t>
    </r>
    <r>
      <rPr>
        <b/>
        <sz val="6"/>
        <rFont val="Arial"/>
        <family val="2"/>
      </rPr>
      <t>mis en œuvre dans les délais</t>
    </r>
    <r>
      <rPr>
        <sz val="6"/>
        <rFont val="Arial"/>
        <family val="2"/>
      </rPr>
      <t xml:space="preserve">. </t>
    </r>
    <r>
      <rPr>
        <b/>
        <sz val="6"/>
        <rFont val="Arial"/>
        <family val="2"/>
      </rPr>
      <t>C'est bien !</t>
    </r>
  </si>
  <si>
    <r>
      <t xml:space="preserve">L'action est </t>
    </r>
    <r>
      <rPr>
        <b/>
        <sz val="6"/>
        <color theme="1"/>
        <rFont val="Arial"/>
        <family val="2"/>
      </rPr>
      <t>réalisée</t>
    </r>
    <r>
      <rPr>
        <sz val="6"/>
        <color theme="1"/>
        <rFont val="Arial"/>
        <family val="2"/>
      </rPr>
      <t xml:space="preserve"> </t>
    </r>
    <r>
      <rPr>
        <b/>
        <sz val="6"/>
        <color theme="1"/>
        <rFont val="Arial"/>
        <family val="2"/>
      </rPr>
      <t>complètement</t>
    </r>
    <r>
      <rPr>
        <sz val="6"/>
        <color theme="1"/>
        <rFont val="Arial"/>
        <family val="2"/>
      </rPr>
      <t xml:space="preserve"> et </t>
    </r>
    <r>
      <rPr>
        <b/>
        <sz val="6"/>
        <color theme="1"/>
        <rFont val="Arial"/>
        <family val="2"/>
      </rPr>
      <t>tracée</t>
    </r>
    <r>
      <rPr>
        <sz val="6"/>
        <color theme="1"/>
        <rFont val="Arial"/>
        <family val="2"/>
      </rPr>
      <t>.</t>
    </r>
  </si>
  <si>
    <t>Vrai </t>
  </si>
  <si>
    <t>Maitrisé</t>
    <phoneticPr fontId="2" type="noConversion"/>
  </si>
  <si>
    <r>
      <t xml:space="preserve">Le processus est </t>
    </r>
    <r>
      <rPr>
        <b/>
        <sz val="6"/>
        <rFont val="Arial"/>
        <family val="2"/>
      </rPr>
      <t>planifié</t>
    </r>
    <r>
      <rPr>
        <sz val="6"/>
        <rFont val="Arial"/>
        <family val="2"/>
      </rPr>
      <t xml:space="preserve"> </t>
    </r>
    <r>
      <rPr>
        <b/>
        <sz val="6"/>
        <rFont val="Arial"/>
        <family val="2"/>
      </rPr>
      <t xml:space="preserve">et  tracé </t>
    </r>
    <r>
      <rPr>
        <sz val="6"/>
        <rFont val="Arial"/>
        <family val="2"/>
      </rPr>
      <t xml:space="preserve">de manière explicite. </t>
    </r>
    <r>
      <rPr>
        <b/>
        <sz val="6"/>
        <rFont val="Arial"/>
        <family val="2"/>
      </rPr>
      <t>Félicitations !...</t>
    </r>
  </si>
  <si>
    <r>
      <t xml:space="preserve">L'action est </t>
    </r>
    <r>
      <rPr>
        <b/>
        <sz val="6"/>
        <color theme="1"/>
        <rFont val="Arial"/>
        <family val="2"/>
      </rPr>
      <t xml:space="preserve">maîtrisée </t>
    </r>
    <r>
      <rPr>
        <sz val="6"/>
        <color theme="1"/>
        <rFont val="Arial"/>
        <family val="2"/>
      </rPr>
      <t xml:space="preserve">et en </t>
    </r>
    <r>
      <rPr>
        <b/>
        <sz val="6"/>
        <color theme="1"/>
        <rFont val="Arial"/>
        <family val="2"/>
      </rPr>
      <t>amélioration continue.</t>
    </r>
  </si>
  <si>
    <t>Vrai maîtrisé</t>
  </si>
  <si>
    <t>Efficace</t>
  </si>
  <si>
    <r>
      <t xml:space="preserve">Le processus est </t>
    </r>
    <r>
      <rPr>
        <b/>
        <sz val="6"/>
        <rFont val="Arial"/>
        <family val="2"/>
      </rPr>
      <t>maîtrisé,</t>
    </r>
    <r>
      <rPr>
        <sz val="6"/>
        <rFont val="Arial"/>
        <family val="2"/>
      </rPr>
      <t xml:space="preserve"> </t>
    </r>
    <r>
      <rPr>
        <b/>
        <sz val="6"/>
        <rFont val="Arial"/>
        <family val="2"/>
      </rPr>
      <t xml:space="preserve">évalué </t>
    </r>
    <r>
      <rPr>
        <sz val="6"/>
        <rFont val="Arial"/>
        <family val="2"/>
      </rPr>
      <t>dans ses</t>
    </r>
    <r>
      <rPr>
        <b/>
        <sz val="6"/>
        <rFont val="Arial"/>
        <family val="2"/>
      </rPr>
      <t xml:space="preserve"> résultats</t>
    </r>
    <r>
      <rPr>
        <sz val="6"/>
        <rFont val="Arial"/>
        <family val="2"/>
      </rPr>
      <t xml:space="preserve"> et en </t>
    </r>
    <r>
      <rPr>
        <b/>
        <sz val="6"/>
        <rFont val="Arial"/>
        <family val="2"/>
      </rPr>
      <t>amélioration continue. Bravo !</t>
    </r>
  </si>
  <si>
    <t>Echelle d'évaluation pour les INDICATEURS</t>
  </si>
  <si>
    <t>Libellés explicites du niveau de SUCCÈS</t>
  </si>
  <si>
    <t>Taux</t>
  </si>
  <si>
    <t>Choix de l'indicateur</t>
  </si>
  <si>
    <t>L'indicateur n'est pas pertinent dans le contexte professionnel.</t>
  </si>
  <si>
    <t>L'indicateur doit être mis en œuvre prochainement.</t>
  </si>
  <si>
    <t>A faire</t>
  </si>
  <si>
    <t>L'indicateur est loin d'avoir atteint le niveau escompté.</t>
  </si>
  <si>
    <t xml:space="preserve">Insatisfaisant </t>
  </si>
  <si>
    <t>L'indicateur a atteint un niveau normalement attendu.</t>
  </si>
  <si>
    <t xml:space="preserve">Satisfaisant </t>
  </si>
  <si>
    <t>L'indicateur atteste une maîtrise parfaite et documentée.</t>
  </si>
  <si>
    <t>Excellent</t>
  </si>
  <si>
    <t>Impression sur pages A4 100% en format horizontal</t>
  </si>
  <si>
    <r>
      <t>Date</t>
    </r>
    <r>
      <rPr>
        <sz val="8"/>
        <rFont val="Arial"/>
        <family val="2"/>
      </rPr>
      <t xml:space="preserve"> du diagnostic (jj/mm/aaaa) : </t>
    </r>
  </si>
  <si>
    <t>Signature de l'Animateur</t>
  </si>
  <si>
    <r>
      <rPr>
        <b/>
        <sz val="8"/>
        <rFont val="Arial"/>
        <family val="2"/>
      </rPr>
      <t>Animateur</t>
    </r>
    <r>
      <rPr>
        <sz val="8"/>
        <rFont val="Arial"/>
        <family val="2"/>
      </rPr>
      <t xml:space="preserve"> du diagnostic : </t>
    </r>
  </si>
  <si>
    <t xml:space="preserve">Nom de l'animateur </t>
  </si>
  <si>
    <t xml:space="preserve">Email : </t>
  </si>
  <si>
    <t>Email de l'animateur</t>
  </si>
  <si>
    <t>Téléphone de l'animateur</t>
  </si>
  <si>
    <r>
      <rPr>
        <b/>
        <sz val="8"/>
        <rFont val="Arial"/>
        <family val="2"/>
      </rPr>
      <t>Équipe</t>
    </r>
    <r>
      <rPr>
        <sz val="8"/>
        <rFont val="Arial"/>
        <family val="2"/>
      </rPr>
      <t xml:space="preserve"> d'autodiagnostic : </t>
    </r>
  </si>
  <si>
    <t>Nom des participants au diagnostic</t>
  </si>
  <si>
    <t>Processus &amp; Critères</t>
  </si>
  <si>
    <t>Libellés des Processus et Critères de réalisation</t>
  </si>
  <si>
    <t>Evaluations</t>
    <phoneticPr fontId="0" type="noConversion"/>
  </si>
  <si>
    <t>Niveaux des évaluations</t>
  </si>
  <si>
    <t>Modes de preuve et commentaires</t>
  </si>
  <si>
    <t>Validation</t>
  </si>
  <si>
    <t>Bonne Pratique d'ingénierie biomédicale sur la prise en compte des impacts du référentiel HAS v2021</t>
  </si>
  <si>
    <t>Pr 1</t>
  </si>
  <si>
    <t>Contribuer à la coordination des équipes et la gestion du parcours de soins</t>
  </si>
  <si>
    <t>L’ingénierie biomédicale fournit les dispositifs et fluides adéquats (si concerné) pour la mise en œuvre d'un projet de soins.</t>
  </si>
  <si>
    <t>Choix de VÉRACITÉ</t>
  </si>
  <si>
    <t>Etat des preuves</t>
  </si>
  <si>
    <t>L’ingénierie biomédicale s'adapte pour pouvoir fournir les équipements et fluides nécessaires si le patient est conduit dans une unité inadaptée à ses soins.</t>
  </si>
  <si>
    <t>L'équipe de soin peut faire appel à l'équipe biomédicale si elle ressent le besoin d'expertise en DM ou fluides médicaux.</t>
  </si>
  <si>
    <t xml:space="preserve"> L’ingénierie biomédicale assure la maintenance, le suivi et la disponibilité des DM mentionnés dans la check-list "sécurité du patient".</t>
  </si>
  <si>
    <t xml:space="preserve">Le responsable de l’ingénierie biomédicale bénéficie de formations ou de coaching en management. </t>
  </si>
  <si>
    <t>Le responsable de l’ingénierie biomédicale impulse et soutien des démarches spécifiques d’amélioration du travail en équipe.</t>
  </si>
  <si>
    <t>Le responsable de l’ingénierie biomédicale impulse et soutient le travail en équipe.</t>
  </si>
  <si>
    <t>L'ingénierie biomédicale assure une aide concernant les dispositifs médicaux utilisés en HAD ou participe à l’élaboration du cahier des charges du prestataire qui réalise cette aide.</t>
  </si>
  <si>
    <t>L'ingénierie biomédicale assure la continuité de ses prestations pour les dispositifs médicaux utilisés en HAD ou participe à l’élaboration de cahier des charges du prestataire qui réalise cette continuité.</t>
  </si>
  <si>
    <t>Pr 2</t>
  </si>
  <si>
    <t xml:space="preserve">Contribuer à la satisfaction du patient </t>
  </si>
  <si>
    <t>L'ingénierie biomédicale met en place un système de qualité dans son service (type ISO 9001) tenant compte de la satisfaction du patient sur les DM associés aux soins.</t>
  </si>
  <si>
    <t xml:space="preserve"> </t>
  </si>
  <si>
    <t>L'ingénierie biomédicale assure une aide technique (maintenance, remplacement) concernant les dispositifs médicaux utilisés en HAD.</t>
  </si>
  <si>
    <t>L'ingénierie biomédicale met en œuvre tous les moyens pour contribuer à la bientraitance du patient (techniciens auprès des patients, dialyse, HAD, maintenance préventive, continuité des soins etc.)</t>
  </si>
  <si>
    <t xml:space="preserve">L'ingénierie biomédicale assure une veille technologique régulière et favorise la mise en œuvre d’innovations sur les DM. </t>
  </si>
  <si>
    <t>Pr 3</t>
  </si>
  <si>
    <t>Contribuer à la maîtrise des risques</t>
  </si>
  <si>
    <t>L’ingénierie biomédicale s’implique dans l’analyse des évènements indésirables liés aux DM. Éventuellement, elle est responsable ou contribue à la matériovigilance.</t>
  </si>
  <si>
    <t>L'ingénierie biomédicale contribue à la matériovigilance et met en place des actions de maîtrise des risques.</t>
  </si>
  <si>
    <t>L'ingénierie biomédicale s'assure de l’achat de DM adaptés pour que le transport en intrahospitalier soit fait en conformité et de leur bon fonctionnement.</t>
  </si>
  <si>
    <t>L'ingénierie biomédicale maîtrise l'arrivée et le stockage des DM et de ses accessoires s’ils sont sous sa responsabilité.</t>
  </si>
  <si>
    <t xml:space="preserve">L'ingénierie biomédicale prend en compte le développement durable à toutes les étapes du cycle de vie du DM (achat, déchets liés à la maintenance, démantèlement etc.).  </t>
  </si>
  <si>
    <t>En termes d’infection, l'ingénierie biomédicale se protège et prend la précaution de travailler sur des DM désinfectés.</t>
  </si>
  <si>
    <t xml:space="preserve">L'ingénierie biomédicale maîtrise les risques infectieux et le stockage des DM réutilisables, participe à l’élaboration des protocoles de désinfection, achète les équipements nécessaires à la désinfection. </t>
  </si>
  <si>
    <t>L'ingénierie biomédicale met en place des mesures contre les effets néfastes liés aux rayonnements ionisants (contrôle qualité, conception des locaux, achat des équipements de protection individuel, dosimétrie).</t>
  </si>
  <si>
    <t>L'ingénierie biomédicale s’assure du bon fonctionnement permanent des DM d’urgence vitale.</t>
  </si>
  <si>
    <t>L'ingénierie biomédicale dispose d’un pool d’urgence de DM pour faire face aux situations d’urgence exceptionnelles et connaît le parc d’équipement pour répondre à des besoins d’urgence matérielle.</t>
  </si>
  <si>
    <t>L'ingénierie biomédicale maîtrise les risques numériques associés aux DM, DM connectés et réseaux en lien avec les services informatiques.</t>
  </si>
  <si>
    <t>Le personnel biomédical maîtrise les gestes d'urgence</t>
  </si>
  <si>
    <t>Pr 4</t>
  </si>
  <si>
    <t>Contribuer à l'optimisation de la qualité et la sécurité des soins</t>
  </si>
  <si>
    <t>L'ingénierie biomédicale ainsi que les autres services mettent en place une amélioration continue de sa contribution à la qualité et à la sécurité des DM (type ISO 9001)</t>
  </si>
  <si>
    <t>L'ingénierie biomédicale met en œuvre les bonnes pratiques biomédicales (guides, BPAC n°6)</t>
  </si>
  <si>
    <t>L'ingénierie biomédicale est à l’écoute des indicateurs de l’établissement qui sont liés à son activité (ex : délai d’un rdv en IRM).</t>
  </si>
  <si>
    <r>
      <t>L’ingénierie biomédicale transmet à l’équipe soignante les objectifs qu’ils se sont fixés vis-à-vis des indicateurs de qualité et de sécurité des DM (ISO 9001) ou participent aux actions d’amélioration liées aux DM</t>
    </r>
    <r>
      <rPr>
        <i/>
        <sz val="10"/>
        <color rgb="FF000000"/>
        <rFont val="Calibri"/>
        <family val="2"/>
        <charset val="1"/>
      </rPr>
      <t>.</t>
    </r>
  </si>
  <si>
    <t>Dans les secteurs de soins critiques, l’ingénierie biomédicale contribue aux plans d’amélioration de l’usage des DM</t>
  </si>
  <si>
    <t>Pr 5</t>
  </si>
  <si>
    <t>Contribuer à l'apport des ressources Humaines</t>
  </si>
  <si>
    <t>Le responsable de l'ingénierie biomédicale s'implique dans la politique de qualité de vie au travail (QVT) pour son personnel.</t>
  </si>
  <si>
    <t>L'ingénierie biomédicale applique des mesures de gestion des difficultés interpersonnelles et des conflits au sein du service biomédical.</t>
  </si>
  <si>
    <t>Pr 6</t>
  </si>
  <si>
    <t>Contribuer à la mutualisation des moyens (Groupement Hospitalier de Territoire)</t>
  </si>
  <si>
    <t xml:space="preserve">L'ingénierie biomédicale contribue au développement des projets territoriaux de soins en mettant en œuvre la BPAC n°6 (ingénierie biomédicale au sein d’un GHT en France) ou s’implique dans les filières de soins </t>
  </si>
  <si>
    <t>Efficience</t>
  </si>
  <si>
    <t>Ressources matérielles et financières consommées 
(estimation de l’emprise relative des moyens nécessaires au référentiel)</t>
  </si>
  <si>
    <t>Apport de la prestation biomédicale
(estimation du rapport « qualité perçue/coût global »)</t>
  </si>
  <si>
    <t>Délais de mise à jour des données et des listes de criticité
(estimation de la réactivité dans la maîtrise des dispositifs médicaux critiques au sein du GHT suite à des alertes de matériovigilance ou des recommandations des fabricants)</t>
  </si>
  <si>
    <t>Nombre de communications, formelles ou informelles, entre les différents services biomédicaux du GHT
(estimation de la capacité́ à anticiper les risques entre les acteurs et à favoriser la fertilisation croisée des cultures professionnelles différentes)</t>
  </si>
  <si>
    <t>Qualité perçue</t>
  </si>
  <si>
    <t xml:space="preserve">Retours de satisfaction sur la motivation des personnels biomédicaux
</t>
  </si>
  <si>
    <t>Nombre d’initiatives prises pour améliorer le fonctionnement du service</t>
  </si>
  <si>
    <t>Appréciation de l’épanouissement au travail</t>
  </si>
  <si>
    <t xml:space="preserve">Acceptabilité de la mobilisation des dispositifs médicaux et des compétences biomédicales au sein du GHT
</t>
  </si>
  <si>
    <t>Appréciation, par les autres services ou directions, de l’efficacité de l’ingénierie biomédicale du GHT
(estimation de l’adéquation entre les résultats obtenus et leur perception externe)</t>
  </si>
  <si>
    <t>Appréciation de la contribution de l'ingénierie biomédicale aux missions générales du GHT
(estimation du niveau de reconnaissance des apports internes de l'ingénierie biomédicale)</t>
  </si>
  <si>
    <t>Niveau de satisfaction dans la mutualisation des ressources humaines, techniques et logistiques dédiées à l'ingénierie biomédicale du GHT
(estimation du soutien à long terme pour l’ingénierie biomédicale)</t>
  </si>
  <si>
    <t>Efficacité</t>
  </si>
  <si>
    <t>Performance</t>
  </si>
  <si>
    <t>NB : moyenne de l'Efficacité, de l'Efficience et de la Qualité perçue</t>
  </si>
  <si>
    <t>Informations sur l'Etablissement</t>
  </si>
  <si>
    <t>Informations sur l'Autodiagnostic</t>
  </si>
  <si>
    <t>Date :</t>
  </si>
  <si>
    <t xml:space="preserve">Animateur : </t>
  </si>
  <si>
    <t>TABLEAUX DE BORD sur les PROCESSUS</t>
  </si>
  <si>
    <t>Taux de MATURITÉ moyen des PROCESSUS évalués :</t>
  </si>
  <si>
    <t>DÉCISIONS : Plans d'action PRIORITAIRES</t>
  </si>
  <si>
    <t>Ces plans sont détaillés et suivis dans l'onglet {Planning de suivi}</t>
  </si>
  <si>
    <t>Plan n°1 : ….</t>
  </si>
  <si>
    <t>Plan n°2 : ….</t>
  </si>
  <si>
    <t>Plan n°3 : ….</t>
  </si>
  <si>
    <t>Plan n°4 : ….</t>
  </si>
  <si>
    <t>Plan n°5 : ….</t>
  </si>
  <si>
    <t>Plan n°6 : ….</t>
  </si>
  <si>
    <t>Plan n°7 : ….</t>
  </si>
  <si>
    <t>Plan n°8 : ….</t>
  </si>
  <si>
    <t xml:space="preserve">Taux de VALIDATION documentaire </t>
  </si>
  <si>
    <t>Taux moyen de validation :</t>
  </si>
  <si>
    <t>Taux moyen Efficacité, Efficience, Qualité perçue :</t>
  </si>
  <si>
    <t>TABLEAUX DE SYNTHÈSE</t>
  </si>
  <si>
    <t>Niveaux</t>
  </si>
  <si>
    <t>Preuves validées</t>
  </si>
  <si>
    <t>Tous les processus</t>
  </si>
  <si>
    <t>Moyenne</t>
  </si>
  <si>
    <t>©UTC 2021 - Etude complète : https://travaux.master.utc.fr, Réf "IDS116"    DOI : https://doi.org/10.34746/dy3d-5a92</t>
  </si>
  <si>
    <t>Enregistrement qualité :  A4 100% vertical</t>
  </si>
  <si>
    <t xml:space="preserve">Information sur l'établissement </t>
  </si>
  <si>
    <t>Information sur la cartographie</t>
  </si>
  <si>
    <r>
      <t xml:space="preserve">Etablissement </t>
    </r>
    <r>
      <rPr>
        <b/>
        <sz val="8"/>
        <color theme="0"/>
        <rFont val="ArialMT"/>
        <family val="2"/>
      </rPr>
      <t>：</t>
    </r>
  </si>
  <si>
    <r>
      <t>Date de l'élaboration</t>
    </r>
    <r>
      <rPr>
        <sz val="8"/>
        <color theme="0"/>
        <rFont val="ArialMT"/>
        <family val="2"/>
      </rPr>
      <t>：</t>
    </r>
  </si>
  <si>
    <t>Date de l'élaboration</t>
  </si>
  <si>
    <t>Signature du Responsable</t>
  </si>
  <si>
    <r>
      <t>Responsable de la Fonction Biomédicale</t>
    </r>
    <r>
      <rPr>
        <sz val="8"/>
        <color theme="0"/>
        <rFont val="ArialMT"/>
        <family val="2"/>
      </rPr>
      <t>：</t>
    </r>
  </si>
  <si>
    <r>
      <t>Responsable</t>
    </r>
    <r>
      <rPr>
        <sz val="8"/>
        <color theme="0"/>
        <rFont val="ArialMT"/>
        <family val="2"/>
      </rPr>
      <t>：</t>
    </r>
  </si>
  <si>
    <t>NOM et Prénom</t>
  </si>
  <si>
    <r>
      <t>Email</t>
    </r>
    <r>
      <rPr>
        <sz val="8"/>
        <color theme="0"/>
        <rFont val="ArialMT"/>
        <family val="2"/>
      </rPr>
      <t>：</t>
    </r>
  </si>
  <si>
    <t>Email du responsable</t>
  </si>
  <si>
    <r>
      <t>Téléphone</t>
    </r>
    <r>
      <rPr>
        <sz val="8"/>
        <color theme="0"/>
        <rFont val="ArialMT"/>
        <family val="2"/>
      </rPr>
      <t>：</t>
    </r>
  </si>
  <si>
    <t>Téléphone du responsable</t>
  </si>
  <si>
    <r>
      <t>L'équipe d'élaboration</t>
    </r>
    <r>
      <rPr>
        <sz val="8"/>
        <color theme="0"/>
        <rFont val="ArialMT"/>
        <family val="2"/>
      </rPr>
      <t>：</t>
    </r>
  </si>
  <si>
    <t>NOMS et Prénoms des participants</t>
  </si>
  <si>
    <t>NB : ci-dessous, vous pouvez enlever cette proposition de "Cartographie des Processus" au profit de la vôtre (copiez-collez) - Modifiez ensuite la liste des "Choix"</t>
  </si>
  <si>
    <r>
      <t xml:space="preserve">Paramétrage des choix pour élaborer le "Planning de suivi des plans d'amélioration prioritaires" </t>
    </r>
    <r>
      <rPr>
        <i/>
        <sz val="12"/>
        <color theme="0"/>
        <rFont val="Arial"/>
        <family val="2"/>
      </rPr>
      <t>(modifiez selon vos besoins)</t>
    </r>
  </si>
  <si>
    <r>
      <t xml:space="preserve">Liste des </t>
    </r>
    <r>
      <rPr>
        <b/>
        <sz val="8"/>
        <color theme="4" tint="-0.499984740745262"/>
        <rFont val="Arial"/>
        <family val="2"/>
      </rPr>
      <t>"Processus"</t>
    </r>
    <r>
      <rPr>
        <sz val="8"/>
        <color theme="4" tint="-0.499984740745262"/>
        <rFont val="Arial"/>
        <family val="2"/>
      </rPr>
      <t xml:space="preserve">
(selon la cartographie ci-dessus)</t>
    </r>
  </si>
  <si>
    <r>
      <t xml:space="preserve">Liste des choix pour </t>
    </r>
    <r>
      <rPr>
        <b/>
        <sz val="8"/>
        <color theme="4" tint="-0.499984740745262"/>
        <rFont val="Arial"/>
        <family val="2"/>
      </rPr>
      <t xml:space="preserve">"Qui" 
</t>
    </r>
    <r>
      <rPr>
        <sz val="8"/>
        <color theme="4" tint="-0.499984740745262"/>
        <rFont val="Arial"/>
        <family val="2"/>
      </rPr>
      <t>(responsable de l'action)</t>
    </r>
  </si>
  <si>
    <r>
      <t>Liste des choix pour 
"</t>
    </r>
    <r>
      <rPr>
        <b/>
        <sz val="8"/>
        <color theme="4" tint="-0.499984740745262"/>
        <rFont val="Arial"/>
        <family val="2"/>
      </rPr>
      <t>Etat d'avancement</t>
    </r>
    <r>
      <rPr>
        <sz val="8"/>
        <color theme="4" tint="-0.499984740745262"/>
        <rFont val="Arial"/>
        <family val="2"/>
      </rPr>
      <t>"</t>
    </r>
  </si>
  <si>
    <t>Choisir "Processus"</t>
  </si>
  <si>
    <t>Choisir "Qui"</t>
  </si>
  <si>
    <t>Choisir "Etat"</t>
  </si>
  <si>
    <t>Pr1 : Coordination</t>
  </si>
  <si>
    <t>Responsable qualité</t>
  </si>
  <si>
    <t>A planifier</t>
  </si>
  <si>
    <t>Pr2 : Satisfaction</t>
  </si>
  <si>
    <t>Ingénieur biomédical</t>
  </si>
  <si>
    <t>En cours</t>
  </si>
  <si>
    <t>Pr3 : Risques</t>
  </si>
  <si>
    <t>Techniciens biomédicaux</t>
  </si>
  <si>
    <t>Clos</t>
  </si>
  <si>
    <t>Pr4 : Qualité et sécurité</t>
  </si>
  <si>
    <t>Cadre de santé</t>
  </si>
  <si>
    <t>Annulé</t>
  </si>
  <si>
    <t>Pr5 : Ressources Humaines</t>
  </si>
  <si>
    <t>Personnel soignant</t>
  </si>
  <si>
    <t>…</t>
  </si>
  <si>
    <t>Pr6 : Mutualisation</t>
  </si>
  <si>
    <t>Service informatique</t>
  </si>
  <si>
    <t>Pr7: Performance</t>
  </si>
  <si>
    <t>Service Infrastructure (Bâtiment)</t>
  </si>
  <si>
    <t>Pr8: Amélioration</t>
  </si>
  <si>
    <t>Service achats</t>
  </si>
  <si>
    <t>Planning de suivi des plans d'amélioration prioritaires</t>
  </si>
  <si>
    <t>Information sur le rétroplanning</t>
  </si>
  <si>
    <r>
      <t xml:space="preserve">Responsable et Fonction </t>
    </r>
    <r>
      <rPr>
        <sz val="8"/>
        <color theme="0"/>
        <rFont val="ArialMT"/>
        <family val="2"/>
      </rPr>
      <t>：</t>
    </r>
  </si>
  <si>
    <r>
      <t xml:space="preserve">NB : cet onglet est lié à la cartographie et au paramétrage des processus de l'onglet {Cartographie des processus}. </t>
    </r>
    <r>
      <rPr>
        <b/>
        <sz val="8"/>
        <color rgb="FFFF0000"/>
        <rFont val="Arial"/>
        <family val="2"/>
      </rPr>
      <t>Insérez ou supprimez</t>
    </r>
    <r>
      <rPr>
        <sz val="8"/>
        <color rgb="FFFF0000"/>
        <rFont val="Arial"/>
        <family val="2"/>
      </rPr>
      <t xml:space="preserve"> autant de lignes que vous souhaitez dans les processus à améliorer</t>
    </r>
  </si>
  <si>
    <r>
      <t xml:space="preserve">PROCESSUS concerné
</t>
    </r>
    <r>
      <rPr>
        <sz val="8"/>
        <color theme="0"/>
        <rFont val="Arial"/>
        <family val="2"/>
      </rPr>
      <t>voir {Cartographie des processus}</t>
    </r>
  </si>
  <si>
    <r>
      <t xml:space="preserve">OBJECTIF à atteindre
</t>
    </r>
    <r>
      <rPr>
        <sz val="8"/>
        <color theme="0"/>
        <rFont val="Arial"/>
        <family val="2"/>
      </rPr>
      <t>(Critères mesurables de l'action)</t>
    </r>
  </si>
  <si>
    <r>
      <t xml:space="preserve">Responsable 
</t>
    </r>
    <r>
      <rPr>
        <sz val="8"/>
        <color theme="0"/>
        <rFont val="Arial"/>
        <family val="2"/>
      </rPr>
      <t>de l'objectif</t>
    </r>
  </si>
  <si>
    <r>
      <t xml:space="preserve">DATE </t>
    </r>
    <r>
      <rPr>
        <sz val="8"/>
        <color theme="0"/>
        <rFont val="Arial"/>
        <family val="2"/>
      </rPr>
      <t>début
(jj/mm/aaaa)</t>
    </r>
  </si>
  <si>
    <t>ETAT D'AVANCEMENT</t>
  </si>
  <si>
    <r>
      <t xml:space="preserve">DATE </t>
    </r>
    <r>
      <rPr>
        <sz val="8"/>
        <color theme="0"/>
        <rFont val="Arial"/>
        <family val="2"/>
      </rPr>
      <t>fin
(jj/mm/aaaa)</t>
    </r>
  </si>
  <si>
    <r>
      <t xml:space="preserve">COMMENTAIRES 
</t>
    </r>
    <r>
      <rPr>
        <sz val="8"/>
        <color theme="0"/>
        <rFont val="Arial"/>
        <family val="2"/>
      </rPr>
      <t>(REX, preuves documentaires)</t>
    </r>
  </si>
  <si>
    <t>Intitulé du plan d'action :</t>
  </si>
  <si>
    <t>…</t>
    <phoneticPr fontId="87" type="noConversion"/>
  </si>
  <si>
    <t>...</t>
  </si>
  <si>
    <t xml:space="preserve"> Fiche de déclaration de conformité par une première partie - norme ISO 17050</t>
  </si>
  <si>
    <t>Enregistrement qualité : impression sur 1 page A4 100% en vertical</t>
  </si>
  <si>
    <t>Déclaration de conformité selon la norme NF EN ISO 17050 Partie 1 : Exigences générales</t>
  </si>
  <si>
    <t>Évaluation de la conformité - Déclaration de conformité du fournisseur (NF EN ISO/CEI 17050-1)</t>
  </si>
  <si>
    <t>Date limite de validité de la déclaration :</t>
  </si>
  <si>
    <t>Référence unique de la déclaration ISO 17050 :</t>
  </si>
  <si>
    <t>L'objet de la déclaration porte sur le niveau de respect du référentiel :</t>
  </si>
  <si>
    <t>Nous soussignés, déclarons sous notre propre responsabilité que les niveaux de performance de nos pratiques professionnelles biomédicales ont été mesurés selon les critères du référentiel "Certification des établissements de santé pour la qualité des soins" de la Haute Autorité de Santé publié en septembre 2021.</t>
  </si>
  <si>
    <r>
      <t xml:space="preserve">Nous avons appliqué la meilleure </t>
    </r>
    <r>
      <rPr>
        <b/>
        <sz val="8"/>
        <rFont val="Arial"/>
        <family val="2"/>
      </rPr>
      <t>rigueur</t>
    </r>
    <r>
      <rPr>
        <sz val="8"/>
        <rFont val="Arial"/>
        <family val="2"/>
      </rPr>
      <t xml:space="preserve"> d'élaboration et d'analyse (évaluation par plusieurs personnes compétentes) et nous avons respecté les </t>
    </r>
    <r>
      <rPr>
        <b/>
        <sz val="8"/>
        <rFont val="Arial"/>
        <family val="2"/>
      </rPr>
      <t>règles d'éthique professionnelle</t>
    </r>
    <r>
      <rPr>
        <sz val="8"/>
        <rFont val="Arial"/>
        <family val="2"/>
      </rPr>
      <t xml:space="preserve"> (absence de conflits d'intérêt, respect des opinions, liberté des choix) pour parvenir aux résultats ci-dessous.</t>
    </r>
  </si>
  <si>
    <t>Tableau des résultats de l'évaluation de nos activités</t>
  </si>
  <si>
    <t>Libellé</t>
  </si>
  <si>
    <t>niveau minimal "Déclarable" choisi =&gt;</t>
  </si>
  <si>
    <t>Bonne Pratique d’Ingénierie Biomédicale 
pour respecter les impacts du référentiel HAS v2021</t>
  </si>
  <si>
    <t xml:space="preserve">Libellés : </t>
  </si>
  <si>
    <t>Échelle utilisée</t>
  </si>
  <si>
    <t xml:space="preserve">Taux mini : </t>
  </si>
  <si>
    <t xml:space="preserve">Taux MAXI : </t>
  </si>
  <si>
    <t>Documents d'appui consultables associés à la déclaration ISO 17050</t>
  </si>
  <si>
    <t>Déclaration de conformité selon l'ISO 17050 Partie 2 : Documentation d'appui  (NF EN ISO/CEI 17050-2)</t>
  </si>
  <si>
    <t>Documents génériques</t>
  </si>
  <si>
    <t>Documents spécifiques</t>
  </si>
  <si>
    <r>
      <rPr>
        <b/>
        <sz val="6"/>
        <color indexed="39"/>
        <rFont val="Arial"/>
        <family val="2"/>
      </rPr>
      <t>Modifier les contenus bleus et mettre ensuite en</t>
    </r>
    <r>
      <rPr>
        <b/>
        <sz val="6"/>
        <color indexed="10"/>
        <rFont val="Arial"/>
        <family val="2"/>
      </rPr>
      <t xml:space="preserve"> </t>
    </r>
    <r>
      <rPr>
        <b/>
        <sz val="6"/>
        <rFont val="Arial"/>
        <family val="2"/>
      </rPr>
      <t>noir</t>
    </r>
    <r>
      <rPr>
        <b/>
        <sz val="6"/>
        <color indexed="10"/>
        <rFont val="Arial"/>
        <family val="2"/>
      </rPr>
      <t xml:space="preserve"> </t>
    </r>
    <r>
      <rPr>
        <sz val="6"/>
        <color indexed="10"/>
        <rFont val="Arial"/>
        <family val="2"/>
      </rPr>
      <t xml:space="preserve">: 
</t>
    </r>
    <r>
      <rPr>
        <sz val="6"/>
        <color indexed="39"/>
        <rFont val="Arial"/>
        <family val="2"/>
      </rPr>
      <t>Enregistrements qualité :</t>
    </r>
    <r>
      <rPr>
        <b/>
        <sz val="6"/>
        <color indexed="39"/>
        <rFont val="Arial"/>
        <family val="2"/>
      </rPr>
      <t xml:space="preserve"> </t>
    </r>
    <r>
      <rPr>
        <sz val="6"/>
        <color indexed="39"/>
        <rFont val="Arial"/>
        <family val="2"/>
      </rPr>
      <t>indiquez ceux que vous mettrez à disposition d'un auditeur. Il peut s'agir des onglets imprimés et signés de ce fichier de diagnostic et de management.</t>
    </r>
  </si>
  <si>
    <t>Outil d'autodiagnostic : Fichier Excel® automatisé (voir sa dénomination au bas de la feuille) mis au point à l'Université de Technologie de Compiègne, France (étude complète : https://travaux.master.utc.fr/ puis "IDS", réf IDS116)</t>
  </si>
  <si>
    <t>Autre document d'appui : Mettre ici, et en noir, tout autre document d'appui éventuel pour cette déclaration.</t>
  </si>
  <si>
    <t>Signataires</t>
  </si>
  <si>
    <r>
      <t xml:space="preserve">Personne </t>
    </r>
    <r>
      <rPr>
        <i/>
        <u/>
        <sz val="8"/>
        <rFont val="Arial"/>
        <family val="2"/>
      </rPr>
      <t>indépendante</t>
    </r>
    <r>
      <rPr>
        <i/>
        <sz val="8"/>
        <rFont val="Arial"/>
        <family val="2"/>
      </rPr>
      <t xml:space="preserve"> de la fonction évaluée : </t>
    </r>
  </si>
  <si>
    <t>Indiquer les NOM et Prénom de la personne indépendante</t>
  </si>
  <si>
    <t xml:space="preserve">Coordonnées professionnelles : </t>
  </si>
  <si>
    <t>Organisme de la personne indépendante</t>
  </si>
  <si>
    <t>Adresse complète de l'organisme de la personne indépendante</t>
  </si>
  <si>
    <t>Adresse complète de l'Exploitant</t>
  </si>
  <si>
    <t xml:space="preserve">Code postal - Ville - Pays </t>
  </si>
  <si>
    <t>Code postal - Ville - Pays de l'Exploitant</t>
  </si>
  <si>
    <t>Tél et email de la personne indépendante</t>
  </si>
  <si>
    <t>Date de la déclaration (jj/mm/aaaa) :</t>
  </si>
  <si>
    <t>Date de l'autodiagnostic (jj/mm/aaaa) :</t>
  </si>
  <si>
    <t>Date de la signature par la personne compétente</t>
  </si>
  <si>
    <t>Signature :</t>
  </si>
  <si>
    <r>
      <t xml:space="preserve">Utilisé pour  {Evaluation} : </t>
    </r>
    <r>
      <rPr>
        <sz val="8"/>
        <color rgb="FFFFFF00"/>
        <rFont val="Arial"/>
        <family val="2"/>
      </rPr>
      <t xml:space="preserve">classé </t>
    </r>
    <r>
      <rPr>
        <b/>
        <sz val="8"/>
        <color rgb="FFFFFF00"/>
        <rFont val="Arial"/>
        <family val="2"/>
      </rPr>
      <t xml:space="preserve">par orde alphabétique de la colonne A </t>
    </r>
    <r>
      <rPr>
        <sz val="8"/>
        <color theme="0"/>
        <rFont val="Arial"/>
        <family val="2"/>
      </rPr>
      <t>pour calcul via liste "validation"</t>
    </r>
  </si>
  <si>
    <t>Histogramme de Véracité des Critères</t>
  </si>
  <si>
    <t>Classement par Ordre CROISSANT</t>
  </si>
  <si>
    <t>Utilisé pour trouver le libellé du seuil ISO 17050</t>
  </si>
  <si>
    <t>Utilisé pour l'Histogramme dans {Résultats}</t>
  </si>
  <si>
    <t>Ordre Alphabétique (colonne B)</t>
  </si>
  <si>
    <t>Libellé du critère quand il sera choisi</t>
  </si>
  <si>
    <t> </t>
  </si>
  <si>
    <t>&lt;= Total non évalués</t>
  </si>
  <si>
    <t>Nombre dans le niveau choisi (plus facile pour tracer l'histogramme)</t>
  </si>
  <si>
    <t>&lt;= Total évalués</t>
  </si>
  <si>
    <t>Messages associés</t>
  </si>
  <si>
    <t>Améliorez vos Actions</t>
  </si>
  <si>
    <t>Finalisez vos choix, évaluez TOUS les critères !</t>
  </si>
  <si>
    <t>Améliorez les Processus</t>
  </si>
  <si>
    <t>Finalisez vos choix, évaluez TOUS les indicateurs !</t>
  </si>
  <si>
    <t>Améliorez l'Efficacité</t>
  </si>
  <si>
    <t>Finalisez vos choix, évaluez TOUS les critères et les indicateurs !</t>
  </si>
  <si>
    <t>Améliorez l'Efficience</t>
  </si>
  <si>
    <t>Améliorez la Qualité perçue</t>
  </si>
  <si>
    <t>Utilisé pour les calculs de l'onglet {Exigences}</t>
  </si>
  <si>
    <t>Calculs pour l'Histogramme de Maturité des Processus</t>
  </si>
  <si>
    <t>seuils des taux</t>
  </si>
  <si>
    <r>
      <t xml:space="preserve">Utilisé pour  {Evaluation} : à classer par </t>
    </r>
    <r>
      <rPr>
        <b/>
        <sz val="8"/>
        <color rgb="FFFFFF00"/>
        <rFont val="Arial"/>
        <family val="2"/>
      </rPr>
      <t>orde alphabétique de la colonne A</t>
    </r>
    <r>
      <rPr>
        <sz val="8"/>
        <color rgb="FFFFFF00"/>
        <rFont val="Arial"/>
        <family val="2"/>
      </rPr>
      <t xml:space="preserve"> </t>
    </r>
    <r>
      <rPr>
        <sz val="8"/>
        <color theme="0"/>
        <rFont val="Arial"/>
        <family val="2"/>
      </rPr>
      <t>pour les calculs</t>
    </r>
  </si>
  <si>
    <t>mini</t>
  </si>
  <si>
    <t>maxi</t>
  </si>
  <si>
    <t>Tracer l'Histogramme</t>
  </si>
  <si>
    <t>Incomplet</t>
  </si>
  <si>
    <t>Non déclarable</t>
  </si>
  <si>
    <t>Commentaires associés aux valeurs entre 0% et 100%</t>
  </si>
  <si>
    <t>Echelle 0% - 100%</t>
  </si>
  <si>
    <t>Automatique : Maturité Processus</t>
  </si>
  <si>
    <t>Qualité perçue interne</t>
  </si>
  <si>
    <t>Qualité perçue externe</t>
  </si>
  <si>
    <t>Bonne Pratique</t>
  </si>
  <si>
    <t>Ordre Croissant de % (colonne B)</t>
  </si>
  <si>
    <t>Efficacité insuffisante, commencez à réaliser les critères !...</t>
  </si>
  <si>
    <t>Efficience totalement insuffisante, commencez à mettre en place des indicateurs !...</t>
  </si>
  <si>
    <t>Qualité perçue interne totalement insuffisante, commencez à mettre en place des indicateurs !...</t>
  </si>
  <si>
    <t>Qualité perçue externe totalement insuffisante, commencez à mettre en place des indicateurs !...</t>
  </si>
  <si>
    <t>Qualité perçue totalement insuffisante, commencez à mettre en place des indicateurs !...</t>
  </si>
  <si>
    <t>Performance totalement insuffisante, commencez à réaliser vos critères et à mettre en place des indicateurs !...</t>
  </si>
  <si>
    <t>La bonne pratique n'est pas du tout réalisée : commencez !...</t>
  </si>
  <si>
    <t>Efficacité encore trop informelle, veillez à encore mieux réaliser vos actions !…</t>
  </si>
  <si>
    <t>Efficience beaucoup trop insuffisante, veillez à mettre en place plus d'indicateurs !...</t>
  </si>
  <si>
    <t>Qualité perçue interne beaucoup trop insuffisante, veillez à mettre en place plus d'indicateurs !...</t>
  </si>
  <si>
    <t>Qualité perçue externe beaucoup trop insuffisante, veillez à mettre en place plus d'indicateurs !...</t>
  </si>
  <si>
    <t>Qualité perçue beaucoup trop insuffisante, veillez à mettre en place plus d'indicateurs !...</t>
  </si>
  <si>
    <t>Performance beaucoup trop insuffisante, veillez à mieux réaliser vos actions et à mettre en place plus d'indicateurs !...</t>
  </si>
  <si>
    <t>La bonne pratique est réalisée de manière insuffisante : mettez en œuvre les critères !</t>
  </si>
  <si>
    <t>Efficacité informelle mais en progrès, continuez à mieux réaliser vos actions…</t>
  </si>
  <si>
    <t>Efficience encore trop insuffisante, continuez à mettre en place des indicateurs !...</t>
  </si>
  <si>
    <t>Qualité perçue interne encore trop insuffisante, continuez à mettre en place des indicateurs !...</t>
  </si>
  <si>
    <t>Qualité perçue externe encore trop insuffisante, continuez à mettre en place des indicateurs !...</t>
  </si>
  <si>
    <t>Qualité perçue encore trop insuffisante, continuez à mettre en place des indicateurs !...</t>
  </si>
  <si>
    <t>Performance encore trop insuffisante, continuez à mieux réaliser vos actions et à mettre en place des indicateurs !...</t>
  </si>
  <si>
    <t>La bonne pratique est réalisée de manière encore trop informelle : veillez à mieux formaliser vos activités !...</t>
  </si>
  <si>
    <t>Efficacité en voie de formalisation, veillez à encore mieux réaliser plus d'actions !…</t>
  </si>
  <si>
    <t>Efficience toujours insuffisante, intégrez mieux vos indicateurs !...</t>
  </si>
  <si>
    <t>Qualité perçue interne toujours insuffisante, intégrez mieux vos indicateurs !...</t>
  </si>
  <si>
    <t>Qualité perçue externe toujours insuffisante, intégrez mieux vos indicateurs !...</t>
  </si>
  <si>
    <t>Qualité perçue toujours insuffisante, intégrez mieux vos indicateurs !...</t>
  </si>
  <si>
    <t>Performance toujours insuffisante, veillez à encore mieux réaliser plus d'actions et intégrez mieux vos indicateurs !...</t>
  </si>
  <si>
    <t>La bonne pratique commence à être formalisée : veillez à le faire pour l'ensemble de vos activités !...</t>
  </si>
  <si>
    <t>Efficacité quasi formalisée, continuer à mieux réaliser vos d'actions…</t>
  </si>
  <si>
    <t>Efficience encore insuffisante, intégrez mieux vos indicateurs !...</t>
  </si>
  <si>
    <t>Qualité perçue interne encore insuffisante, intégrez mieux vos indicateurs !...</t>
  </si>
  <si>
    <t>Qualité perçue externe encore insuffisante, intégrez mieux vos indicateurs !...</t>
  </si>
  <si>
    <t>Qualité perçue encore insuffisante, intégrez mieux vos indicateurs !...</t>
  </si>
  <si>
    <t>Performance encore insuffisante, continuer à mieux réaliser vos d'actions et intégrez mieux vos indicateurs !...</t>
  </si>
  <si>
    <t>La bonne pratique est formalisée mais n'est pas toujours réalisée complètement et dans les délais : améliorez ces points…</t>
  </si>
  <si>
    <t>Efficacité en voie de planification, veillez à mieux réaliser plus d'actions !…</t>
  </si>
  <si>
    <t>Efficience en amélioration, progressez sur vos indicateurs !...</t>
  </si>
  <si>
    <t>Qualité perçue interne en amélioration, progressez sur vos indicateurs !...</t>
  </si>
  <si>
    <t>Qualité perçue externe en amélioration, progressez sur vos indicateurs !...</t>
  </si>
  <si>
    <t>Qualité perçue en amélioration, progressez sur vos indicateurs !...</t>
  </si>
  <si>
    <t>Performance en amélioration, veillez à mieux réaliser plus d'actions et progressez sur vos indicateurs !...</t>
  </si>
  <si>
    <r>
      <t>La bonne pratique est comprise et mise en œuvre dans les délais, mais sans être toujours tracée et complètement planifiée…</t>
    </r>
    <r>
      <rPr>
        <b/>
        <sz val="8"/>
        <color rgb="FF0432FF"/>
        <rFont val="ArialMT"/>
      </rPr>
      <t xml:space="preserve"> Continuez de progresser, vous irez au succès !...</t>
    </r>
  </si>
  <si>
    <t>Efficacité assez bien planifiée, continuez à mieux réaliser plus d'actions…</t>
  </si>
  <si>
    <t>Efficience en progrès, améliorez encore vos indicateurs !...</t>
  </si>
  <si>
    <t>Qualité perçue interne en progrès, améliorez encore vos indicateurs !...</t>
  </si>
  <si>
    <t>Qualité perçue externe en progrès, améliorez encore vos indicateurs !...</t>
  </si>
  <si>
    <t>Qualité perçue en progrès, améliorez encore vos indicateurs !...</t>
  </si>
  <si>
    <t>Performance en progrès, continuez à mieux réaliser plus d'actions et améliorez encore vos indicateurs !...</t>
  </si>
  <si>
    <r>
      <t xml:space="preserve">La bonne pratique est planifiée, comprise et mise en œuvre dans les délais, mais sans être toujours tracée. </t>
    </r>
    <r>
      <rPr>
        <b/>
        <sz val="8"/>
        <color rgb="FF0432FF"/>
        <rFont val="ArialMT"/>
      </rPr>
      <t>C'est bien, vous progressez, continuez !...</t>
    </r>
  </si>
  <si>
    <t>Efficacité en voie de maîtrise, veillez à encore mieux réaliser plus d'actions !…</t>
  </si>
  <si>
    <t>Efficience satisfaisante, communiquez dessus mais vous avez encore moyen de progresser !...</t>
  </si>
  <si>
    <t>Qualité perçue interne satisfaisante, communiquez dessus mais vous avez encore moyen de progresser !...</t>
  </si>
  <si>
    <t>Qualité perçue externe satisfaisante, communiquez dessus mais vous avez encore moyen de progresser !...</t>
  </si>
  <si>
    <t>Qualité perçue satisfaisante, communiquez dessus mais vous avez encore moyen de progresser !...</t>
  </si>
  <si>
    <t>Performance satisfaisante, veillez à réaliser plus d'actions et à communiquez dessus mais vous avez encore moyen de progresser !...</t>
  </si>
  <si>
    <r>
      <t xml:space="preserve">La bonne pratique est planifiée et des activités sont tracées de manière explicite. </t>
    </r>
    <r>
      <rPr>
        <b/>
        <sz val="8"/>
        <color rgb="FF0432FF"/>
        <rFont val="ArialMT"/>
      </rPr>
      <t>C'est très bien, envisagez de communiquez sur vos résultats !...</t>
    </r>
  </si>
  <si>
    <t>Efficacité assez bien maîtrisée, continuez à encore mieux réaliser plus d'actions…</t>
  </si>
  <si>
    <t>Efficience satisfaisante, communiquez dessus et continuez de progresser !...</t>
  </si>
  <si>
    <t>Qualité perçue interne satisfaisante, communiquez dessus et continuez de progresser !...</t>
  </si>
  <si>
    <t>Qualité perçue externe satisfaisante, communiquez dessus et continuez de progresser !...</t>
  </si>
  <si>
    <t>Qualité perçue satisfaisante, communiquez dessus et continuez de progresser !...</t>
  </si>
  <si>
    <t>Performance satisfaisante, continuez à réaliser plus d'actions, communiquez dessus et continuez de progresser !...</t>
  </si>
  <si>
    <r>
      <t xml:space="preserve">La bonne pratique est planifiée et toutes les activités sont tracées de manière explicite. </t>
    </r>
    <r>
      <rPr>
        <b/>
        <sz val="8"/>
        <color rgb="FF0432FF"/>
        <rFont val="ArialMT"/>
      </rPr>
      <t>Félicitations, communiquez sur vos résultats !...</t>
    </r>
  </si>
  <si>
    <t>Efficacité en voie de maîtrise totale, il reste encore quelques actions à améliorer !…</t>
  </si>
  <si>
    <t>Efficience quasi-excellente,  félicitations, communiquez !...</t>
  </si>
  <si>
    <t>Qualité perçue interne quasi-excellente,  félicitations, communiquez !...</t>
  </si>
  <si>
    <t>Qualité perçue externe quasi-excellente,  félicitations, communiquez !...</t>
  </si>
  <si>
    <t>Qualité perçue quasi-excellente,  félicitations, communiquez !...</t>
  </si>
  <si>
    <t>Performance quasi-excellente, mais il reste encore quelques actions à améliorer… Félicitations, communiquez vos résultats !...</t>
  </si>
  <si>
    <r>
      <t xml:space="preserve">La bonne pratique est presque complètement maîtrisée, des activités sont évaluées et en amélioration continue. </t>
    </r>
    <r>
      <rPr>
        <b/>
        <sz val="8"/>
        <color rgb="FF0432FF"/>
        <rFont val="ArialMT"/>
      </rPr>
      <t>Remarquable communiquez sur vos résultats !...</t>
    </r>
  </si>
  <si>
    <t>Efficacité totalement maîtrisée : Bravo !... Communiquez sur vos résultats !…</t>
  </si>
  <si>
    <t>Efficience "Excellente" : Bravo, félicitations, communiquez !...</t>
  </si>
  <si>
    <t>Qualité perçue interne "Excellente" : Bravo, félicitations, communiquez !...</t>
  </si>
  <si>
    <t>Qualité perçue externe "Excellente" : Bravo, félicitations, communiquez !...</t>
  </si>
  <si>
    <t>Qualité perçue "Excellente" : Bravo, félicitations, communiquez !...</t>
  </si>
  <si>
    <t>Performance "Excellente" : Bravo, félicitations, communiquez sur vos succès !...</t>
  </si>
  <si>
    <r>
      <t xml:space="preserve">La bonne pratique est totalement maîtrisée, évaluée dans ses résultats et en amélioration continue. </t>
    </r>
    <r>
      <rPr>
        <b/>
        <sz val="8"/>
        <color rgb="FF0432FF"/>
        <rFont val="ArialMT"/>
      </rPr>
      <t>Bravo, félicitations, communiquez sur ce succès !...</t>
    </r>
  </si>
  <si>
    <t>Graphes RADAR pour Résultats Globaux</t>
  </si>
  <si>
    <t>RADAR pour PROCESSUS &amp; PERFORMANCE</t>
  </si>
  <si>
    <t>Limite d'Autodéclaration ISO 17050</t>
  </si>
  <si>
    <t>RADAR pour Preuves Validées "Non Vides"</t>
  </si>
  <si>
    <t>Pr 1 Contribuer à la coordination des équipes et la gestion du parcours de soins</t>
  </si>
  <si>
    <t xml:space="preserve">Pr 2 Contribuer à la satisfaction du patient </t>
  </si>
  <si>
    <t>Pr 3 Contribuer à la maîtrise des risques</t>
  </si>
  <si>
    <t>Pr 4 Contribuer à l'optimisation de la qualité et la sécurité des soins</t>
  </si>
  <si>
    <t>Pr 5 Contribuer à l'apport des ressources Humaines</t>
  </si>
  <si>
    <t>Pr 6 Contribuer à la territorialisation des moyens (GHT)</t>
  </si>
  <si>
    <t>Moyenne des preuves documentaires =&gt;</t>
  </si>
  <si>
    <r>
      <t xml:space="preserve">Utilisé pour  {Evaluation} : classé </t>
    </r>
    <r>
      <rPr>
        <sz val="8"/>
        <color rgb="FFFFFF00"/>
        <rFont val="Arial"/>
        <family val="2"/>
      </rPr>
      <t xml:space="preserve">par </t>
    </r>
    <r>
      <rPr>
        <b/>
        <sz val="8"/>
        <color rgb="FFFFFF00"/>
        <rFont val="Arial"/>
        <family val="2"/>
      </rPr>
      <t xml:space="preserve">orde alphabétique </t>
    </r>
    <r>
      <rPr>
        <b/>
        <sz val="8"/>
        <color theme="0"/>
        <rFont val="Arial"/>
        <family val="2"/>
      </rPr>
      <t>de la colonne A</t>
    </r>
    <r>
      <rPr>
        <sz val="8"/>
        <color theme="0"/>
        <rFont val="Arial"/>
        <family val="2"/>
      </rPr>
      <t xml:space="preserve"> pour calcul via liste "validation"</t>
    </r>
  </si>
  <si>
    <t>Nb total d'indicteurs</t>
  </si>
  <si>
    <r>
      <t xml:space="preserve">Utilisé pour libeller les indicateurs en fonction de leur Taux dans {Evaluation} - </t>
    </r>
    <r>
      <rPr>
        <b/>
        <sz val="8"/>
        <color rgb="FFFFFF00"/>
        <rFont val="ArialMT"/>
      </rPr>
      <t>Classé par Ordre Croissant des valeurs</t>
    </r>
  </si>
  <si>
    <t>Libellé de l'indicateur quand il sera choisi</t>
  </si>
  <si>
    <t>&lt;= Total évalués &amp; applicables</t>
  </si>
  <si>
    <t>&lt;= Total Indicateurs traités</t>
  </si>
  <si>
    <t>&lt;= Total Indicateurs</t>
  </si>
  <si>
    <t>Utilisé dans {Résultats}</t>
  </si>
  <si>
    <t>Utilisé dans {Evaluation}</t>
  </si>
  <si>
    <t>Nb des Modes de Preuve</t>
  </si>
  <si>
    <t>Choix de la Maîtrise des Modes de Preuve</t>
  </si>
  <si>
    <t>Messages d'erreur</t>
  </si>
  <si>
    <t>N'oubliez pas d'indiquer l'état des preuves</t>
  </si>
  <si>
    <t>  Commentaires</t>
  </si>
  <si>
    <t>Précisez la ou les preuve(s) !</t>
  </si>
  <si>
    <t>  Preuve(s) à compléter</t>
  </si>
  <si>
    <t>Indiquez au moins une preuve pour sa prise en compte !...</t>
  </si>
  <si>
    <t>  Preuve(s) validée(s)</t>
  </si>
  <si>
    <t>Evaluez AVANT de valider des preuves !</t>
  </si>
  <si>
    <t>Total</t>
  </si>
  <si>
    <t>N'oubliez pas d'évaluer !</t>
  </si>
  <si>
    <t>Total évaluées</t>
  </si>
  <si>
    <t>Total "Validées NON Vides"</t>
  </si>
  <si>
    <t>L’ingénierie biomédicale maîtrise le suivi régulier des contrôles qualité de ces équipements dans un but d’amélioration de la sécurité.</t>
  </si>
  <si>
    <t>Source : Certification des établissements de santé pour la qualité des soins, HAS, septembre 2021
Disponible sur : https://www.has-sante.fr/upload/docs/application/pdf/2020-11/manuel_certification_es_qualite_soins.pdf</t>
  </si>
  <si>
    <t>©UTC Etude complète : https://travaux.master.utc.fr/ puis "IDS", réf IDS116    
DOI : https://doi.org/10.34746/dy3d-5a92</t>
  </si>
  <si>
    <t>Management des processus prenant en compte le référentiel HASv2021 pour l’ingénierie biomédicale</t>
  </si>
  <si>
    <t>Document d'appui à la déclaration ISO17050 de conformité des processus au référentiel HASv2021</t>
  </si>
  <si>
    <t>Temps-homme consacré aux activités du référentiel HAS v2021
(estimation de sa facilité de mise en œuvre et son intégration dans les activités quotidiennes)</t>
  </si>
  <si>
    <t>NB : moyenne de l'ensemble des critères du référentiel HASv2021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</si>
</sst>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C]d\ mmmm\ yyyy;@"/>
    <numFmt numFmtId="165" formatCode="[$-F800]dddd\,\ mmmm\ dd\,\ yyyy"/>
    <numFmt numFmtId="166" formatCode="d\ mmmm\ yyyy"/>
    <numFmt numFmtId="167" formatCode="\c\r\ #"/>
    <numFmt numFmtId="168" formatCode="\I\n\d\i\c\ #"/>
  </numFmts>
  <fonts count="159" x14ac:knownFonts="1">
    <font>
      <sz val="12"/>
      <color theme="1"/>
      <name val="ArialMT"/>
      <family val="2"/>
    </font>
    <font>
      <sz val="12"/>
      <color theme="1"/>
      <name val="ArialMT"/>
      <family val="2"/>
    </font>
    <font>
      <sz val="12"/>
      <color theme="1"/>
      <name val="ArialMT"/>
      <family val="2"/>
    </font>
    <font>
      <i/>
      <sz val="8"/>
      <name val="Arial"/>
      <family val="2"/>
    </font>
    <font>
      <sz val="10"/>
      <name val="Arial"/>
      <family val="2"/>
    </font>
    <font>
      <sz val="8"/>
      <color indexed="8"/>
      <name val="Arial"/>
      <family val="2"/>
    </font>
    <font>
      <b/>
      <sz val="8"/>
      <name val="Arial"/>
      <family val="2"/>
    </font>
    <font>
      <sz val="8"/>
      <name val="Arial"/>
      <family val="2"/>
    </font>
    <font>
      <sz val="8"/>
      <color indexed="12"/>
      <name val="Arial"/>
      <family val="2"/>
    </font>
    <font>
      <i/>
      <sz val="8"/>
      <color indexed="12"/>
      <name val="Arial"/>
      <family val="2"/>
    </font>
    <font>
      <b/>
      <sz val="8"/>
      <color indexed="12"/>
      <name val="Arial"/>
      <family val="2"/>
    </font>
    <font>
      <sz val="8"/>
      <color rgb="FFFF0000"/>
      <name val="Arial"/>
      <family val="2"/>
    </font>
    <font>
      <i/>
      <sz val="7"/>
      <name val="Arial"/>
      <family val="2"/>
    </font>
    <font>
      <b/>
      <sz val="7"/>
      <name val="Arial"/>
      <family val="2"/>
    </font>
    <font>
      <sz val="7"/>
      <name val="Arial"/>
      <family val="2"/>
    </font>
    <font>
      <sz val="7"/>
      <color indexed="12"/>
      <name val="Arial"/>
      <family val="2"/>
    </font>
    <font>
      <sz val="8"/>
      <color rgb="FF0000FF"/>
      <name val="Arial"/>
      <family val="2"/>
    </font>
    <font>
      <sz val="8"/>
      <color indexed="56"/>
      <name val="Arial"/>
      <family val="2"/>
    </font>
    <font>
      <i/>
      <sz val="8"/>
      <name val="Arial Narrow"/>
      <family val="2"/>
    </font>
    <font>
      <i/>
      <sz val="6"/>
      <name val="Arial Narrow"/>
      <family val="2"/>
    </font>
    <font>
      <b/>
      <sz val="8"/>
      <name val="Arial Narrow"/>
      <family val="2"/>
    </font>
    <font>
      <sz val="8"/>
      <name val="Arial Narrow"/>
      <family val="2"/>
    </font>
    <font>
      <sz val="7"/>
      <name val="Arial Narrow"/>
      <family val="2"/>
    </font>
    <font>
      <sz val="8"/>
      <color theme="1"/>
      <name val="Calibri"/>
      <family val="2"/>
      <scheme val="minor"/>
    </font>
    <font>
      <sz val="11"/>
      <color theme="1"/>
      <name val="Calibri"/>
      <family val="2"/>
      <scheme val="minor"/>
    </font>
    <font>
      <sz val="8"/>
      <name val="ArialMT"/>
      <family val="2"/>
    </font>
    <font>
      <b/>
      <i/>
      <sz val="8"/>
      <name val="Arial"/>
      <family val="2"/>
    </font>
    <font>
      <i/>
      <sz val="6"/>
      <name val="Arial"/>
      <family val="2"/>
    </font>
    <font>
      <sz val="7"/>
      <color rgb="FF0000FF"/>
      <name val="Arial"/>
      <family val="2"/>
    </font>
    <font>
      <b/>
      <sz val="8"/>
      <color rgb="FFFF0000"/>
      <name val="Arial"/>
      <family val="2"/>
    </font>
    <font>
      <i/>
      <sz val="6"/>
      <color indexed="8"/>
      <name val="Arial"/>
      <family val="2"/>
    </font>
    <font>
      <sz val="8"/>
      <color theme="1"/>
      <name val="ArialMT"/>
      <family val="2"/>
    </font>
    <font>
      <sz val="8"/>
      <color theme="1"/>
      <name val="Arial"/>
      <family val="2"/>
    </font>
    <font>
      <sz val="6"/>
      <color theme="1"/>
      <name val="ArialMT"/>
      <family val="2"/>
    </font>
    <font>
      <sz val="8"/>
      <color indexed="10"/>
      <name val="Arial"/>
      <family val="2"/>
    </font>
    <font>
      <b/>
      <sz val="8"/>
      <color indexed="10"/>
      <name val="Arial"/>
      <family val="2"/>
    </font>
    <font>
      <b/>
      <sz val="8"/>
      <color indexed="9"/>
      <name val="Arial"/>
      <family val="2"/>
    </font>
    <font>
      <sz val="8"/>
      <color indexed="9"/>
      <name val="Arial"/>
      <family val="2"/>
    </font>
    <font>
      <sz val="6"/>
      <color rgb="FF0000FF"/>
      <name val="Arial"/>
      <family val="2"/>
    </font>
    <font>
      <b/>
      <sz val="6"/>
      <color rgb="FF0000FF"/>
      <name val="Arial"/>
      <family val="2"/>
    </font>
    <font>
      <i/>
      <sz val="6"/>
      <color theme="1"/>
      <name val="Arial"/>
      <family val="2"/>
    </font>
    <font>
      <b/>
      <sz val="7"/>
      <name val="Arial Narrow"/>
      <family val="2"/>
    </font>
    <font>
      <i/>
      <u/>
      <sz val="8"/>
      <name val="Arial"/>
      <family val="2"/>
    </font>
    <font>
      <u/>
      <sz val="12"/>
      <color theme="10"/>
      <name val="ArialMT"/>
      <family val="2"/>
    </font>
    <font>
      <u/>
      <sz val="12"/>
      <color theme="11"/>
      <name val="ArialMT"/>
      <family val="2"/>
    </font>
    <font>
      <b/>
      <sz val="10"/>
      <color theme="0"/>
      <name val="Arial"/>
      <family val="2"/>
    </font>
    <font>
      <sz val="9"/>
      <color theme="0"/>
      <name val="Arial"/>
      <family val="2"/>
    </font>
    <font>
      <b/>
      <sz val="9"/>
      <color theme="0"/>
      <name val="Arial"/>
      <family val="2"/>
    </font>
    <font>
      <b/>
      <sz val="8"/>
      <color theme="0"/>
      <name val="Arial"/>
      <family val="2"/>
    </font>
    <font>
      <sz val="8"/>
      <color theme="0"/>
      <name val="Arial"/>
      <family val="2"/>
    </font>
    <font>
      <b/>
      <sz val="7"/>
      <color theme="0"/>
      <name val="Arial"/>
      <family val="2"/>
    </font>
    <font>
      <sz val="7"/>
      <color theme="0"/>
      <name val="Arial"/>
      <family val="2"/>
    </font>
    <font>
      <sz val="8"/>
      <color theme="0"/>
      <name val="ArialMT"/>
      <family val="2"/>
    </font>
    <font>
      <sz val="7"/>
      <color theme="1"/>
      <name val="Arial"/>
      <family val="2"/>
    </font>
    <font>
      <b/>
      <sz val="7"/>
      <color theme="1"/>
      <name val="Arial"/>
      <family val="2"/>
    </font>
    <font>
      <b/>
      <sz val="8"/>
      <color rgb="FFFFFFFF"/>
      <name val="Arial"/>
      <family val="2"/>
    </font>
    <font>
      <b/>
      <sz val="9"/>
      <color rgb="FFFFFFFF"/>
      <name val="Arial"/>
      <family val="2"/>
    </font>
    <font>
      <sz val="7"/>
      <color rgb="FF0000D4"/>
      <name val="Arial"/>
      <family val="2"/>
    </font>
    <font>
      <b/>
      <sz val="8"/>
      <color theme="1"/>
      <name val="Arial"/>
      <family val="2"/>
    </font>
    <font>
      <i/>
      <sz val="8"/>
      <color indexed="8"/>
      <name val="Arial"/>
      <family val="2"/>
    </font>
    <font>
      <i/>
      <sz val="6"/>
      <color rgb="FFFF0000"/>
      <name val="Arial"/>
      <family val="2"/>
    </font>
    <font>
      <sz val="6"/>
      <color indexed="8"/>
      <name val="Arial"/>
      <family val="2"/>
    </font>
    <font>
      <b/>
      <u/>
      <sz val="7"/>
      <name val="Verdana"/>
      <family val="2"/>
    </font>
    <font>
      <sz val="6"/>
      <color theme="1"/>
      <name val="Arial"/>
      <family val="2"/>
    </font>
    <font>
      <sz val="7"/>
      <color theme="1" tint="0.499984740745262"/>
      <name val="Arial"/>
      <family val="2"/>
    </font>
    <font>
      <b/>
      <sz val="8"/>
      <color indexed="8"/>
      <name val="Arial"/>
      <family val="2"/>
    </font>
    <font>
      <b/>
      <sz val="6"/>
      <name val="Arial"/>
      <family val="2"/>
    </font>
    <font>
      <sz val="5"/>
      <color theme="1"/>
      <name val="Arial"/>
      <family val="2"/>
    </font>
    <font>
      <sz val="7"/>
      <color indexed="8"/>
      <name val="Arial"/>
      <family val="2"/>
    </font>
    <font>
      <b/>
      <sz val="7"/>
      <color rgb="FF0000FF"/>
      <name val="Arial"/>
      <family val="2"/>
    </font>
    <font>
      <sz val="7"/>
      <color indexed="56"/>
      <name val="Arial"/>
      <family val="2"/>
    </font>
    <font>
      <sz val="6"/>
      <name val="Arial"/>
      <family val="2"/>
    </font>
    <font>
      <sz val="12"/>
      <color theme="1"/>
      <name val="Arial"/>
      <family val="2"/>
    </font>
    <font>
      <b/>
      <sz val="8"/>
      <color rgb="FF4577DA"/>
      <name val="Arial"/>
      <family val="2"/>
    </font>
    <font>
      <b/>
      <sz val="12"/>
      <color rgb="FF4577DA"/>
      <name val="Arial"/>
      <family val="2"/>
    </font>
    <font>
      <b/>
      <sz val="8"/>
      <color theme="8" tint="-0.249977111117893"/>
      <name val="Arial"/>
      <family val="2"/>
    </font>
    <font>
      <sz val="8"/>
      <color theme="9" tint="-0.249977111117893"/>
      <name val="Arial"/>
      <family val="2"/>
    </font>
    <font>
      <sz val="7"/>
      <color rgb="FFFF0000"/>
      <name val="Arial"/>
      <family val="2"/>
    </font>
    <font>
      <i/>
      <sz val="7"/>
      <color rgb="FFFF0000"/>
      <name val="Arial"/>
      <family val="2"/>
    </font>
    <font>
      <sz val="7"/>
      <color theme="9" tint="-0.249977111117893"/>
      <name val="Arial"/>
      <family val="2"/>
    </font>
    <font>
      <sz val="8"/>
      <color rgb="FF0000D4"/>
      <name val="Arial"/>
      <family val="2"/>
    </font>
    <font>
      <sz val="8"/>
      <color rgb="FF0432FF"/>
      <name val="Arial"/>
      <family val="2"/>
    </font>
    <font>
      <b/>
      <sz val="6"/>
      <color theme="1"/>
      <name val="Arial"/>
      <family val="2"/>
    </font>
    <font>
      <b/>
      <sz val="8"/>
      <color rgb="FFFFFFFF"/>
      <name val="ArialMT"/>
      <family val="2"/>
    </font>
    <font>
      <b/>
      <sz val="8"/>
      <color rgb="FF305496"/>
      <name val="Arial"/>
      <family val="2"/>
    </font>
    <font>
      <sz val="8"/>
      <color rgb="FFFFFF00"/>
      <name val="Arial"/>
      <family val="2"/>
    </font>
    <font>
      <b/>
      <sz val="8"/>
      <color rgb="FFFFFF00"/>
      <name val="Arial"/>
      <family val="2"/>
    </font>
    <font>
      <b/>
      <sz val="8"/>
      <color rgb="FFFFFF00"/>
      <name val="ArialMT"/>
    </font>
    <font>
      <b/>
      <sz val="8"/>
      <color theme="1"/>
      <name val="ArialMT"/>
      <family val="2"/>
    </font>
    <font>
      <sz val="8"/>
      <color rgb="FF0432FF"/>
      <name val="ArialMT"/>
      <family val="2"/>
    </font>
    <font>
      <b/>
      <sz val="8"/>
      <color theme="0"/>
      <name val="Calibri"/>
      <family val="2"/>
      <scheme val="minor"/>
    </font>
    <font>
      <b/>
      <sz val="8"/>
      <color theme="0"/>
      <name val="ArialMT"/>
      <family val="2"/>
    </font>
    <font>
      <sz val="8"/>
      <color rgb="FF0432FF"/>
      <name val="Calibri"/>
      <family val="2"/>
      <scheme val="minor"/>
    </font>
    <font>
      <b/>
      <sz val="8"/>
      <color rgb="FF0432FF"/>
      <name val="ArialMT"/>
    </font>
    <font>
      <b/>
      <sz val="9"/>
      <color theme="1"/>
      <name val="Arial"/>
      <family val="2"/>
    </font>
    <font>
      <sz val="9"/>
      <color rgb="FFFF0000"/>
      <name val="ArialMT"/>
      <family val="2"/>
    </font>
    <font>
      <i/>
      <sz val="8"/>
      <color theme="0"/>
      <name val="Arial"/>
      <family val="2"/>
    </font>
    <font>
      <i/>
      <sz val="8"/>
      <color theme="0"/>
      <name val="Arial Narrow"/>
      <family val="2"/>
    </font>
    <font>
      <i/>
      <sz val="8"/>
      <color theme="1"/>
      <name val="Arial Narrow"/>
      <family val="2"/>
    </font>
    <font>
      <b/>
      <i/>
      <sz val="8"/>
      <color theme="0"/>
      <name val="Arial Narrow"/>
      <family val="2"/>
    </font>
    <font>
      <i/>
      <sz val="7"/>
      <name val="Arial Narrow"/>
      <family val="2"/>
    </font>
    <font>
      <i/>
      <sz val="7"/>
      <color theme="1"/>
      <name val="Arial Narrow"/>
      <family val="2"/>
    </font>
    <font>
      <b/>
      <sz val="9"/>
      <name val="Arial"/>
      <family val="2"/>
    </font>
    <font>
      <sz val="9"/>
      <color theme="1"/>
      <name val="Arial"/>
      <family val="2"/>
    </font>
    <font>
      <b/>
      <sz val="7"/>
      <color theme="1"/>
      <name val="Arial Narrow"/>
      <family val="2"/>
    </font>
    <font>
      <sz val="7"/>
      <color theme="1"/>
      <name val="Arial Narrow"/>
      <family val="2"/>
    </font>
    <font>
      <sz val="8"/>
      <color rgb="FFFF0000"/>
      <name val="ArialMT"/>
      <family val="2"/>
    </font>
    <font>
      <sz val="8"/>
      <color rgb="FFFFFF00"/>
      <name val="ArialMT"/>
      <family val="2"/>
    </font>
    <font>
      <i/>
      <sz val="7"/>
      <color rgb="FF0432FF"/>
      <name val="Arial"/>
      <family val="2"/>
    </font>
    <font>
      <sz val="7"/>
      <color rgb="FF0432FF"/>
      <name val="Arial"/>
      <family val="2"/>
    </font>
    <font>
      <i/>
      <sz val="6"/>
      <color theme="10"/>
      <name val="ArialMT"/>
    </font>
    <font>
      <u/>
      <sz val="11"/>
      <color theme="10"/>
      <name val="Calibri"/>
      <family val="2"/>
      <scheme val="minor"/>
    </font>
    <font>
      <i/>
      <sz val="6"/>
      <color theme="1"/>
      <name val="ArialMT"/>
      <family val="2"/>
    </font>
    <font>
      <b/>
      <sz val="12"/>
      <color rgb="FFFFFFFF"/>
      <name val="Arial"/>
      <family val="2"/>
    </font>
    <font>
      <sz val="12"/>
      <color theme="0"/>
      <name val="Arial"/>
      <family val="2"/>
    </font>
    <font>
      <b/>
      <sz val="12"/>
      <color theme="0"/>
      <name val="Arial"/>
      <family val="2"/>
    </font>
    <font>
      <sz val="9"/>
      <color theme="1"/>
      <name val="ArialMT"/>
      <family val="2"/>
    </font>
    <font>
      <b/>
      <sz val="8"/>
      <color theme="4" tint="-0.499984740745262"/>
      <name val="Arial"/>
      <family val="2"/>
    </font>
    <font>
      <sz val="8"/>
      <color theme="4" tint="-0.499984740745262"/>
      <name val="Arial"/>
      <family val="2"/>
    </font>
    <font>
      <i/>
      <sz val="12"/>
      <color theme="0"/>
      <name val="Arial"/>
      <family val="2"/>
    </font>
    <font>
      <sz val="10"/>
      <color theme="1"/>
      <name val="ArialMT"/>
      <family val="2"/>
    </font>
    <font>
      <sz val="12"/>
      <color rgb="FF0432FF"/>
      <name val="Arial"/>
      <family val="2"/>
    </font>
    <font>
      <i/>
      <sz val="6"/>
      <color rgb="FF0563C1"/>
      <name val="Arial"/>
      <family val="2"/>
    </font>
    <font>
      <i/>
      <sz val="6"/>
      <color rgb="FF000000"/>
      <name val="ArialMT"/>
      <family val="2"/>
    </font>
    <font>
      <i/>
      <sz val="6"/>
      <color rgb="FF000000"/>
      <name val="Arial"/>
      <family val="2"/>
    </font>
    <font>
      <i/>
      <sz val="10"/>
      <color rgb="FF000000"/>
      <name val="Calibri"/>
      <family val="2"/>
      <charset val="1"/>
    </font>
    <font>
      <sz val="7"/>
      <color theme="1"/>
      <name val="Calibri"/>
      <family val="2"/>
    </font>
    <font>
      <i/>
      <sz val="6"/>
      <color theme="0"/>
      <name val="ArialMT"/>
    </font>
    <font>
      <i/>
      <sz val="5"/>
      <color indexed="8"/>
      <name val="Arial"/>
      <family val="2"/>
    </font>
    <font>
      <i/>
      <sz val="5"/>
      <name val="Arial"/>
      <family val="2"/>
    </font>
    <font>
      <sz val="5"/>
      <color indexed="8"/>
      <name val="Arial"/>
      <family val="2"/>
    </font>
    <font>
      <i/>
      <sz val="5"/>
      <color theme="10"/>
      <name val="ArialMT"/>
    </font>
    <font>
      <i/>
      <sz val="8"/>
      <color rgb="FF0432FF"/>
      <name val="Arial"/>
      <family val="2"/>
    </font>
    <font>
      <i/>
      <sz val="5"/>
      <color indexed="8"/>
      <name val="Arial"/>
      <family val="2"/>
    </font>
    <font>
      <b/>
      <sz val="7"/>
      <color rgb="FF305496"/>
      <name val="Arial"/>
      <family val="2"/>
    </font>
    <font>
      <b/>
      <sz val="7"/>
      <color rgb="FF008F00"/>
      <name val="Arial"/>
      <family val="2"/>
    </font>
    <font>
      <sz val="6"/>
      <color theme="1"/>
      <name val="Calibri"/>
      <family val="2"/>
    </font>
    <font>
      <sz val="6"/>
      <color rgb="FFFF2F92"/>
      <name val="Arial"/>
      <family val="2"/>
    </font>
    <font>
      <sz val="6"/>
      <color theme="9" tint="-0.249977111117893"/>
      <name val="Arial"/>
      <family val="2"/>
    </font>
    <font>
      <b/>
      <sz val="6"/>
      <color theme="0"/>
      <name val="Arial"/>
      <family val="2"/>
    </font>
    <font>
      <b/>
      <sz val="7"/>
      <color rgb="FFFFFFFF"/>
      <name val="Arial"/>
      <family val="2"/>
    </font>
    <font>
      <sz val="6"/>
      <color theme="0"/>
      <name val="Arial"/>
      <family val="2"/>
    </font>
    <font>
      <b/>
      <sz val="7"/>
      <color rgb="FFFF2F92"/>
      <name val="Arial"/>
      <family val="2"/>
    </font>
    <font>
      <sz val="7"/>
      <color rgb="FFFF2F92"/>
      <name val="Arial"/>
      <family val="2"/>
    </font>
    <font>
      <sz val="7"/>
      <color rgb="FF008F00"/>
      <name val="Arial"/>
      <family val="2"/>
    </font>
    <font>
      <sz val="7"/>
      <color rgb="FFEB2986"/>
      <name val="Arial"/>
      <family val="2"/>
    </font>
    <font>
      <sz val="7"/>
      <color theme="1"/>
      <name val="ArialMT"/>
      <family val="2"/>
    </font>
    <font>
      <b/>
      <sz val="8"/>
      <color theme="1" tint="0.34998626667073579"/>
      <name val="Arial"/>
      <family val="2"/>
    </font>
    <font>
      <b/>
      <sz val="7"/>
      <color theme="1" tint="0.34998626667073579"/>
      <name val="Arial"/>
      <family val="2"/>
    </font>
    <font>
      <sz val="7"/>
      <color theme="1" tint="0.34998626667073579"/>
      <name val="Arial"/>
      <family val="2"/>
    </font>
    <font>
      <b/>
      <sz val="6"/>
      <color indexed="10"/>
      <name val="Arial"/>
      <family val="2"/>
    </font>
    <font>
      <b/>
      <sz val="6"/>
      <color indexed="39"/>
      <name val="Arial"/>
      <family val="2"/>
    </font>
    <font>
      <sz val="6"/>
      <color indexed="10"/>
      <name val="Arial"/>
      <family val="2"/>
    </font>
    <font>
      <sz val="6"/>
      <color indexed="39"/>
      <name val="Arial"/>
      <family val="2"/>
    </font>
    <font>
      <sz val="6"/>
      <color indexed="12"/>
      <name val="Arial"/>
      <family val="2"/>
    </font>
    <font>
      <sz val="7"/>
      <color theme="1" tint="0.499984740745262"/>
      <name val="Arial"/>
    </font>
    <font>
      <sz val="10"/>
      <color indexed="81"/>
      <name val="Calibri"/>
    </font>
    <font>
      <sz val="6"/>
      <color theme="0"/>
      <name val="ArialMT"/>
      <family val="2"/>
    </font>
    <font>
      <i/>
      <sz val="5"/>
      <color theme="8"/>
      <name val="Arial"/>
      <family val="2"/>
    </font>
  </fonts>
  <fills count="73">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CC"/>
        <bgColor indexed="64"/>
      </patternFill>
    </fill>
    <fill>
      <patternFill patternType="solid">
        <fgColor rgb="FF2FBABC"/>
        <bgColor indexed="64"/>
      </patternFill>
    </fill>
    <fill>
      <patternFill patternType="solid">
        <fgColor theme="0" tint="-4.9989318521683403E-2"/>
        <bgColor indexed="8"/>
      </patternFill>
    </fill>
    <fill>
      <patternFill patternType="solid">
        <fgColor theme="0"/>
        <bgColor indexed="64"/>
      </patternFill>
    </fill>
    <fill>
      <patternFill patternType="solid">
        <fgColor indexed="42"/>
        <bgColor indexed="64"/>
      </patternFill>
    </fill>
    <fill>
      <patternFill patternType="solid">
        <fgColor theme="0"/>
        <bgColor indexed="8"/>
      </patternFill>
    </fill>
    <fill>
      <patternFill patternType="solid">
        <fgColor rgb="FFCC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8" tint="-0.249977111117893"/>
        <bgColor indexed="64"/>
      </patternFill>
    </fill>
    <fill>
      <patternFill patternType="solid">
        <fgColor theme="8" tint="-0.249977111117893"/>
        <bgColor indexed="8"/>
      </patternFill>
    </fill>
    <fill>
      <patternFill patternType="solid">
        <fgColor rgb="FF00B0F0"/>
        <bgColor indexed="64"/>
      </patternFill>
    </fill>
    <fill>
      <patternFill patternType="solid">
        <fgColor theme="8" tint="0.39997558519241921"/>
        <bgColor indexed="64"/>
      </patternFill>
    </fill>
    <fill>
      <patternFill patternType="solid">
        <fgColor theme="8" tint="0.39997558519241921"/>
        <bgColor indexed="8"/>
      </patternFill>
    </fill>
    <fill>
      <patternFill patternType="solid">
        <fgColor rgb="FF305496"/>
        <bgColor rgb="FF000000"/>
      </patternFill>
    </fill>
    <fill>
      <patternFill patternType="solid">
        <fgColor rgb="FF8EA9DB"/>
        <bgColor rgb="FF000000"/>
      </patternFill>
    </fill>
    <fill>
      <patternFill patternType="solid">
        <fgColor rgb="FFFF6C00"/>
        <bgColor indexed="64"/>
      </patternFill>
    </fill>
    <fill>
      <patternFill patternType="solid">
        <fgColor rgb="FFFF6C00"/>
        <bgColor indexed="8"/>
      </patternFill>
    </fill>
    <fill>
      <patternFill patternType="solid">
        <fgColor rgb="FFFFD900"/>
        <bgColor indexed="64"/>
      </patternFill>
    </fill>
    <fill>
      <patternFill patternType="solid">
        <fgColor rgb="FFFFD900"/>
        <bgColor indexed="8"/>
      </patternFill>
    </fill>
    <fill>
      <patternFill patternType="solid">
        <fgColor rgb="FF00AB00"/>
        <bgColor indexed="64"/>
      </patternFill>
    </fill>
    <fill>
      <patternFill patternType="solid">
        <fgColor rgb="FF00AB00"/>
        <bgColor indexed="8"/>
      </patternFill>
    </fill>
    <fill>
      <patternFill patternType="solid">
        <fgColor rgb="FF00DDE6"/>
        <bgColor indexed="64"/>
      </patternFill>
    </fill>
    <fill>
      <patternFill patternType="solid">
        <fgColor rgb="FF00DDE6"/>
        <bgColor indexed="8"/>
      </patternFill>
    </fill>
    <fill>
      <patternFill patternType="solid">
        <fgColor rgb="FF0088CE"/>
        <bgColor indexed="64"/>
      </patternFill>
    </fill>
    <fill>
      <patternFill patternType="solid">
        <fgColor rgb="FF0088CE"/>
        <bgColor indexed="8"/>
      </patternFill>
    </fill>
    <fill>
      <patternFill patternType="solid">
        <fgColor rgb="FFC800AA"/>
        <bgColor indexed="64"/>
      </patternFill>
    </fill>
    <fill>
      <patternFill patternType="solid">
        <fgColor rgb="FF00EFE7"/>
        <bgColor indexed="64"/>
      </patternFill>
    </fill>
    <fill>
      <patternFill patternType="solid">
        <fgColor rgb="FFC2EBED"/>
        <bgColor indexed="64"/>
      </patternFill>
    </fill>
    <fill>
      <patternFill patternType="solid">
        <fgColor rgb="FFE00000"/>
        <bgColor indexed="64"/>
      </patternFill>
    </fill>
    <fill>
      <patternFill patternType="solid">
        <fgColor rgb="FFE00000"/>
        <bgColor indexed="8"/>
      </patternFill>
    </fill>
    <fill>
      <patternFill patternType="solid">
        <fgColor rgb="FFF5CCA7"/>
        <bgColor indexed="64"/>
      </patternFill>
    </fill>
    <fill>
      <patternFill patternType="solid">
        <fgColor rgb="FFD7F3DA"/>
        <bgColor indexed="64"/>
      </patternFill>
    </fill>
    <fill>
      <patternFill patternType="solid">
        <fgColor rgb="FFF1D2E0"/>
        <bgColor indexed="64"/>
      </patternFill>
    </fill>
    <fill>
      <patternFill patternType="solid">
        <fgColor rgb="FFDCF2FD"/>
        <bgColor indexed="64"/>
      </patternFill>
    </fill>
    <fill>
      <patternFill patternType="solid">
        <fgColor rgb="FFE6FFFB"/>
        <bgColor indexed="64"/>
      </patternFill>
    </fill>
    <fill>
      <patternFill patternType="solid">
        <fgColor theme="0" tint="-4.9989318521683403E-2"/>
        <bgColor indexed="64"/>
      </patternFill>
    </fill>
    <fill>
      <patternFill patternType="solid">
        <fgColor rgb="FFFED2F3"/>
        <bgColor indexed="64"/>
      </patternFill>
    </fill>
    <fill>
      <patternFill patternType="solid">
        <fgColor rgb="FFFFFF00"/>
        <bgColor indexed="64"/>
      </patternFill>
    </fill>
    <fill>
      <patternFill patternType="solid">
        <fgColor rgb="FF8EA9DB"/>
        <bgColor indexed="64"/>
      </patternFill>
    </fill>
    <fill>
      <patternFill patternType="solid">
        <fgColor rgb="FFF2F2F2"/>
        <bgColor indexed="64"/>
      </patternFill>
    </fill>
    <fill>
      <patternFill patternType="solid">
        <fgColor rgb="FFF2F2F2"/>
        <bgColor indexed="8"/>
      </patternFill>
    </fill>
    <fill>
      <patternFill patternType="solid">
        <fgColor rgb="FFF1D2E0"/>
        <bgColor indexed="8"/>
      </patternFill>
    </fill>
    <fill>
      <patternFill patternType="solid">
        <fgColor rgb="FFFFFFCC"/>
        <bgColor indexed="8"/>
      </patternFill>
    </fill>
    <fill>
      <patternFill patternType="solid">
        <fgColor rgb="FFF5CCA7"/>
        <bgColor indexed="8"/>
      </patternFill>
    </fill>
    <fill>
      <patternFill patternType="solid">
        <fgColor rgb="FFD7F3DA"/>
        <bgColor indexed="8"/>
      </patternFill>
    </fill>
    <fill>
      <patternFill patternType="solid">
        <fgColor rgb="FFE6FFFB"/>
        <bgColor indexed="8"/>
      </patternFill>
    </fill>
    <fill>
      <patternFill patternType="solid">
        <fgColor rgb="FFDCF2FD"/>
        <bgColor indexed="8"/>
      </patternFill>
    </fill>
    <fill>
      <patternFill patternType="solid">
        <fgColor rgb="FF8EA9DB"/>
        <bgColor indexed="8"/>
      </patternFill>
    </fill>
    <fill>
      <patternFill patternType="solid">
        <fgColor theme="0" tint="-4.9989318521683403E-2"/>
        <bgColor rgb="FF000000"/>
      </patternFill>
    </fill>
    <fill>
      <patternFill patternType="solid">
        <fgColor rgb="FF305496"/>
        <bgColor indexed="64"/>
      </patternFill>
    </fill>
    <fill>
      <patternFill patternType="solid">
        <fgColor rgb="FF305496"/>
        <bgColor indexed="8"/>
      </patternFill>
    </fill>
    <fill>
      <patternFill patternType="solid">
        <fgColor rgb="FFFFF2CC"/>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249977111117893"/>
        <bgColor indexed="8"/>
      </patternFill>
    </fill>
    <fill>
      <patternFill patternType="solid">
        <fgColor rgb="FFDDEBF7"/>
        <bgColor indexed="64"/>
      </patternFill>
    </fill>
    <fill>
      <patternFill patternType="solid">
        <fgColor theme="0"/>
        <bgColor rgb="FF000000"/>
      </patternFill>
    </fill>
    <fill>
      <patternFill patternType="solid">
        <fgColor rgb="FFFFFF00"/>
        <bgColor indexed="8"/>
      </patternFill>
    </fill>
    <fill>
      <patternFill patternType="solid">
        <fgColor theme="4" tint="-0.249977111117893"/>
        <bgColor rgb="FF000000"/>
      </patternFill>
    </fill>
    <fill>
      <patternFill patternType="solid">
        <fgColor rgb="FFFFFFFF"/>
        <bgColor indexed="64"/>
      </patternFill>
    </fill>
    <fill>
      <patternFill patternType="solid">
        <fgColor theme="8" tint="-0.249977111117893"/>
        <bgColor rgb="FF000000"/>
      </patternFill>
    </fill>
    <fill>
      <patternFill patternType="solid">
        <fgColor rgb="FF3275B6"/>
        <bgColor rgb="FF000000"/>
      </patternFill>
    </fill>
    <fill>
      <patternFill patternType="solid">
        <fgColor rgb="FF3275B6"/>
        <bgColor indexed="64"/>
      </patternFill>
    </fill>
    <fill>
      <patternFill patternType="solid">
        <fgColor rgb="FF00B0F0"/>
        <bgColor rgb="FF000000"/>
      </patternFill>
    </fill>
    <fill>
      <patternFill patternType="solid">
        <fgColor rgb="FF00EFE7"/>
        <bgColor rgb="FF000000"/>
      </patternFill>
    </fill>
    <fill>
      <patternFill patternType="solid">
        <fgColor rgb="FFC800AA"/>
        <bgColor rgb="FF000000"/>
      </patternFill>
    </fill>
  </fills>
  <borders count="9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23"/>
      </left>
      <right style="thin">
        <color indexed="23"/>
      </right>
      <top/>
      <bottom style="thin">
        <color indexed="23"/>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2" tint="-0.499984740745262"/>
      </right>
      <top style="thin">
        <color theme="0" tint="-0.249977111117893"/>
      </top>
      <bottom/>
      <diagonal/>
    </border>
    <border>
      <left/>
      <right style="thin">
        <color theme="1"/>
      </right>
      <top style="thin">
        <color theme="1"/>
      </top>
      <bottom/>
      <diagonal/>
    </border>
    <border>
      <left/>
      <right style="thin">
        <color theme="1"/>
      </right>
      <top/>
      <bottom/>
      <diagonal/>
    </border>
    <border>
      <left style="thin">
        <color theme="1"/>
      </left>
      <right/>
      <top/>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6795556505021"/>
      </bottom>
      <diagonal/>
    </border>
    <border>
      <left/>
      <right/>
      <top style="thin">
        <color theme="0" tint="-0.14999847407452621"/>
      </top>
      <bottom style="thin">
        <color theme="0" tint="-0.14996795556505021"/>
      </bottom>
      <diagonal/>
    </border>
    <border>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style="thin">
        <color indexed="23"/>
      </right>
      <top/>
      <bottom style="thin">
        <color indexed="23"/>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
      <left/>
      <right/>
      <top/>
      <bottom style="thin">
        <color theme="2" tint="-0.24994659260841701"/>
      </bottom>
      <diagonal/>
    </border>
    <border>
      <left style="thin">
        <color theme="2" tint="-0.24994659260841701"/>
      </left>
      <right/>
      <top style="thin">
        <color theme="2" tint="-0.24994659260841701"/>
      </top>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0" tint="-0.249977111117893"/>
      </left>
      <right style="thin">
        <color theme="0" tint="-0.249977111117893"/>
      </right>
      <top style="thin">
        <color theme="0" tint="-0.249977111117893"/>
      </top>
      <bottom/>
      <diagonal/>
    </border>
    <border>
      <left style="thin">
        <color theme="2" tint="-0.24994659260841701"/>
      </left>
      <right/>
      <top/>
      <bottom style="thin">
        <color theme="2" tint="-0.24994659260841701"/>
      </bottom>
      <diagonal/>
    </border>
    <border>
      <left/>
      <right style="thin">
        <color theme="2" tint="-0.24994659260841701"/>
      </right>
      <top/>
      <bottom style="thin">
        <color theme="2" tint="-0.24994659260841701"/>
      </bottom>
      <diagonal/>
    </border>
    <border>
      <left style="thin">
        <color theme="0" tint="-0.24994659260841701"/>
      </left>
      <right/>
      <top style="thin">
        <color theme="0" tint="-0.249977111117893"/>
      </top>
      <bottom/>
      <diagonal/>
    </border>
    <border>
      <left style="thin">
        <color theme="0" tint="-0.24994659260841701"/>
      </left>
      <right/>
      <top/>
      <bottom/>
      <diagonal/>
    </border>
    <border>
      <left style="thin">
        <color theme="0" tint="-0.249977111117893"/>
      </left>
      <right style="thin">
        <color theme="0" tint="-0.249977111117893"/>
      </right>
      <top/>
      <bottom style="thin">
        <color theme="0" tint="-0.249977111117893"/>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theme="0" tint="-0.249977111117893"/>
      </right>
      <top style="thin">
        <color rgb="FFBFBFBF"/>
      </top>
      <bottom style="thin">
        <color rgb="FFBFBFBF"/>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9847407452621"/>
      </left>
      <right/>
      <top style="thin">
        <color theme="0" tint="-0.249977111117893"/>
      </top>
      <bottom style="thin">
        <color theme="0" tint="-0.249977111117893"/>
      </bottom>
      <diagonal/>
    </border>
    <border>
      <left style="thin">
        <color theme="0" tint="-0.14999847407452621"/>
      </left>
      <right/>
      <top/>
      <bottom style="thin">
        <color theme="0" tint="-0.249977111117893"/>
      </bottom>
      <diagonal/>
    </border>
    <border>
      <left/>
      <right style="thin">
        <color theme="0" tint="-0.14999847407452621"/>
      </right>
      <top/>
      <bottom style="thin">
        <color theme="0" tint="-0.249977111117893"/>
      </bottom>
      <diagonal/>
    </border>
    <border>
      <left style="thin">
        <color theme="0" tint="-0.14999847407452621"/>
      </left>
      <right/>
      <top style="thin">
        <color theme="0" tint="-0.249977111117893"/>
      </top>
      <bottom/>
      <diagonal/>
    </border>
  </borders>
  <cellStyleXfs count="23">
    <xf numFmtId="0" fontId="0" fillId="0" borderId="0"/>
    <xf numFmtId="0" fontId="4" fillId="0" borderId="0"/>
    <xf numFmtId="0" fontId="24" fillId="0" borderId="0"/>
    <xf numFmtId="0" fontId="4" fillId="0" borderId="0"/>
    <xf numFmtId="0" fontId="4" fillId="0" borderId="0"/>
    <xf numFmtId="0" fontId="1" fillId="0" borderId="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11"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1038">
    <xf numFmtId="0" fontId="0" fillId="0" borderId="0" xfId="0"/>
    <xf numFmtId="9" fontId="8" fillId="3" borderId="0" xfId="0" applyNumberFormat="1" applyFont="1" applyFill="1" applyAlignment="1">
      <alignment horizontal="center" vertical="center" wrapText="1"/>
    </xf>
    <xf numFmtId="0" fontId="19" fillId="2" borderId="0" xfId="0" applyFont="1" applyFill="1" applyAlignment="1">
      <alignment horizontal="left" vertical="top" wrapText="1"/>
    </xf>
    <xf numFmtId="0" fontId="20" fillId="2" borderId="0" xfId="0" applyFont="1" applyFill="1" applyAlignment="1">
      <alignment horizontal="left" vertical="center" wrapText="1" indent="1"/>
    </xf>
    <xf numFmtId="0" fontId="21" fillId="2" borderId="0" xfId="0" applyFont="1" applyFill="1" applyAlignment="1">
      <alignment horizontal="left" vertical="center" wrapText="1" indent="1"/>
    </xf>
    <xf numFmtId="9" fontId="7" fillId="0" borderId="1" xfId="0" applyNumberFormat="1" applyFont="1" applyBorder="1" applyAlignment="1">
      <alignment horizontal="center" vertical="center"/>
    </xf>
    <xf numFmtId="0" fontId="23" fillId="0" borderId="1"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vertical="center" wrapText="1"/>
    </xf>
    <xf numFmtId="0" fontId="23" fillId="0" borderId="0" xfId="0" applyFont="1" applyAlignment="1">
      <alignment vertical="center"/>
    </xf>
    <xf numFmtId="0" fontId="7" fillId="2" borderId="1" xfId="0" applyFont="1" applyFill="1" applyBorder="1" applyAlignment="1">
      <alignment horizontal="center" vertical="center"/>
    </xf>
    <xf numFmtId="0" fontId="23" fillId="0" borderId="0" xfId="0" applyFont="1" applyAlignment="1">
      <alignment horizontal="center" vertical="center"/>
    </xf>
    <xf numFmtId="9" fontId="31" fillId="0" borderId="12" xfId="0" applyNumberFormat="1" applyFont="1" applyBorder="1" applyAlignment="1">
      <alignment horizontal="center" vertical="center"/>
    </xf>
    <xf numFmtId="0" fontId="7" fillId="0" borderId="8" xfId="0" applyFont="1" applyBorder="1" applyAlignment="1">
      <alignment horizontal="center" vertical="center" wrapText="1"/>
    </xf>
    <xf numFmtId="0" fontId="31" fillId="0" borderId="0" xfId="0" applyFont="1"/>
    <xf numFmtId="0" fontId="7" fillId="0" borderId="2" xfId="0" applyFont="1" applyBorder="1" applyAlignment="1">
      <alignment horizontal="left" vertical="center" wrapText="1" indent="1"/>
    </xf>
    <xf numFmtId="9" fontId="7" fillId="0" borderId="2" xfId="0" applyNumberFormat="1" applyFont="1" applyBorder="1" applyAlignment="1">
      <alignment horizontal="left" vertical="center" wrapText="1" indent="1"/>
    </xf>
    <xf numFmtId="9" fontId="7" fillId="0" borderId="1" xfId="0" applyNumberFormat="1" applyFont="1" applyBorder="1" applyAlignment="1">
      <alignment horizontal="left" vertical="center"/>
    </xf>
    <xf numFmtId="9" fontId="7" fillId="0" borderId="7" xfId="0" applyNumberFormat="1" applyFont="1" applyBorder="1" applyAlignment="1">
      <alignment horizontal="left" vertical="center"/>
    </xf>
    <xf numFmtId="9" fontId="7" fillId="0" borderId="0" xfId="0" applyNumberFormat="1" applyFont="1" applyAlignment="1">
      <alignment horizontal="left" vertical="center"/>
    </xf>
    <xf numFmtId="9" fontId="7" fillId="0" borderId="1" xfId="0"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19" fillId="2" borderId="0" xfId="0" applyFont="1" applyFill="1" applyAlignment="1">
      <alignment horizontal="left" vertical="top"/>
    </xf>
    <xf numFmtId="0" fontId="18" fillId="2" borderId="0" xfId="0" applyFont="1" applyFill="1" applyAlignment="1">
      <alignment horizontal="right" vertical="center" wrapText="1" indent="1"/>
    </xf>
    <xf numFmtId="9" fontId="18" fillId="2" borderId="0" xfId="0" applyNumberFormat="1" applyFont="1" applyFill="1" applyAlignment="1">
      <alignment horizontal="center" vertical="center" wrapText="1"/>
    </xf>
    <xf numFmtId="0" fontId="23" fillId="0" borderId="20" xfId="0" applyFont="1" applyBorder="1" applyAlignment="1">
      <alignment horizontal="center" vertical="center"/>
    </xf>
    <xf numFmtId="0" fontId="23" fillId="0" borderId="2"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9" fontId="31" fillId="4" borderId="12"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31" fillId="4" borderId="26" xfId="0" applyNumberFormat="1" applyFont="1" applyFill="1" applyBorder="1" applyAlignment="1">
      <alignment horizontal="center" vertical="center"/>
    </xf>
    <xf numFmtId="0" fontId="23" fillId="4" borderId="10" xfId="0" applyFont="1" applyFill="1" applyBorder="1" applyAlignment="1">
      <alignment horizontal="center" vertical="center"/>
    </xf>
    <xf numFmtId="0" fontId="23" fillId="12" borderId="9" xfId="0" applyFont="1" applyFill="1" applyBorder="1" applyAlignment="1">
      <alignment horizontal="center" vertical="center"/>
    </xf>
    <xf numFmtId="0" fontId="23" fillId="12" borderId="3" xfId="0" applyFont="1" applyFill="1" applyBorder="1" applyAlignment="1">
      <alignment horizontal="center" vertical="center"/>
    </xf>
    <xf numFmtId="9" fontId="31" fillId="0" borderId="0" xfId="0" applyNumberFormat="1" applyFont="1"/>
    <xf numFmtId="0" fontId="31" fillId="4" borderId="1" xfId="0" applyFont="1" applyFill="1" applyBorder="1" applyAlignment="1">
      <alignment horizontal="center" vertical="center"/>
    </xf>
    <xf numFmtId="9" fontId="31" fillId="4" borderId="0" xfId="0" applyNumberFormat="1" applyFont="1" applyFill="1" applyAlignment="1">
      <alignment horizontal="center" vertical="center"/>
    </xf>
    <xf numFmtId="0" fontId="7" fillId="14" borderId="5" xfId="0" applyFont="1" applyFill="1" applyBorder="1" applyAlignment="1">
      <alignment vertical="center"/>
    </xf>
    <xf numFmtId="0" fontId="49" fillId="14" borderId="4" xfId="0" applyFont="1" applyFill="1" applyBorder="1" applyAlignment="1">
      <alignment vertical="center"/>
    </xf>
    <xf numFmtId="0" fontId="49" fillId="14" borderId="5" xfId="0" applyFont="1" applyFill="1" applyBorder="1" applyAlignment="1">
      <alignment vertical="center"/>
    </xf>
    <xf numFmtId="0" fontId="49" fillId="14" borderId="0" xfId="0" applyFont="1" applyFill="1" applyAlignment="1">
      <alignment horizontal="center" vertical="center" wrapText="1"/>
    </xf>
    <xf numFmtId="0" fontId="7" fillId="14" borderId="6" xfId="0" applyFont="1" applyFill="1" applyBorder="1" applyAlignment="1">
      <alignment horizontal="center" vertical="center"/>
    </xf>
    <xf numFmtId="0" fontId="49" fillId="14" borderId="16" xfId="0" applyFont="1" applyFill="1" applyBorder="1" applyAlignment="1">
      <alignment vertical="center"/>
    </xf>
    <xf numFmtId="0" fontId="49" fillId="14" borderId="17" xfId="0" applyFont="1" applyFill="1" applyBorder="1" applyAlignment="1">
      <alignment vertical="center"/>
    </xf>
    <xf numFmtId="0" fontId="31" fillId="14" borderId="17" xfId="0" applyFont="1" applyFill="1" applyBorder="1" applyAlignment="1">
      <alignment horizontal="center" vertical="center"/>
    </xf>
    <xf numFmtId="0" fontId="31" fillId="14" borderId="17" xfId="0" applyFont="1" applyFill="1" applyBorder="1" applyAlignment="1">
      <alignment vertical="center"/>
    </xf>
    <xf numFmtId="0" fontId="52" fillId="14" borderId="12" xfId="0" applyFont="1" applyFill="1" applyBorder="1" applyAlignment="1">
      <alignment horizontal="center" vertical="center"/>
    </xf>
    <xf numFmtId="0" fontId="49" fillId="14" borderId="19" xfId="0" applyFont="1" applyFill="1" applyBorder="1" applyAlignment="1">
      <alignment horizontal="center" vertical="center" wrapText="1"/>
    </xf>
    <xf numFmtId="49" fontId="17" fillId="8" borderId="11" xfId="1" applyNumberFormat="1" applyFont="1" applyFill="1" applyBorder="1" applyAlignment="1">
      <alignment horizontal="center" vertical="center" wrapText="1"/>
    </xf>
    <xf numFmtId="0" fontId="14" fillId="2" borderId="0" xfId="1" applyFont="1" applyFill="1" applyAlignment="1">
      <alignment horizontal="left" vertical="center"/>
    </xf>
    <xf numFmtId="49" fontId="15" fillId="3" borderId="0" xfId="1" applyNumberFormat="1" applyFont="1" applyFill="1" applyAlignment="1">
      <alignment horizontal="left" vertical="center"/>
    </xf>
    <xf numFmtId="49" fontId="15" fillId="2" borderId="0" xfId="1" applyNumberFormat="1" applyFont="1" applyFill="1" applyAlignment="1">
      <alignment horizontal="left" vertical="center"/>
    </xf>
    <xf numFmtId="9" fontId="7" fillId="0" borderId="0" xfId="0" applyNumberFormat="1" applyFont="1" applyAlignment="1">
      <alignment horizontal="right" vertical="center"/>
    </xf>
    <xf numFmtId="0" fontId="31" fillId="0" borderId="0" xfId="0" applyFont="1" applyAlignment="1">
      <alignment horizontal="left" vertical="center" indent="1"/>
    </xf>
    <xf numFmtId="49" fontId="7" fillId="43" borderId="1" xfId="0" applyNumberFormat="1" applyFont="1" applyFill="1" applyBorder="1" applyAlignment="1">
      <alignment horizontal="right" vertical="center" indent="2"/>
    </xf>
    <xf numFmtId="49" fontId="32" fillId="43" borderId="1" xfId="0" applyNumberFormat="1" applyFont="1" applyFill="1" applyBorder="1" applyAlignment="1">
      <alignment horizontal="center" vertical="center"/>
    </xf>
    <xf numFmtId="0" fontId="32" fillId="43" borderId="1" xfId="0" applyFont="1" applyFill="1" applyBorder="1" applyAlignment="1">
      <alignment horizontal="center" vertical="center"/>
    </xf>
    <xf numFmtId="0" fontId="16" fillId="0" borderId="1" xfId="0" applyFont="1" applyBorder="1" applyAlignment="1">
      <alignment horizontal="left" vertical="center" wrapText="1" indent="1"/>
    </xf>
    <xf numFmtId="9" fontId="48" fillId="14" borderId="29" xfId="0" applyNumberFormat="1" applyFont="1" applyFill="1" applyBorder="1" applyAlignment="1">
      <alignment horizontal="center" vertical="center" wrapText="1"/>
    </xf>
    <xf numFmtId="9" fontId="50" fillId="14" borderId="29" xfId="0" applyNumberFormat="1" applyFont="1" applyFill="1" applyBorder="1" applyAlignment="1">
      <alignment horizontal="center" vertical="center" wrapText="1"/>
    </xf>
    <xf numFmtId="0" fontId="7" fillId="43" borderId="1" xfId="0" applyFont="1" applyFill="1" applyBorder="1" applyAlignment="1">
      <alignment horizontal="right" vertical="center" indent="2"/>
    </xf>
    <xf numFmtId="0" fontId="91" fillId="55" borderId="0" xfId="0" applyFont="1" applyFill="1" applyAlignment="1">
      <alignment vertical="center" wrapText="1"/>
    </xf>
    <xf numFmtId="0" fontId="90" fillId="55" borderId="0" xfId="0" applyFont="1" applyFill="1" applyAlignment="1">
      <alignment horizontal="center" vertical="center" wrapText="1"/>
    </xf>
    <xf numFmtId="9" fontId="48" fillId="55" borderId="0" xfId="0" applyNumberFormat="1" applyFont="1" applyFill="1" applyAlignment="1">
      <alignment horizontal="center" vertical="center" wrapText="1"/>
    </xf>
    <xf numFmtId="0" fontId="49" fillId="55" borderId="2" xfId="0" applyFont="1" applyFill="1" applyBorder="1" applyAlignment="1">
      <alignment horizontal="center" vertical="center" wrapText="1"/>
    </xf>
    <xf numFmtId="0" fontId="49" fillId="14" borderId="12" xfId="0" applyFont="1" applyFill="1" applyBorder="1" applyAlignment="1">
      <alignment horizontal="left" vertical="center" wrapText="1" indent="1"/>
    </xf>
    <xf numFmtId="0" fontId="81" fillId="4" borderId="20" xfId="0" applyFont="1" applyFill="1" applyBorder="1" applyAlignment="1">
      <alignment horizontal="center" vertical="center"/>
    </xf>
    <xf numFmtId="0" fontId="92" fillId="4" borderId="21" xfId="0" applyFont="1" applyFill="1" applyBorder="1" applyAlignment="1">
      <alignment horizontal="center" vertical="center"/>
    </xf>
    <xf numFmtId="0" fontId="49" fillId="14" borderId="27" xfId="0" applyFont="1" applyFill="1" applyBorder="1" applyAlignment="1">
      <alignment horizontal="center" vertical="center" wrapText="1"/>
    </xf>
    <xf numFmtId="0" fontId="31" fillId="0" borderId="14" xfId="0" applyFont="1" applyBorder="1" applyAlignment="1">
      <alignment horizontal="center" vertical="center" wrapText="1"/>
    </xf>
    <xf numFmtId="49" fontId="81" fillId="43" borderId="1" xfId="0" applyNumberFormat="1" applyFont="1" applyFill="1" applyBorder="1" applyAlignment="1">
      <alignment horizontal="center" vertical="center"/>
    </xf>
    <xf numFmtId="9" fontId="48" fillId="21" borderId="29" xfId="1" applyNumberFormat="1" applyFont="1" applyFill="1" applyBorder="1" applyAlignment="1">
      <alignment horizontal="center" vertical="center" wrapText="1"/>
    </xf>
    <xf numFmtId="9" fontId="58" fillId="23" borderId="29" xfId="1" applyNumberFormat="1" applyFont="1" applyFill="1" applyBorder="1" applyAlignment="1">
      <alignment horizontal="center" vertical="center" wrapText="1"/>
    </xf>
    <xf numFmtId="9" fontId="54" fillId="23" borderId="29" xfId="1" applyNumberFormat="1" applyFont="1" applyFill="1" applyBorder="1" applyAlignment="1">
      <alignment horizontal="center" vertical="center" wrapText="1"/>
    </xf>
    <xf numFmtId="9" fontId="48" fillId="25" borderId="29" xfId="1" applyNumberFormat="1" applyFont="1" applyFill="1" applyBorder="1" applyAlignment="1">
      <alignment horizontal="center" vertical="center" wrapText="1"/>
    </xf>
    <xf numFmtId="9" fontId="50" fillId="25" borderId="29" xfId="1" applyNumberFormat="1" applyFont="1" applyFill="1" applyBorder="1" applyAlignment="1">
      <alignment horizontal="center" vertical="center" wrapText="1"/>
    </xf>
    <xf numFmtId="9" fontId="58" fillId="27" borderId="29" xfId="1" applyNumberFormat="1" applyFont="1" applyFill="1" applyBorder="1" applyAlignment="1">
      <alignment horizontal="center" vertical="center" wrapText="1"/>
    </xf>
    <xf numFmtId="9" fontId="54" fillId="27" borderId="29" xfId="1" applyNumberFormat="1" applyFont="1" applyFill="1" applyBorder="1" applyAlignment="1">
      <alignment horizontal="center" vertical="center" wrapText="1"/>
    </xf>
    <xf numFmtId="49" fontId="53" fillId="12" borderId="0" xfId="1" applyNumberFormat="1" applyFont="1" applyFill="1" applyAlignment="1">
      <alignment horizontal="center" vertical="center" wrapText="1"/>
    </xf>
    <xf numFmtId="9" fontId="14" fillId="10" borderId="0" xfId="1" applyNumberFormat="1" applyFont="1" applyFill="1" applyAlignment="1">
      <alignment horizontal="center" vertical="center"/>
    </xf>
    <xf numFmtId="49" fontId="14" fillId="10" borderId="0" xfId="0" applyNumberFormat="1" applyFont="1" applyFill="1" applyAlignment="1">
      <alignment horizontal="center" vertical="center"/>
    </xf>
    <xf numFmtId="9" fontId="53" fillId="12" borderId="56" xfId="1" applyNumberFormat="1" applyFont="1" applyFill="1" applyBorder="1" applyAlignment="1">
      <alignment horizontal="center" vertical="center"/>
    </xf>
    <xf numFmtId="49" fontId="53" fillId="12" borderId="53" xfId="1" applyNumberFormat="1" applyFont="1" applyFill="1" applyBorder="1" applyAlignment="1">
      <alignment horizontal="center" vertical="center" wrapText="1"/>
    </xf>
    <xf numFmtId="9" fontId="53" fillId="12" borderId="54" xfId="1" applyNumberFormat="1" applyFont="1" applyFill="1" applyBorder="1" applyAlignment="1">
      <alignment horizontal="center" vertical="center"/>
    </xf>
    <xf numFmtId="9" fontId="14" fillId="10" borderId="53" xfId="1" applyNumberFormat="1" applyFont="1" applyFill="1" applyBorder="1" applyAlignment="1">
      <alignment horizontal="center" vertical="center"/>
    </xf>
    <xf numFmtId="49" fontId="14" fillId="10" borderId="53" xfId="0" applyNumberFormat="1" applyFont="1" applyFill="1" applyBorder="1" applyAlignment="1">
      <alignment horizontal="center" vertical="center"/>
    </xf>
    <xf numFmtId="49" fontId="104" fillId="12" borderId="48" xfId="1" applyNumberFormat="1" applyFont="1" applyFill="1" applyBorder="1" applyAlignment="1">
      <alignment horizontal="center" vertical="center" wrapText="1"/>
    </xf>
    <xf numFmtId="0" fontId="105" fillId="12" borderId="47" xfId="1" applyFont="1" applyFill="1" applyBorder="1" applyAlignment="1">
      <alignment horizontal="center" vertical="center" wrapText="1"/>
    </xf>
    <xf numFmtId="0" fontId="41" fillId="10" borderId="46" xfId="1" applyFont="1" applyFill="1" applyBorder="1" applyAlignment="1">
      <alignment horizontal="center" vertical="center" wrapText="1"/>
    </xf>
    <xf numFmtId="0" fontId="19" fillId="2" borderId="0" xfId="0" applyFont="1" applyFill="1" applyAlignment="1">
      <alignment vertical="top"/>
    </xf>
    <xf numFmtId="0" fontId="19" fillId="2" borderId="0" xfId="0" applyFont="1" applyFill="1" applyAlignment="1">
      <alignment horizontal="right" vertical="top"/>
    </xf>
    <xf numFmtId="0" fontId="3" fillId="3" borderId="50" xfId="0" applyFont="1" applyFill="1" applyBorder="1" applyAlignment="1">
      <alignment horizontal="left" vertical="center" indent="1"/>
    </xf>
    <xf numFmtId="0" fontId="7" fillId="3" borderId="50" xfId="0" applyFont="1" applyFill="1" applyBorder="1" applyAlignment="1">
      <alignment horizontal="left" vertical="center" indent="1"/>
    </xf>
    <xf numFmtId="0" fontId="52" fillId="14" borderId="50" xfId="0" applyFont="1" applyFill="1" applyBorder="1" applyAlignment="1">
      <alignment vertical="center"/>
    </xf>
    <xf numFmtId="0" fontId="52" fillId="14" borderId="51" xfId="0" applyFont="1" applyFill="1" applyBorder="1" applyAlignment="1">
      <alignment vertical="center"/>
    </xf>
    <xf numFmtId="0" fontId="23" fillId="0" borderId="0" xfId="0" applyFont="1" applyAlignment="1">
      <alignment horizontal="left" vertical="center" indent="2"/>
    </xf>
    <xf numFmtId="0" fontId="52" fillId="14" borderId="49" xfId="0" applyFont="1" applyFill="1" applyBorder="1" applyAlignment="1">
      <alignment horizontal="left" vertical="center" indent="1"/>
    </xf>
    <xf numFmtId="9" fontId="48" fillId="14" borderId="49" xfId="0" applyNumberFormat="1" applyFont="1" applyFill="1" applyBorder="1" applyAlignment="1">
      <alignment horizontal="center" vertical="center"/>
    </xf>
    <xf numFmtId="9" fontId="48" fillId="14" borderId="50" xfId="0" applyNumberFormat="1" applyFont="1" applyFill="1" applyBorder="1" applyAlignment="1">
      <alignment horizontal="center" vertical="center"/>
    </xf>
    <xf numFmtId="9" fontId="31" fillId="7" borderId="53" xfId="0" applyNumberFormat="1" applyFont="1" applyFill="1" applyBorder="1" applyAlignment="1">
      <alignment horizontal="right" vertical="center"/>
    </xf>
    <xf numFmtId="9" fontId="7" fillId="7" borderId="54" xfId="0" applyNumberFormat="1" applyFont="1" applyFill="1" applyBorder="1" applyAlignment="1">
      <alignment horizontal="center" vertical="center"/>
    </xf>
    <xf numFmtId="0" fontId="48" fillId="55" borderId="53" xfId="0" applyFont="1" applyFill="1" applyBorder="1" applyAlignment="1">
      <alignment horizontal="right" vertical="center" indent="1"/>
    </xf>
    <xf numFmtId="9" fontId="49" fillId="55" borderId="54" xfId="0" applyNumberFormat="1" applyFont="1" applyFill="1" applyBorder="1" applyAlignment="1">
      <alignment horizontal="center" vertical="center"/>
    </xf>
    <xf numFmtId="9" fontId="7" fillId="7" borderId="57" xfId="0" applyNumberFormat="1" applyFont="1" applyFill="1" applyBorder="1" applyAlignment="1">
      <alignment horizontal="center" vertical="center"/>
    </xf>
    <xf numFmtId="9" fontId="81" fillId="0" borderId="58" xfId="0" applyNumberFormat="1" applyFont="1" applyBorder="1" applyAlignment="1">
      <alignment horizontal="center" vertical="center" wrapText="1"/>
    </xf>
    <xf numFmtId="9" fontId="7" fillId="7" borderId="59" xfId="0" applyNumberFormat="1" applyFont="1" applyFill="1" applyBorder="1" applyAlignment="1">
      <alignment horizontal="center" vertical="center"/>
    </xf>
    <xf numFmtId="9" fontId="7" fillId="7" borderId="60" xfId="0" applyNumberFormat="1" applyFont="1" applyFill="1" applyBorder="1" applyAlignment="1">
      <alignment horizontal="center" vertical="center"/>
    </xf>
    <xf numFmtId="9" fontId="81" fillId="0" borderId="61" xfId="0" applyNumberFormat="1" applyFont="1" applyBorder="1" applyAlignment="1">
      <alignment horizontal="center" vertical="center" wrapText="1"/>
    </xf>
    <xf numFmtId="9" fontId="7" fillId="7" borderId="62" xfId="0" applyNumberFormat="1" applyFont="1" applyFill="1" applyBorder="1" applyAlignment="1">
      <alignment horizontal="center" vertical="center"/>
    </xf>
    <xf numFmtId="9" fontId="31" fillId="7" borderId="62" xfId="0" applyNumberFormat="1" applyFont="1" applyFill="1" applyBorder="1" applyAlignment="1">
      <alignment horizontal="center" vertical="center"/>
    </xf>
    <xf numFmtId="9" fontId="49" fillId="55" borderId="52" xfId="0" applyNumberFormat="1" applyFont="1" applyFill="1" applyBorder="1" applyAlignment="1">
      <alignment horizontal="left" vertical="center" indent="1"/>
    </xf>
    <xf numFmtId="9" fontId="32" fillId="7" borderId="58" xfId="0" applyNumberFormat="1" applyFont="1" applyFill="1" applyBorder="1" applyAlignment="1">
      <alignment horizontal="center" vertical="center"/>
    </xf>
    <xf numFmtId="9" fontId="32" fillId="7" borderId="61" xfId="0" applyNumberFormat="1" applyFont="1" applyFill="1" applyBorder="1" applyAlignment="1">
      <alignment horizontal="center" vertical="center"/>
    </xf>
    <xf numFmtId="9" fontId="7" fillId="54" borderId="60" xfId="0" applyNumberFormat="1" applyFont="1" applyFill="1" applyBorder="1" applyAlignment="1">
      <alignment horizontal="center" vertical="center"/>
    </xf>
    <xf numFmtId="9" fontId="7" fillId="54" borderId="61" xfId="0" applyNumberFormat="1" applyFont="1" applyFill="1" applyBorder="1" applyAlignment="1">
      <alignment horizontal="center" vertical="center" wrapText="1"/>
    </xf>
    <xf numFmtId="9" fontId="6" fillId="41" borderId="52" xfId="0" applyNumberFormat="1" applyFont="1" applyFill="1" applyBorder="1" applyAlignment="1">
      <alignment horizontal="center" vertical="center"/>
    </xf>
    <xf numFmtId="9" fontId="6" fillId="41" borderId="53" xfId="0" applyNumberFormat="1" applyFont="1" applyFill="1" applyBorder="1" applyAlignment="1">
      <alignment horizontal="center" vertical="center" wrapText="1"/>
    </xf>
    <xf numFmtId="0" fontId="52" fillId="14" borderId="0" xfId="0" applyFont="1" applyFill="1" applyAlignment="1">
      <alignment horizontal="center" vertical="center"/>
    </xf>
    <xf numFmtId="0" fontId="31" fillId="0" borderId="0" xfId="0" applyFont="1" applyAlignment="1">
      <alignment horizontal="center"/>
    </xf>
    <xf numFmtId="0" fontId="91" fillId="55" borderId="0" xfId="0" applyFont="1" applyFill="1" applyAlignment="1">
      <alignment vertical="center"/>
    </xf>
    <xf numFmtId="0" fontId="91" fillId="14" borderId="50" xfId="0" applyFont="1" applyFill="1" applyBorder="1" applyAlignment="1">
      <alignment vertical="center"/>
    </xf>
    <xf numFmtId="0" fontId="91" fillId="14" borderId="51" xfId="0" applyFont="1" applyFill="1" applyBorder="1" applyAlignment="1">
      <alignment vertical="center" wrapText="1"/>
    </xf>
    <xf numFmtId="0" fontId="52" fillId="14" borderId="53" xfId="0" applyFont="1" applyFill="1" applyBorder="1" applyAlignment="1">
      <alignment horizontal="center" wrapText="1"/>
    </xf>
    <xf numFmtId="9" fontId="7" fillId="0" borderId="25" xfId="0" applyNumberFormat="1" applyFont="1" applyBorder="1" applyAlignment="1">
      <alignment horizontal="left" vertical="center"/>
    </xf>
    <xf numFmtId="0" fontId="92" fillId="7" borderId="55" xfId="0" applyFont="1" applyFill="1" applyBorder="1" applyAlignment="1">
      <alignment horizontal="left" vertical="center" indent="1"/>
    </xf>
    <xf numFmtId="0" fontId="92" fillId="7" borderId="0" xfId="0" applyFont="1" applyFill="1" applyAlignment="1">
      <alignment horizontal="left" vertical="center" indent="1"/>
    </xf>
    <xf numFmtId="0" fontId="92" fillId="7" borderId="56" xfId="0" applyFont="1" applyFill="1" applyBorder="1" applyAlignment="1">
      <alignment horizontal="left" vertical="center" indent="1"/>
    </xf>
    <xf numFmtId="0" fontId="92" fillId="7" borderId="0" xfId="0" applyFont="1" applyFill="1" applyAlignment="1">
      <alignment horizontal="left" vertical="center" indent="2"/>
    </xf>
    <xf numFmtId="0" fontId="92" fillId="7" borderId="56" xfId="0" applyFont="1" applyFill="1" applyBorder="1" applyAlignment="1">
      <alignment horizontal="left" vertical="center" indent="2"/>
    </xf>
    <xf numFmtId="0" fontId="92" fillId="7" borderId="52" xfId="0" applyFont="1" applyFill="1" applyBorder="1" applyAlignment="1">
      <alignment horizontal="left" vertical="center" indent="1"/>
    </xf>
    <xf numFmtId="0" fontId="92" fillId="7" borderId="53" xfId="0" applyFont="1" applyFill="1" applyBorder="1" applyAlignment="1">
      <alignment horizontal="left" vertical="center" indent="2"/>
    </xf>
    <xf numFmtId="0" fontId="92" fillId="7" borderId="54" xfId="0" applyFont="1" applyFill="1" applyBorder="1" applyAlignment="1">
      <alignment horizontal="left" vertical="center" indent="2"/>
    </xf>
    <xf numFmtId="0" fontId="31" fillId="4" borderId="0" xfId="0" applyFont="1" applyFill="1" applyAlignment="1">
      <alignment horizontal="left" vertical="center" wrapText="1" indent="1"/>
    </xf>
    <xf numFmtId="0" fontId="31" fillId="4" borderId="25" xfId="0" applyFont="1" applyFill="1" applyBorder="1" applyAlignment="1">
      <alignment horizontal="left" vertical="center" wrapText="1" indent="1"/>
    </xf>
    <xf numFmtId="0" fontId="92" fillId="7" borderId="49" xfId="0" applyFont="1" applyFill="1" applyBorder="1" applyAlignment="1">
      <alignment horizontal="left" vertical="center" indent="1"/>
    </xf>
    <xf numFmtId="0" fontId="92" fillId="7" borderId="50" xfId="0" applyFont="1" applyFill="1" applyBorder="1" applyAlignment="1">
      <alignment horizontal="left" vertical="center" indent="1"/>
    </xf>
    <xf numFmtId="0" fontId="92" fillId="7" borderId="51" xfId="0" applyFont="1" applyFill="1" applyBorder="1" applyAlignment="1">
      <alignment horizontal="left" vertical="center" indent="1"/>
    </xf>
    <xf numFmtId="49" fontId="49" fillId="55" borderId="44" xfId="0" applyNumberFormat="1" applyFont="1" applyFill="1" applyBorder="1" applyAlignment="1">
      <alignment horizontal="center" vertical="center"/>
    </xf>
    <xf numFmtId="0" fontId="83" fillId="19" borderId="45" xfId="0" applyFont="1" applyFill="1" applyBorder="1" applyAlignment="1">
      <alignment horizontal="center" vertical="center" wrapText="1"/>
    </xf>
    <xf numFmtId="49" fontId="49" fillId="55" borderId="13" xfId="0" applyNumberFormat="1" applyFont="1" applyFill="1" applyBorder="1" applyAlignment="1">
      <alignment horizontal="center" vertical="center"/>
    </xf>
    <xf numFmtId="0" fontId="83" fillId="19" borderId="42" xfId="0" applyFont="1" applyFill="1" applyBorder="1" applyAlignment="1">
      <alignment horizontal="center" vertical="center" wrapText="1"/>
    </xf>
    <xf numFmtId="0" fontId="48" fillId="55" borderId="45" xfId="0" applyFont="1" applyFill="1" applyBorder="1" applyAlignment="1">
      <alignment horizontal="center" vertical="center"/>
    </xf>
    <xf numFmtId="0" fontId="31" fillId="7" borderId="44" xfId="0" applyFont="1" applyFill="1" applyBorder="1" applyAlignment="1">
      <alignment horizontal="center" vertical="center"/>
    </xf>
    <xf numFmtId="0" fontId="31" fillId="7" borderId="45" xfId="0" applyFont="1" applyFill="1" applyBorder="1" applyAlignment="1">
      <alignment horizontal="center" vertical="center"/>
    </xf>
    <xf numFmtId="0" fontId="89" fillId="7" borderId="40" xfId="0" applyFont="1" applyFill="1" applyBorder="1" applyAlignment="1">
      <alignment horizontal="left" vertical="center" indent="1"/>
    </xf>
    <xf numFmtId="0" fontId="89" fillId="7" borderId="41" xfId="0" applyFont="1" applyFill="1" applyBorder="1" applyAlignment="1">
      <alignment vertical="center"/>
    </xf>
    <xf numFmtId="0" fontId="88" fillId="7" borderId="45" xfId="0" applyFont="1" applyFill="1" applyBorder="1" applyAlignment="1">
      <alignment horizontal="center" vertical="center"/>
    </xf>
    <xf numFmtId="0" fontId="31" fillId="0" borderId="18" xfId="0" applyFont="1" applyBorder="1"/>
    <xf numFmtId="9" fontId="48" fillId="31" borderId="29" xfId="0" applyNumberFormat="1" applyFont="1" applyFill="1" applyBorder="1" applyAlignment="1">
      <alignment horizontal="center" vertical="center" wrapText="1"/>
    </xf>
    <xf numFmtId="0" fontId="48" fillId="31" borderId="29" xfId="0" applyFont="1" applyFill="1" applyBorder="1" applyAlignment="1">
      <alignment vertical="center" wrapText="1"/>
    </xf>
    <xf numFmtId="9" fontId="48" fillId="16" borderId="29" xfId="0" applyNumberFormat="1" applyFont="1" applyFill="1" applyBorder="1" applyAlignment="1">
      <alignment horizontal="center" vertical="center" wrapText="1"/>
    </xf>
    <xf numFmtId="0" fontId="48" fillId="16" borderId="29" xfId="0" applyFont="1" applyFill="1" applyBorder="1" applyAlignment="1">
      <alignment vertical="center" wrapText="1"/>
    </xf>
    <xf numFmtId="0" fontId="6" fillId="32" borderId="29" xfId="0" applyFont="1" applyFill="1" applyBorder="1" applyAlignment="1">
      <alignment vertical="center" wrapText="1"/>
    </xf>
    <xf numFmtId="9" fontId="48" fillId="29" borderId="29" xfId="1" applyNumberFormat="1" applyFont="1" applyFill="1" applyBorder="1" applyAlignment="1">
      <alignment horizontal="center" vertical="center" wrapText="1"/>
    </xf>
    <xf numFmtId="9" fontId="50" fillId="29" borderId="29" xfId="1" applyNumberFormat="1" applyFont="1" applyFill="1" applyBorder="1" applyAlignment="1">
      <alignment horizontal="center" vertical="center" wrapText="1"/>
    </xf>
    <xf numFmtId="9" fontId="48" fillId="34" borderId="29" xfId="1" applyNumberFormat="1" applyFont="1" applyFill="1" applyBorder="1" applyAlignment="1">
      <alignment horizontal="center" vertical="center" wrapText="1"/>
    </xf>
    <xf numFmtId="0" fontId="31" fillId="0" borderId="0" xfId="0" applyFont="1" applyAlignment="1">
      <alignment horizontal="right" vertical="center"/>
    </xf>
    <xf numFmtId="0" fontId="52" fillId="14" borderId="2" xfId="0" applyFont="1" applyFill="1" applyBorder="1" applyAlignment="1">
      <alignment vertical="center"/>
    </xf>
    <xf numFmtId="0" fontId="52" fillId="14" borderId="27" xfId="0" applyFont="1" applyFill="1" applyBorder="1" applyAlignment="1">
      <alignment vertical="center"/>
    </xf>
    <xf numFmtId="0" fontId="52" fillId="14" borderId="3" xfId="0" applyFont="1" applyFill="1" applyBorder="1" applyAlignment="1">
      <alignment vertical="center"/>
    </xf>
    <xf numFmtId="49" fontId="17" fillId="13" borderId="11" xfId="1" applyNumberFormat="1" applyFont="1" applyFill="1" applyBorder="1" applyAlignment="1">
      <alignment horizontal="center" vertical="center" wrapText="1"/>
    </xf>
    <xf numFmtId="0" fontId="31" fillId="13" borderId="0" xfId="0" applyFont="1" applyFill="1" applyAlignment="1">
      <alignment horizontal="center" vertical="center"/>
    </xf>
    <xf numFmtId="0" fontId="31" fillId="13" borderId="25" xfId="0" applyFont="1" applyFill="1" applyBorder="1" applyAlignment="1">
      <alignment horizontal="left" vertical="center" indent="1"/>
    </xf>
    <xf numFmtId="9" fontId="31" fillId="13" borderId="25" xfId="0" applyNumberFormat="1" applyFont="1" applyFill="1" applyBorder="1" applyAlignment="1">
      <alignment horizontal="left" vertical="center" indent="1"/>
    </xf>
    <xf numFmtId="0" fontId="31" fillId="13" borderId="65" xfId="0" applyFont="1" applyFill="1" applyBorder="1" applyAlignment="1">
      <alignment horizontal="center" vertical="center"/>
    </xf>
    <xf numFmtId="49" fontId="17" fillId="8" borderId="65" xfId="1" applyNumberFormat="1" applyFont="1" applyFill="1" applyBorder="1" applyAlignment="1">
      <alignment horizontal="center" vertical="center" wrapText="1"/>
    </xf>
    <xf numFmtId="0" fontId="31" fillId="13" borderId="65" xfId="0" applyFont="1" applyFill="1" applyBorder="1" applyAlignment="1">
      <alignment horizontal="left" vertical="center" indent="1"/>
    </xf>
    <xf numFmtId="0" fontId="107" fillId="14" borderId="4" xfId="0" applyFont="1" applyFill="1" applyBorder="1" applyAlignment="1">
      <alignment horizontal="center" vertical="center"/>
    </xf>
    <xf numFmtId="9" fontId="17" fillId="43" borderId="65" xfId="1" applyNumberFormat="1" applyFont="1" applyFill="1" applyBorder="1" applyAlignment="1">
      <alignment horizontal="center" vertical="center" wrapText="1"/>
    </xf>
    <xf numFmtId="0" fontId="52" fillId="55" borderId="0" xfId="0" applyFont="1" applyFill="1" applyAlignment="1">
      <alignment horizontal="center" vertical="center"/>
    </xf>
    <xf numFmtId="0" fontId="17" fillId="8" borderId="66" xfId="1" applyFont="1" applyFill="1" applyBorder="1" applyAlignment="1">
      <alignment horizontal="center" vertical="center" wrapText="1"/>
    </xf>
    <xf numFmtId="9" fontId="17" fillId="8" borderId="66" xfId="1" applyNumberFormat="1" applyFont="1" applyFill="1" applyBorder="1" applyAlignment="1">
      <alignment horizontal="center" vertical="center" wrapText="1"/>
    </xf>
    <xf numFmtId="0" fontId="49" fillId="14" borderId="67" xfId="0" applyFont="1" applyFill="1" applyBorder="1" applyAlignment="1">
      <alignment horizontal="center" vertical="center" wrapText="1"/>
    </xf>
    <xf numFmtId="0" fontId="23" fillId="0" borderId="65" xfId="0" applyFont="1" applyBorder="1" applyAlignment="1">
      <alignment horizontal="center" vertical="center"/>
    </xf>
    <xf numFmtId="0" fontId="31" fillId="0" borderId="65" xfId="0" applyFont="1" applyBorder="1"/>
    <xf numFmtId="9" fontId="7" fillId="0" borderId="65" xfId="0" applyNumberFormat="1" applyFont="1" applyBorder="1" applyAlignment="1">
      <alignment horizontal="left" vertical="center"/>
    </xf>
    <xf numFmtId="0" fontId="31" fillId="0" borderId="65" xfId="0" applyFont="1" applyBorder="1" applyAlignment="1">
      <alignment horizontal="center" vertical="center"/>
    </xf>
    <xf numFmtId="0" fontId="16" fillId="0" borderId="2" xfId="0" applyFont="1" applyBorder="1" applyAlignment="1">
      <alignment horizontal="left" vertical="center" wrapText="1" indent="1"/>
    </xf>
    <xf numFmtId="9" fontId="7" fillId="0" borderId="65" xfId="0" applyNumberFormat="1" applyFont="1" applyBorder="1" applyAlignment="1">
      <alignment horizontal="center" vertical="center"/>
    </xf>
    <xf numFmtId="0" fontId="31" fillId="0" borderId="65" xfId="0" applyFont="1" applyBorder="1" applyAlignment="1">
      <alignment horizontal="center"/>
    </xf>
    <xf numFmtId="9" fontId="48" fillId="15" borderId="32" xfId="0" applyNumberFormat="1" applyFont="1" applyFill="1" applyBorder="1" applyAlignment="1">
      <alignment horizontal="center" vertical="center" wrapText="1"/>
    </xf>
    <xf numFmtId="0" fontId="3" fillId="3" borderId="70" xfId="0" applyFont="1" applyFill="1" applyBorder="1" applyAlignment="1">
      <alignment horizontal="left" vertical="center" indent="1"/>
    </xf>
    <xf numFmtId="0" fontId="7" fillId="2" borderId="32" xfId="0" applyFont="1" applyFill="1" applyBorder="1" applyAlignment="1">
      <alignment horizontal="left" indent="1"/>
    </xf>
    <xf numFmtId="0" fontId="3" fillId="3" borderId="31" xfId="0" applyFont="1" applyFill="1" applyBorder="1" applyAlignment="1">
      <alignment horizontal="left" vertical="center" indent="1"/>
    </xf>
    <xf numFmtId="49" fontId="7" fillId="2" borderId="32" xfId="0" applyNumberFormat="1" applyFont="1" applyFill="1" applyBorder="1" applyAlignment="1">
      <alignment horizontal="left" vertical="top"/>
    </xf>
    <xf numFmtId="9" fontId="3" fillId="3" borderId="31" xfId="0" applyNumberFormat="1" applyFont="1" applyFill="1" applyBorder="1" applyAlignment="1">
      <alignment horizontal="left" vertical="top" indent="1"/>
    </xf>
    <xf numFmtId="0" fontId="7" fillId="0" borderId="32" xfId="0" applyFont="1" applyBorder="1" applyAlignment="1">
      <alignment horizontal="left" vertical="top" indent="1"/>
    </xf>
    <xf numFmtId="9" fontId="26" fillId="2" borderId="31" xfId="0" applyNumberFormat="1" applyFont="1" applyFill="1" applyBorder="1" applyAlignment="1">
      <alignment horizontal="left" vertical="top" indent="1"/>
    </xf>
    <xf numFmtId="0" fontId="7" fillId="2" borderId="32" xfId="0" applyFont="1" applyFill="1" applyBorder="1" applyAlignment="1">
      <alignment horizontal="left" vertical="top" indent="1"/>
    </xf>
    <xf numFmtId="0" fontId="7" fillId="2" borderId="50" xfId="0" applyFont="1" applyFill="1" applyBorder="1" applyAlignment="1">
      <alignment horizontal="left" indent="1"/>
    </xf>
    <xf numFmtId="0" fontId="12" fillId="41" borderId="29" xfId="0" applyFont="1" applyFill="1" applyBorder="1" applyAlignment="1">
      <alignment horizontal="left" wrapText="1" indent="1"/>
    </xf>
    <xf numFmtId="9" fontId="12" fillId="41" borderId="29" xfId="0" applyNumberFormat="1" applyFont="1" applyFill="1" applyBorder="1" applyAlignment="1">
      <alignment horizontal="center" vertical="center" wrapText="1"/>
    </xf>
    <xf numFmtId="9" fontId="12" fillId="41" borderId="30" xfId="0" applyNumberFormat="1" applyFont="1" applyFill="1" applyBorder="1" applyAlignment="1">
      <alignment horizontal="center" vertical="center" wrapText="1"/>
    </xf>
    <xf numFmtId="9" fontId="27" fillId="41" borderId="32" xfId="0" applyNumberFormat="1" applyFont="1" applyFill="1" applyBorder="1" applyAlignment="1">
      <alignment horizontal="center" vertical="center" wrapText="1"/>
    </xf>
    <xf numFmtId="9" fontId="27" fillId="41" borderId="34" xfId="0" applyNumberFormat="1" applyFont="1" applyFill="1" applyBorder="1" applyAlignment="1">
      <alignment horizontal="center" vertical="center" wrapText="1"/>
    </xf>
    <xf numFmtId="9" fontId="27" fillId="41" borderId="35" xfId="0" applyNumberFormat="1" applyFont="1" applyFill="1" applyBorder="1" applyAlignment="1">
      <alignment horizontal="center" vertical="center" wrapText="1"/>
    </xf>
    <xf numFmtId="9" fontId="31" fillId="0" borderId="0" xfId="0" applyNumberFormat="1" applyFont="1" applyAlignment="1">
      <alignment horizontal="center" vertical="center"/>
    </xf>
    <xf numFmtId="0" fontId="89" fillId="7" borderId="41" xfId="0" applyFont="1" applyFill="1" applyBorder="1" applyAlignment="1">
      <alignment horizontal="left" vertical="center" wrapText="1" indent="1"/>
    </xf>
    <xf numFmtId="0" fontId="89" fillId="7" borderId="40" xfId="0" applyFont="1" applyFill="1" applyBorder="1" applyAlignment="1">
      <alignment horizontal="left" vertical="center" wrapText="1" indent="1"/>
    </xf>
    <xf numFmtId="0" fontId="31" fillId="7" borderId="41" xfId="0" applyFont="1" applyFill="1" applyBorder="1" applyAlignment="1">
      <alignment wrapText="1"/>
    </xf>
    <xf numFmtId="0" fontId="31" fillId="7" borderId="41" xfId="0" applyFont="1" applyFill="1" applyBorder="1" applyAlignment="1">
      <alignment vertical="center" wrapText="1"/>
    </xf>
    <xf numFmtId="0" fontId="31" fillId="7" borderId="43" xfId="0" applyFont="1" applyFill="1" applyBorder="1" applyAlignment="1">
      <alignment horizontal="center" wrapText="1"/>
    </xf>
    <xf numFmtId="0" fontId="106" fillId="43" borderId="0" xfId="0" applyFont="1" applyFill="1" applyAlignment="1">
      <alignment horizontal="right" vertical="center"/>
    </xf>
    <xf numFmtId="0" fontId="106" fillId="43" borderId="45" xfId="0" applyFont="1" applyFill="1" applyBorder="1" applyAlignment="1">
      <alignment horizontal="center" vertical="center"/>
    </xf>
    <xf numFmtId="0" fontId="89" fillId="7" borderId="12" xfId="0" applyFont="1" applyFill="1" applyBorder="1" applyAlignment="1">
      <alignment horizontal="left" vertical="center" wrapText="1" indent="1"/>
    </xf>
    <xf numFmtId="9" fontId="80" fillId="43" borderId="8" xfId="0" applyNumberFormat="1" applyFont="1" applyFill="1" applyBorder="1" applyAlignment="1">
      <alignment horizontal="center" vertical="center" wrapText="1"/>
    </xf>
    <xf numFmtId="9" fontId="80" fillId="43" borderId="2" xfId="0" applyNumberFormat="1" applyFont="1" applyFill="1" applyBorder="1" applyAlignment="1">
      <alignment horizontal="center" vertical="center" wrapText="1"/>
    </xf>
    <xf numFmtId="0" fontId="30" fillId="7" borderId="0" xfId="2" applyFont="1" applyFill="1" applyAlignment="1">
      <alignment vertical="center"/>
    </xf>
    <xf numFmtId="0" fontId="30" fillId="0" borderId="0" xfId="2" applyFont="1" applyAlignment="1">
      <alignment vertical="center"/>
    </xf>
    <xf numFmtId="0" fontId="30" fillId="7" borderId="0" xfId="2" applyFont="1" applyFill="1" applyAlignment="1">
      <alignment horizontal="right" vertical="center"/>
    </xf>
    <xf numFmtId="9" fontId="48" fillId="9" borderId="28" xfId="0" applyNumberFormat="1" applyFont="1" applyFill="1" applyBorder="1" applyAlignment="1">
      <alignment horizontal="center" vertical="center"/>
    </xf>
    <xf numFmtId="9" fontId="46" fillId="9" borderId="29" xfId="0" applyNumberFormat="1" applyFont="1" applyFill="1" applyBorder="1" applyAlignment="1">
      <alignment horizontal="center" wrapText="1"/>
    </xf>
    <xf numFmtId="0" fontId="72" fillId="0" borderId="0" xfId="0" applyFont="1"/>
    <xf numFmtId="0" fontId="5" fillId="2" borderId="0" xfId="0" applyFont="1" applyFill="1" applyAlignment="1">
      <alignment horizontal="center" vertical="center"/>
    </xf>
    <xf numFmtId="0" fontId="6" fillId="3" borderId="0" xfId="0" applyFont="1" applyFill="1" applyAlignment="1">
      <alignment horizontal="left" vertical="center" indent="1"/>
    </xf>
    <xf numFmtId="0" fontId="7" fillId="3" borderId="0" xfId="0" applyFont="1" applyFill="1" applyAlignment="1">
      <alignment horizontal="right" vertical="center"/>
    </xf>
    <xf numFmtId="9" fontId="6" fillId="3" borderId="0" xfId="0" applyNumberFormat="1" applyFont="1" applyFill="1" applyAlignment="1">
      <alignment horizontal="left" vertical="center"/>
    </xf>
    <xf numFmtId="9" fontId="6" fillId="3" borderId="0" xfId="0" applyNumberFormat="1" applyFont="1" applyFill="1" applyAlignment="1">
      <alignment horizontal="left" vertical="center" indent="1"/>
    </xf>
    <xf numFmtId="0" fontId="9" fillId="2" borderId="0" xfId="0" applyFont="1" applyFill="1" applyAlignment="1">
      <alignment horizontal="center" vertical="center"/>
    </xf>
    <xf numFmtId="0" fontId="5" fillId="2" borderId="0" xfId="0" applyFont="1" applyFill="1" applyAlignment="1">
      <alignment horizontal="left" vertical="center" indent="1"/>
    </xf>
    <xf numFmtId="0" fontId="5" fillId="2" borderId="0" xfId="0" applyFont="1" applyFill="1"/>
    <xf numFmtId="9" fontId="75" fillId="6" borderId="29" xfId="0" applyNumberFormat="1" applyFont="1" applyFill="1" applyBorder="1" applyAlignment="1">
      <alignment horizontal="center" vertical="center" wrapText="1"/>
    </xf>
    <xf numFmtId="0" fontId="75" fillId="6" borderId="29" xfId="0" applyFont="1" applyFill="1" applyBorder="1" applyAlignment="1">
      <alignment vertical="center" wrapText="1"/>
    </xf>
    <xf numFmtId="0" fontId="5" fillId="41" borderId="31" xfId="0" applyFont="1" applyFill="1" applyBorder="1"/>
    <xf numFmtId="0" fontId="5" fillId="41" borderId="0" xfId="0" applyFont="1" applyFill="1"/>
    <xf numFmtId="0" fontId="76" fillId="7" borderId="0" xfId="0" applyFont="1" applyFill="1" applyAlignment="1">
      <alignment horizontal="center"/>
    </xf>
    <xf numFmtId="0" fontId="15" fillId="7" borderId="0" xfId="0" applyFont="1" applyFill="1" applyAlignment="1">
      <alignment horizontal="left" vertical="center" wrapText="1" indent="1"/>
    </xf>
    <xf numFmtId="0" fontId="15" fillId="7" borderId="0" xfId="0" applyFont="1" applyFill="1" applyAlignment="1">
      <alignment horizontal="center" vertical="center" wrapText="1"/>
    </xf>
    <xf numFmtId="0" fontId="57" fillId="7" borderId="0" xfId="0" applyFont="1" applyFill="1" applyAlignment="1">
      <alignment horizontal="center" vertical="center"/>
    </xf>
    <xf numFmtId="0" fontId="73" fillId="7" borderId="0" xfId="0" applyFont="1" applyFill="1" applyAlignment="1">
      <alignment horizontal="center"/>
    </xf>
    <xf numFmtId="0" fontId="57" fillId="2" borderId="0" xfId="0" applyFont="1" applyFill="1" applyAlignment="1">
      <alignment horizontal="left" vertical="center" wrapText="1" indent="1"/>
    </xf>
    <xf numFmtId="0" fontId="57" fillId="2" borderId="0" xfId="0" applyFont="1" applyFill="1" applyAlignment="1">
      <alignment horizontal="center" vertical="center" wrapText="1"/>
    </xf>
    <xf numFmtId="0" fontId="57" fillId="0" borderId="39" xfId="0" applyFont="1" applyBorder="1" applyAlignment="1">
      <alignment horizontal="left" vertical="center" wrapText="1" indent="1"/>
    </xf>
    <xf numFmtId="0" fontId="53" fillId="0" borderId="0" xfId="0" applyFont="1"/>
    <xf numFmtId="0" fontId="29" fillId="0" borderId="0" xfId="0" applyFont="1" applyAlignment="1">
      <alignment horizontal="center"/>
    </xf>
    <xf numFmtId="0" fontId="51" fillId="0" borderId="0" xfId="0" applyFont="1" applyAlignment="1">
      <alignment horizontal="left" vertical="center" wrapText="1" indent="1"/>
    </xf>
    <xf numFmtId="0" fontId="51" fillId="0" borderId="0" xfId="0" applyFont="1" applyAlignment="1">
      <alignment vertical="center" wrapText="1"/>
    </xf>
    <xf numFmtId="0" fontId="74" fillId="0" borderId="0" xfId="0" applyFont="1" applyAlignment="1">
      <alignment horizontal="center" vertical="top"/>
    </xf>
    <xf numFmtId="9" fontId="56" fillId="0" borderId="0" xfId="0" applyNumberFormat="1" applyFont="1" applyAlignment="1">
      <alignment horizontal="left" vertical="center" wrapText="1" indent="1"/>
    </xf>
    <xf numFmtId="9" fontId="56" fillId="0" borderId="0" xfId="0" applyNumberFormat="1" applyFont="1" applyAlignment="1">
      <alignment vertical="center" wrapText="1"/>
    </xf>
    <xf numFmtId="0" fontId="29" fillId="0" borderId="0" xfId="0" applyFont="1" applyAlignment="1">
      <alignment horizontal="left" indent="1"/>
    </xf>
    <xf numFmtId="0" fontId="74" fillId="0" borderId="0" xfId="0" applyFont="1" applyAlignment="1">
      <alignment horizontal="left" vertical="top" indent="1"/>
    </xf>
    <xf numFmtId="0" fontId="10" fillId="0" borderId="0" xfId="0" applyFont="1" applyAlignment="1">
      <alignment vertical="center" wrapText="1"/>
    </xf>
    <xf numFmtId="0" fontId="72" fillId="0" borderId="0" xfId="0" applyFont="1" applyAlignment="1">
      <alignment horizontal="left" indent="1"/>
    </xf>
    <xf numFmtId="0" fontId="48" fillId="7" borderId="28" xfId="1" applyFont="1" applyFill="1" applyBorder="1" applyAlignment="1">
      <alignment horizontal="center" vertical="center" wrapText="1"/>
    </xf>
    <xf numFmtId="0" fontId="48" fillId="7" borderId="29" xfId="1" applyFont="1" applyFill="1" applyBorder="1" applyAlignment="1">
      <alignment horizontal="left" vertical="center" wrapText="1" indent="1"/>
    </xf>
    <xf numFmtId="0" fontId="32" fillId="0" borderId="0" xfId="0" applyFont="1"/>
    <xf numFmtId="0" fontId="67" fillId="0" borderId="0" xfId="0" applyFont="1"/>
    <xf numFmtId="0" fontId="103" fillId="0" borderId="0" xfId="0" applyFont="1"/>
    <xf numFmtId="0" fontId="32" fillId="7" borderId="0" xfId="0" applyFont="1" applyFill="1"/>
    <xf numFmtId="0" fontId="100" fillId="46" borderId="63" xfId="1" applyFont="1" applyFill="1" applyBorder="1" applyAlignment="1">
      <alignment horizontal="center" vertical="center" wrapText="1"/>
    </xf>
    <xf numFmtId="0" fontId="101" fillId="0" borderId="0" xfId="0" applyFont="1"/>
    <xf numFmtId="0" fontId="60" fillId="0" borderId="0" xfId="0" applyFont="1" applyAlignment="1">
      <alignment vertical="center"/>
    </xf>
    <xf numFmtId="0" fontId="94" fillId="0" borderId="0" xfId="0" applyFont="1"/>
    <xf numFmtId="0" fontId="97" fillId="15" borderId="34" xfId="1" applyFont="1" applyFill="1" applyBorder="1" applyAlignment="1">
      <alignment vertical="center" wrapText="1"/>
    </xf>
    <xf numFmtId="0" fontId="51" fillId="34" borderId="29" xfId="0" applyFont="1" applyFill="1" applyBorder="1"/>
    <xf numFmtId="0" fontId="11" fillId="0" borderId="0" xfId="0" applyFont="1" applyAlignment="1">
      <alignment horizontal="left" vertical="center"/>
    </xf>
    <xf numFmtId="0" fontId="58" fillId="0" borderId="0" xfId="0" applyFont="1"/>
    <xf numFmtId="0" fontId="32" fillId="0" borderId="0" xfId="0" applyFont="1" applyAlignment="1">
      <alignment horizontal="left" indent="1"/>
    </xf>
    <xf numFmtId="9" fontId="65" fillId="32" borderId="29" xfId="0" applyNumberFormat="1" applyFont="1" applyFill="1" applyBorder="1" applyAlignment="1">
      <alignment horizontal="center" vertical="center"/>
    </xf>
    <xf numFmtId="0" fontId="58" fillId="32" borderId="29" xfId="0" applyFont="1" applyFill="1" applyBorder="1" applyAlignment="1">
      <alignment horizontal="center" vertical="center" wrapText="1"/>
    </xf>
    <xf numFmtId="9" fontId="48" fillId="16" borderId="29" xfId="0" applyNumberFormat="1" applyFont="1" applyFill="1" applyBorder="1" applyAlignment="1">
      <alignment horizontal="center" vertical="center"/>
    </xf>
    <xf numFmtId="0" fontId="48" fillId="16" borderId="29" xfId="0" applyFont="1" applyFill="1" applyBorder="1" applyAlignment="1">
      <alignment horizontal="center" vertical="center"/>
    </xf>
    <xf numFmtId="0" fontId="48" fillId="0" borderId="0" xfId="0" applyFont="1"/>
    <xf numFmtId="0" fontId="48" fillId="15" borderId="29" xfId="1" applyFont="1" applyFill="1" applyBorder="1" applyAlignment="1">
      <alignment horizontal="center" vertical="center" wrapText="1"/>
    </xf>
    <xf numFmtId="0" fontId="51" fillId="7" borderId="49" xfId="1" applyFont="1" applyFill="1" applyBorder="1" applyAlignment="1">
      <alignment horizontal="center" vertical="top" wrapText="1"/>
    </xf>
    <xf numFmtId="0" fontId="68" fillId="7" borderId="50" xfId="2" applyFont="1" applyFill="1" applyBorder="1"/>
    <xf numFmtId="0" fontId="68" fillId="0" borderId="0" xfId="2" applyFont="1"/>
    <xf numFmtId="0" fontId="51" fillId="7" borderId="55" xfId="1" applyFont="1" applyFill="1" applyBorder="1" applyAlignment="1">
      <alignment horizontal="center" vertical="center" wrapText="1"/>
    </xf>
    <xf numFmtId="0" fontId="68" fillId="7" borderId="0" xfId="2" applyFont="1" applyFill="1"/>
    <xf numFmtId="0" fontId="61" fillId="0" borderId="0" xfId="2" applyFont="1"/>
    <xf numFmtId="0" fontId="5" fillId="0" borderId="0" xfId="2" applyFont="1"/>
    <xf numFmtId="0" fontId="68" fillId="2" borderId="0" xfId="2" applyFont="1" applyFill="1"/>
    <xf numFmtId="0" fontId="33" fillId="0" borderId="0" xfId="0" applyFont="1"/>
    <xf numFmtId="0" fontId="31" fillId="0" borderId="0" xfId="0" applyFont="1" applyAlignment="1">
      <alignment vertical="top"/>
    </xf>
    <xf numFmtId="0" fontId="31" fillId="7" borderId="0" xfId="0" applyFont="1" applyFill="1"/>
    <xf numFmtId="0" fontId="63" fillId="41" borderId="31" xfId="0" applyFont="1" applyFill="1" applyBorder="1" applyAlignment="1">
      <alignment vertical="center"/>
    </xf>
    <xf numFmtId="49" fontId="40" fillId="41" borderId="32" xfId="0" applyNumberFormat="1" applyFont="1" applyFill="1" applyBorder="1" applyAlignment="1">
      <alignment horizontal="center" vertical="center"/>
    </xf>
    <xf numFmtId="0" fontId="33" fillId="0" borderId="0" xfId="0" applyFont="1" applyAlignment="1">
      <alignment vertical="center"/>
    </xf>
    <xf numFmtId="0" fontId="40" fillId="41" borderId="31" xfId="0" applyFont="1" applyFill="1" applyBorder="1" applyAlignment="1">
      <alignment horizontal="center" vertical="center"/>
    </xf>
    <xf numFmtId="0" fontId="63" fillId="41" borderId="33" xfId="0" applyFont="1" applyFill="1" applyBorder="1" applyAlignment="1">
      <alignment vertical="center"/>
    </xf>
    <xf numFmtId="0" fontId="40" fillId="41" borderId="34" xfId="0" applyFont="1" applyFill="1" applyBorder="1" applyAlignment="1">
      <alignment horizontal="right" vertical="center" indent="1"/>
    </xf>
    <xf numFmtId="0" fontId="22" fillId="10" borderId="48" xfId="1" applyFont="1" applyFill="1" applyBorder="1" applyAlignment="1">
      <alignment horizontal="center" vertical="center" wrapText="1"/>
    </xf>
    <xf numFmtId="0" fontId="100" fillId="6" borderId="63" xfId="1" applyFont="1" applyFill="1" applyBorder="1" applyAlignment="1">
      <alignment horizontal="center" vertical="center" wrapText="1"/>
    </xf>
    <xf numFmtId="0" fontId="6" fillId="41" borderId="31" xfId="0" applyFont="1" applyFill="1" applyBorder="1" applyAlignment="1">
      <alignment horizontal="center" vertical="center" wrapText="1"/>
    </xf>
    <xf numFmtId="0" fontId="6" fillId="41" borderId="0" xfId="0" applyFont="1" applyFill="1" applyAlignment="1">
      <alignment horizontal="center" vertical="center" wrapText="1"/>
    </xf>
    <xf numFmtId="49" fontId="7" fillId="3" borderId="31" xfId="0" applyNumberFormat="1" applyFont="1" applyFill="1" applyBorder="1" applyAlignment="1">
      <alignment horizontal="left" vertical="top" indent="2"/>
    </xf>
    <xf numFmtId="0" fontId="95" fillId="0" borderId="49" xfId="0" applyFont="1" applyBorder="1" applyAlignment="1">
      <alignment horizontal="left" vertical="center" indent="1"/>
    </xf>
    <xf numFmtId="0" fontId="94" fillId="0" borderId="50" xfId="0" applyFont="1" applyBorder="1"/>
    <xf numFmtId="0" fontId="94" fillId="0" borderId="51" xfId="0" applyFont="1" applyBorder="1"/>
    <xf numFmtId="0" fontId="95" fillId="0" borderId="52" xfId="0" applyFont="1" applyBorder="1" applyAlignment="1">
      <alignment horizontal="left" vertical="center" indent="1"/>
    </xf>
    <xf numFmtId="0" fontId="94" fillId="0" borderId="53" xfId="0" applyFont="1" applyBorder="1"/>
    <xf numFmtId="0" fontId="94" fillId="0" borderId="54" xfId="0" applyFont="1" applyBorder="1"/>
    <xf numFmtId="0" fontId="31" fillId="7" borderId="41" xfId="0" applyFont="1" applyFill="1" applyBorder="1" applyAlignment="1">
      <alignment horizontal="left" vertical="center" indent="1"/>
    </xf>
    <xf numFmtId="0" fontId="89" fillId="7" borderId="43" xfId="0" applyFont="1" applyFill="1" applyBorder="1" applyAlignment="1">
      <alignment vertical="center"/>
    </xf>
    <xf numFmtId="0" fontId="68" fillId="0" borderId="0" xfId="2" applyFont="1" applyAlignment="1">
      <alignment horizontal="left" vertical="center" indent="1"/>
    </xf>
    <xf numFmtId="0" fontId="112" fillId="7" borderId="0" xfId="0" applyFont="1" applyFill="1" applyAlignment="1">
      <alignment vertical="center"/>
    </xf>
    <xf numFmtId="0" fontId="33" fillId="7" borderId="0" xfId="0" applyFont="1" applyFill="1" applyAlignment="1">
      <alignment vertical="center"/>
    </xf>
    <xf numFmtId="0" fontId="112" fillId="0" borderId="0" xfId="0" applyFont="1" applyAlignment="1">
      <alignment vertical="center"/>
    </xf>
    <xf numFmtId="0" fontId="63" fillId="7" borderId="0" xfId="0" applyFont="1" applyFill="1" applyAlignment="1">
      <alignment vertical="center"/>
    </xf>
    <xf numFmtId="0" fontId="63" fillId="7" borderId="0" xfId="0" applyFont="1" applyFill="1" applyAlignment="1">
      <alignment horizontal="right" vertical="center"/>
    </xf>
    <xf numFmtId="0" fontId="40" fillId="7" borderId="0" xfId="0" applyFont="1" applyFill="1" applyAlignment="1">
      <alignment horizontal="right" vertical="center"/>
    </xf>
    <xf numFmtId="0" fontId="72" fillId="58" borderId="72" xfId="0" applyFont="1" applyFill="1" applyBorder="1"/>
    <xf numFmtId="0" fontId="114" fillId="7" borderId="72" xfId="0" applyFont="1" applyFill="1" applyBorder="1"/>
    <xf numFmtId="0" fontId="115" fillId="7" borderId="75" xfId="0" applyFont="1" applyFill="1" applyBorder="1" applyAlignment="1">
      <alignment horizontal="center" vertical="center"/>
    </xf>
    <xf numFmtId="0" fontId="115" fillId="7" borderId="76" xfId="0" applyFont="1" applyFill="1" applyBorder="1" applyAlignment="1">
      <alignment horizontal="center" vertical="center"/>
    </xf>
    <xf numFmtId="0" fontId="116" fillId="0" borderId="0" xfId="0" applyFont="1"/>
    <xf numFmtId="0" fontId="31" fillId="0" borderId="79" xfId="0" applyFont="1" applyBorder="1"/>
    <xf numFmtId="0" fontId="31" fillId="0" borderId="63" xfId="0" applyFont="1" applyBorder="1"/>
    <xf numFmtId="0" fontId="106" fillId="0" borderId="0" xfId="0" applyFont="1"/>
    <xf numFmtId="0" fontId="120" fillId="0" borderId="0" xfId="0" applyFont="1"/>
    <xf numFmtId="0" fontId="81" fillId="0" borderId="32" xfId="0" applyFont="1" applyBorder="1" applyAlignment="1">
      <alignment vertical="center"/>
    </xf>
    <xf numFmtId="0" fontId="121" fillId="7" borderId="84" xfId="0" applyFont="1" applyFill="1" applyBorder="1" applyAlignment="1">
      <alignment vertical="center"/>
    </xf>
    <xf numFmtId="0" fontId="121" fillId="7" borderId="63" xfId="0" applyFont="1" applyFill="1" applyBorder="1" applyAlignment="1">
      <alignment vertical="center"/>
    </xf>
    <xf numFmtId="0" fontId="0" fillId="0" borderId="63" xfId="0" applyBorder="1"/>
    <xf numFmtId="0" fontId="122" fillId="63" borderId="0" xfId="0" applyFont="1" applyFill="1" applyAlignment="1">
      <alignment vertical="center"/>
    </xf>
    <xf numFmtId="0" fontId="123" fillId="63" borderId="0" xfId="0" applyFont="1" applyFill="1" applyAlignment="1">
      <alignment vertical="center"/>
    </xf>
    <xf numFmtId="0" fontId="124" fillId="63" borderId="0" xfId="0" applyFont="1" applyFill="1" applyAlignment="1">
      <alignment vertical="center"/>
    </xf>
    <xf numFmtId="0" fontId="124" fillId="7" borderId="0" xfId="0" applyFont="1" applyFill="1" applyAlignment="1">
      <alignment vertical="center"/>
    </xf>
    <xf numFmtId="0" fontId="123" fillId="7" borderId="0" xfId="0" applyFont="1" applyFill="1" applyAlignment="1">
      <alignment vertical="center"/>
    </xf>
    <xf numFmtId="0" fontId="124" fillId="63" borderId="0" xfId="0" applyFont="1" applyFill="1" applyAlignment="1">
      <alignment horizontal="right" vertical="center"/>
    </xf>
    <xf numFmtId="0" fontId="123" fillId="0" borderId="0" xfId="0" applyFont="1" applyAlignment="1">
      <alignment vertical="center"/>
    </xf>
    <xf numFmtId="0" fontId="124" fillId="0" borderId="0" xfId="0" applyFont="1" applyAlignment="1">
      <alignment vertical="center"/>
    </xf>
    <xf numFmtId="0" fontId="40" fillId="7" borderId="0" xfId="0" applyFont="1" applyFill="1" applyAlignment="1">
      <alignment vertical="center"/>
    </xf>
    <xf numFmtId="0" fontId="32" fillId="7" borderId="77" xfId="0" applyFont="1" applyFill="1" applyBorder="1"/>
    <xf numFmtId="0" fontId="55" fillId="7" borderId="0" xfId="0" applyFont="1" applyFill="1" applyAlignment="1">
      <alignment horizontal="center" vertical="center"/>
    </xf>
    <xf numFmtId="0" fontId="55" fillId="7" borderId="78" xfId="0" applyFont="1" applyFill="1" applyBorder="1" applyAlignment="1">
      <alignment horizontal="center" vertical="center"/>
    </xf>
    <xf numFmtId="0" fontId="48" fillId="59" borderId="63" xfId="0" applyFont="1" applyFill="1" applyBorder="1" applyAlignment="1">
      <alignment horizontal="center" vertical="center" wrapText="1"/>
    </xf>
    <xf numFmtId="0" fontId="52" fillId="0" borderId="0" xfId="0" applyFont="1"/>
    <xf numFmtId="0" fontId="31" fillId="7" borderId="89" xfId="0" applyFont="1" applyFill="1" applyBorder="1"/>
    <xf numFmtId="0" fontId="81" fillId="7" borderId="92" xfId="0" applyFont="1" applyFill="1" applyBorder="1" applyAlignment="1" applyProtection="1">
      <alignment horizontal="left" vertical="center" wrapText="1" indent="1"/>
      <protection locked="0"/>
    </xf>
    <xf numFmtId="14" fontId="81" fillId="7" borderId="92" xfId="0" applyNumberFormat="1" applyFont="1" applyFill="1" applyBorder="1" applyAlignment="1" applyProtection="1">
      <alignment horizontal="left" vertical="center" wrapText="1" indent="1"/>
      <protection locked="0"/>
    </xf>
    <xf numFmtId="0" fontId="110" fillId="7" borderId="0" xfId="8" applyFont="1" applyFill="1" applyAlignment="1">
      <alignment vertical="center"/>
    </xf>
    <xf numFmtId="0" fontId="110" fillId="63" borderId="0" xfId="8" applyFont="1" applyFill="1" applyAlignment="1">
      <alignment vertical="center"/>
    </xf>
    <xf numFmtId="0" fontId="7" fillId="0" borderId="1" xfId="0" applyFont="1" applyBorder="1" applyAlignment="1">
      <alignment horizontal="center" vertical="center"/>
    </xf>
    <xf numFmtId="9" fontId="70" fillId="10" borderId="55" xfId="1" applyNumberFormat="1" applyFont="1" applyFill="1" applyBorder="1" applyAlignment="1">
      <alignment horizontal="center" vertical="center" wrapText="1"/>
    </xf>
    <xf numFmtId="9" fontId="14" fillId="10" borderId="0" xfId="1" applyNumberFormat="1" applyFont="1" applyFill="1" applyAlignment="1">
      <alignment horizontal="center" vertical="center" wrapText="1"/>
    </xf>
    <xf numFmtId="9" fontId="126" fillId="12" borderId="56" xfId="1" applyNumberFormat="1" applyFont="1" applyFill="1" applyBorder="1" applyAlignment="1">
      <alignment horizontal="center" vertical="center" wrapText="1"/>
    </xf>
    <xf numFmtId="0" fontId="128" fillId="0" borderId="0" xfId="2" applyFont="1" applyAlignment="1">
      <alignment vertical="center"/>
    </xf>
    <xf numFmtId="0" fontId="129" fillId="2" borderId="0" xfId="1" applyFont="1" applyFill="1" applyAlignment="1">
      <alignment horizontal="left" vertical="center"/>
    </xf>
    <xf numFmtId="0" fontId="129" fillId="2" borderId="0" xfId="1" applyFont="1" applyFill="1" applyAlignment="1">
      <alignment vertical="center"/>
    </xf>
    <xf numFmtId="0" fontId="129" fillId="2" borderId="0" xfId="1" applyFont="1" applyFill="1" applyAlignment="1">
      <alignment horizontal="center" vertical="center"/>
    </xf>
    <xf numFmtId="0" fontId="129" fillId="2" borderId="0" xfId="1" applyFont="1" applyFill="1" applyAlignment="1">
      <alignment horizontal="right" vertical="center"/>
    </xf>
    <xf numFmtId="14" fontId="129" fillId="2" borderId="0" xfId="1" applyNumberFormat="1" applyFont="1" applyFill="1" applyAlignment="1">
      <alignment horizontal="right" vertical="center"/>
    </xf>
    <xf numFmtId="0" fontId="130" fillId="2" borderId="0" xfId="2" applyFont="1" applyFill="1" applyAlignment="1">
      <alignment vertical="center"/>
    </xf>
    <xf numFmtId="0" fontId="130" fillId="0" borderId="0" xfId="2" applyFont="1" applyAlignment="1">
      <alignment vertical="center"/>
    </xf>
    <xf numFmtId="0" fontId="128" fillId="7" borderId="0" xfId="2" applyFont="1" applyFill="1" applyAlignment="1">
      <alignment vertical="center"/>
    </xf>
    <xf numFmtId="0" fontId="128" fillId="7" borderId="0" xfId="2" applyFont="1" applyFill="1" applyAlignment="1">
      <alignment horizontal="right" vertical="center"/>
    </xf>
    <xf numFmtId="0" fontId="129" fillId="2" borderId="0" xfId="0" applyFont="1" applyFill="1" applyAlignment="1">
      <alignment horizontal="left" vertical="center"/>
    </xf>
    <xf numFmtId="0" fontId="129" fillId="2" borderId="0" xfId="0" applyFont="1" applyFill="1" applyAlignment="1">
      <alignment horizontal="left" vertical="center" indent="1"/>
    </xf>
    <xf numFmtId="0" fontId="129" fillId="2" borderId="0" xfId="0" applyFont="1" applyFill="1" applyAlignment="1">
      <alignment horizontal="center" vertical="center"/>
    </xf>
    <xf numFmtId="0" fontId="128" fillId="7" borderId="0" xfId="2" applyFont="1" applyFill="1" applyAlignment="1">
      <alignment horizontal="left" vertical="center" indent="1"/>
    </xf>
    <xf numFmtId="0" fontId="128" fillId="0" borderId="0" xfId="0" applyFont="1" applyAlignment="1">
      <alignment horizontal="left" vertical="center"/>
    </xf>
    <xf numFmtId="0" fontId="67" fillId="0" borderId="0" xfId="0" applyFont="1" applyAlignment="1">
      <alignment vertical="center"/>
    </xf>
    <xf numFmtId="0" fontId="133" fillId="0" borderId="0" xfId="2" applyFont="1" applyAlignment="1">
      <alignment vertical="center"/>
    </xf>
    <xf numFmtId="9" fontId="53" fillId="10" borderId="55" xfId="1" applyNumberFormat="1" applyFont="1" applyFill="1" applyBorder="1" applyAlignment="1">
      <alignment horizontal="center" vertical="center"/>
    </xf>
    <xf numFmtId="9" fontId="53" fillId="10" borderId="52" xfId="1" applyNumberFormat="1" applyFont="1" applyFill="1" applyBorder="1" applyAlignment="1">
      <alignment horizontal="center" vertical="center"/>
    </xf>
    <xf numFmtId="0" fontId="48" fillId="31" borderId="29" xfId="0" applyFont="1" applyFill="1" applyBorder="1" applyAlignment="1">
      <alignment horizontal="center" vertical="center" wrapText="1"/>
    </xf>
    <xf numFmtId="0" fontId="6" fillId="32" borderId="29" xfId="0" applyFont="1" applyFill="1" applyBorder="1" applyAlignment="1">
      <alignment horizontal="center" vertical="center" wrapText="1"/>
    </xf>
    <xf numFmtId="0" fontId="47" fillId="15" borderId="34" xfId="1" applyFont="1" applyFill="1" applyBorder="1" applyAlignment="1">
      <alignment horizontal="center" vertical="center" wrapText="1"/>
    </xf>
    <xf numFmtId="9" fontId="47" fillId="14" borderId="29" xfId="0" applyNumberFormat="1" applyFont="1" applyFill="1" applyBorder="1" applyAlignment="1">
      <alignment horizontal="center" vertical="center" wrapText="1"/>
    </xf>
    <xf numFmtId="0" fontId="136" fillId="0" borderId="0" xfId="0" applyFont="1"/>
    <xf numFmtId="0" fontId="61" fillId="0" borderId="0" xfId="2" applyFont="1" applyAlignment="1">
      <alignment vertical="center"/>
    </xf>
    <xf numFmtId="49" fontId="54" fillId="41" borderId="34" xfId="1" applyNumberFormat="1" applyFont="1" applyFill="1" applyBorder="1" applyAlignment="1">
      <alignment horizontal="right" vertical="center"/>
    </xf>
    <xf numFmtId="49" fontId="28" fillId="2" borderId="35" xfId="1" applyNumberFormat="1" applyFont="1" applyFill="1" applyBorder="1" applyAlignment="1" applyProtection="1">
      <alignment vertical="center"/>
      <protection locked="0"/>
    </xf>
    <xf numFmtId="167" fontId="7" fillId="37" borderId="93" xfId="0" applyNumberFormat="1" applyFont="1" applyFill="1" applyBorder="1" applyAlignment="1">
      <alignment horizontal="right" vertical="center" indent="1"/>
    </xf>
    <xf numFmtId="0" fontId="8" fillId="2" borderId="37" xfId="0" applyFont="1" applyFill="1" applyBorder="1" applyAlignment="1" applyProtection="1">
      <alignment horizontal="center" vertical="center" wrapText="1"/>
      <protection locked="0"/>
    </xf>
    <xf numFmtId="9" fontId="59" fillId="41" borderId="37" xfId="0" applyNumberFormat="1" applyFont="1" applyFill="1" applyBorder="1" applyAlignment="1">
      <alignment horizontal="center" vertical="center"/>
    </xf>
    <xf numFmtId="167" fontId="32" fillId="38" borderId="37" xfId="0" applyNumberFormat="1" applyFont="1" applyFill="1" applyBorder="1" applyAlignment="1">
      <alignment horizontal="right" vertical="center" indent="1"/>
    </xf>
    <xf numFmtId="167" fontId="7" fillId="40" borderId="93" xfId="0" applyNumberFormat="1" applyFont="1" applyFill="1" applyBorder="1" applyAlignment="1">
      <alignment horizontal="right" vertical="center" indent="1"/>
    </xf>
    <xf numFmtId="168" fontId="7" fillId="33" borderId="93" xfId="0" applyNumberFormat="1" applyFont="1" applyFill="1" applyBorder="1" applyAlignment="1">
      <alignment horizontal="right" vertical="center" indent="1"/>
    </xf>
    <xf numFmtId="168" fontId="7" fillId="42" borderId="93" xfId="0" applyNumberFormat="1" applyFont="1" applyFill="1" applyBorder="1" applyAlignment="1">
      <alignment horizontal="right" vertical="center" indent="1"/>
    </xf>
    <xf numFmtId="0" fontId="8" fillId="2" borderId="34" xfId="0" applyFont="1" applyFill="1" applyBorder="1" applyAlignment="1" applyProtection="1">
      <alignment horizontal="center" vertical="center" wrapText="1"/>
      <protection locked="0"/>
    </xf>
    <xf numFmtId="9" fontId="59" fillId="41" borderId="34" xfId="0" applyNumberFormat="1" applyFont="1" applyFill="1" applyBorder="1" applyAlignment="1">
      <alignment horizontal="center" vertical="center"/>
    </xf>
    <xf numFmtId="167" fontId="7" fillId="37" borderId="94" xfId="0" applyNumberFormat="1" applyFont="1" applyFill="1" applyBorder="1" applyAlignment="1">
      <alignment horizontal="right" vertical="center" indent="1"/>
    </xf>
    <xf numFmtId="49" fontId="81" fillId="38" borderId="34" xfId="5" applyNumberFormat="1" applyFont="1" applyFill="1" applyBorder="1" applyAlignment="1" applyProtection="1">
      <alignment horizontal="left" vertical="center" wrapText="1" indent="1"/>
      <protection locked="0"/>
    </xf>
    <xf numFmtId="0" fontId="81" fillId="0" borderId="95" xfId="0" applyFont="1" applyBorder="1" applyAlignment="1" applyProtection="1">
      <alignment horizontal="center" vertical="center" wrapText="1"/>
      <protection locked="0"/>
    </xf>
    <xf numFmtId="167" fontId="7" fillId="37" borderId="96" xfId="0" applyNumberFormat="1" applyFont="1" applyFill="1" applyBorder="1" applyAlignment="1">
      <alignment horizontal="right" vertical="center" indent="1"/>
    </xf>
    <xf numFmtId="0" fontId="8" fillId="2" borderId="29" xfId="0" applyFont="1" applyFill="1" applyBorder="1" applyAlignment="1" applyProtection="1">
      <alignment horizontal="center" vertical="center" wrapText="1"/>
      <protection locked="0"/>
    </xf>
    <xf numFmtId="9" fontId="59" fillId="41" borderId="29" xfId="0" applyNumberFormat="1" applyFont="1" applyFill="1" applyBorder="1" applyAlignment="1">
      <alignment horizontal="center" vertical="center"/>
    </xf>
    <xf numFmtId="167" fontId="32" fillId="38" borderId="29" xfId="0" applyNumberFormat="1" applyFont="1" applyFill="1" applyBorder="1" applyAlignment="1">
      <alignment horizontal="right" vertical="center" indent="1"/>
    </xf>
    <xf numFmtId="167" fontId="7" fillId="40" borderId="94" xfId="0" applyNumberFormat="1" applyFont="1" applyFill="1" applyBorder="1" applyAlignment="1">
      <alignment horizontal="right" vertical="center" indent="1"/>
    </xf>
    <xf numFmtId="167" fontId="7" fillId="40" borderId="96" xfId="0" applyNumberFormat="1" applyFont="1" applyFill="1" applyBorder="1" applyAlignment="1">
      <alignment horizontal="right" vertical="center" indent="1"/>
    </xf>
    <xf numFmtId="167" fontId="7" fillId="36" borderId="94" xfId="0" applyNumberFormat="1" applyFont="1" applyFill="1" applyBorder="1" applyAlignment="1">
      <alignment horizontal="right" vertical="center" indent="1"/>
    </xf>
    <xf numFmtId="167" fontId="7" fillId="36" borderId="96" xfId="0" applyNumberFormat="1" applyFont="1" applyFill="1" applyBorder="1" applyAlignment="1">
      <alignment horizontal="right" vertical="center" indent="1"/>
    </xf>
    <xf numFmtId="167" fontId="7" fillId="4" borderId="55" xfId="0" applyNumberFormat="1" applyFont="1" applyFill="1" applyBorder="1" applyAlignment="1">
      <alignment horizontal="right" vertical="center" indent="1"/>
    </xf>
    <xf numFmtId="0" fontId="8" fillId="2" borderId="0" xfId="0" applyFont="1" applyFill="1" applyAlignment="1" applyProtection="1">
      <alignment horizontal="center" vertical="center" wrapText="1"/>
      <protection locked="0"/>
    </xf>
    <xf numFmtId="9" fontId="59" fillId="41" borderId="0" xfId="0" applyNumberFormat="1" applyFont="1" applyFill="1" applyAlignment="1">
      <alignment horizontal="center" vertical="center"/>
    </xf>
    <xf numFmtId="168" fontId="7" fillId="33" borderId="94" xfId="0" applyNumberFormat="1" applyFont="1" applyFill="1" applyBorder="1" applyAlignment="1">
      <alignment horizontal="right" vertical="center" indent="1"/>
    </xf>
    <xf numFmtId="168" fontId="7" fillId="33" borderId="96" xfId="0" applyNumberFormat="1" applyFont="1" applyFill="1" applyBorder="1" applyAlignment="1">
      <alignment horizontal="right" vertical="center" indent="1"/>
    </xf>
    <xf numFmtId="168" fontId="7" fillId="42" borderId="94" xfId="0" applyNumberFormat="1" applyFont="1" applyFill="1" applyBorder="1" applyAlignment="1">
      <alignment horizontal="right" vertical="center" indent="1"/>
    </xf>
    <xf numFmtId="14" fontId="129" fillId="7" borderId="0" xfId="1" applyNumberFormat="1" applyFont="1" applyFill="1" applyAlignment="1">
      <alignment horizontal="right" vertical="center"/>
    </xf>
    <xf numFmtId="0" fontId="23" fillId="4" borderId="65" xfId="0" applyFont="1" applyFill="1" applyBorder="1" applyAlignment="1">
      <alignment horizontal="center" vertical="center"/>
    </xf>
    <xf numFmtId="0" fontId="63" fillId="0" borderId="0" xfId="0" applyFont="1"/>
    <xf numFmtId="9" fontId="14" fillId="41" borderId="0" xfId="0" applyNumberFormat="1" applyFont="1" applyFill="1" applyAlignment="1">
      <alignment horizontal="center" vertical="center"/>
    </xf>
    <xf numFmtId="9" fontId="14" fillId="41" borderId="0" xfId="0" applyNumberFormat="1" applyFont="1" applyFill="1" applyAlignment="1">
      <alignment horizontal="center" vertical="center" wrapText="1"/>
    </xf>
    <xf numFmtId="9" fontId="14" fillId="41" borderId="34" xfId="0" applyNumberFormat="1" applyFont="1" applyFill="1" applyBorder="1" applyAlignment="1">
      <alignment horizontal="center" vertical="center"/>
    </xf>
    <xf numFmtId="9" fontId="14" fillId="41" borderId="34" xfId="0" applyNumberFormat="1" applyFont="1" applyFill="1" applyBorder="1" applyAlignment="1">
      <alignment horizontal="center" vertical="center" wrapText="1"/>
    </xf>
    <xf numFmtId="9" fontId="50" fillId="17" borderId="0" xfId="0" applyNumberFormat="1" applyFont="1" applyFill="1" applyAlignment="1">
      <alignment horizontal="center" vertical="center"/>
    </xf>
    <xf numFmtId="9" fontId="50" fillId="17" borderId="0" xfId="0" applyNumberFormat="1" applyFont="1" applyFill="1" applyAlignment="1">
      <alignment horizontal="center" vertical="center" wrapText="1"/>
    </xf>
    <xf numFmtId="9" fontId="50" fillId="44" borderId="32" xfId="0" applyNumberFormat="1" applyFont="1" applyFill="1" applyBorder="1" applyAlignment="1">
      <alignment horizontal="center" vertical="center"/>
    </xf>
    <xf numFmtId="9" fontId="140" fillId="20" borderId="31" xfId="0" applyNumberFormat="1" applyFont="1" applyFill="1" applyBorder="1" applyAlignment="1">
      <alignment horizontal="left" vertical="center" wrapText="1" indent="1"/>
    </xf>
    <xf numFmtId="9" fontId="50" fillId="44" borderId="0" xfId="9" applyFont="1" applyFill="1" applyBorder="1" applyAlignment="1" applyProtection="1">
      <alignment horizontal="center" vertical="center" wrapText="1"/>
    </xf>
    <xf numFmtId="0" fontId="50" fillId="44" borderId="32" xfId="0" applyFont="1" applyFill="1" applyBorder="1" applyAlignment="1">
      <alignment horizontal="center" vertical="center" wrapText="1"/>
    </xf>
    <xf numFmtId="0" fontId="54" fillId="0" borderId="0" xfId="0" applyFont="1"/>
    <xf numFmtId="9" fontId="139" fillId="9" borderId="33" xfId="0" applyNumberFormat="1" applyFont="1" applyFill="1" applyBorder="1" applyAlignment="1">
      <alignment horizontal="center" vertical="center"/>
    </xf>
    <xf numFmtId="9" fontId="141" fillId="9" borderId="34" xfId="0" applyNumberFormat="1" applyFont="1" applyFill="1" applyBorder="1" applyAlignment="1">
      <alignment horizontal="left" vertical="center" wrapText="1" indent="8"/>
    </xf>
    <xf numFmtId="0" fontId="67" fillId="7" borderId="0" xfId="0" applyFont="1" applyFill="1" applyAlignment="1">
      <alignment vertical="center"/>
    </xf>
    <xf numFmtId="9" fontId="14" fillId="41" borderId="31" xfId="1" applyNumberFormat="1" applyFont="1" applyFill="1" applyBorder="1" applyAlignment="1">
      <alignment horizontal="right" vertical="center" wrapText="1"/>
    </xf>
    <xf numFmtId="0" fontId="14" fillId="41" borderId="31" xfId="1" applyFont="1" applyFill="1" applyBorder="1" applyAlignment="1">
      <alignment horizontal="right" vertical="center" wrapText="1"/>
    </xf>
    <xf numFmtId="0" fontId="14" fillId="41" borderId="33" xfId="1" applyFont="1" applyFill="1" applyBorder="1" applyAlignment="1">
      <alignment horizontal="right" vertical="center" wrapText="1"/>
    </xf>
    <xf numFmtId="0" fontId="143" fillId="46" borderId="32" xfId="0" applyFont="1" applyFill="1" applyBorder="1" applyAlignment="1">
      <alignment horizontal="left" vertical="center" wrapText="1"/>
    </xf>
    <xf numFmtId="9" fontId="144" fillId="46" borderId="0" xfId="0" applyNumberFormat="1" applyFont="1" applyFill="1" applyAlignment="1">
      <alignment horizontal="left" vertical="center" wrapText="1"/>
    </xf>
    <xf numFmtId="0" fontId="144" fillId="45" borderId="32" xfId="0" applyFont="1" applyFill="1" applyBorder="1"/>
    <xf numFmtId="9" fontId="49" fillId="14" borderId="29" xfId="0" applyNumberFormat="1" applyFont="1" applyFill="1" applyBorder="1" applyAlignment="1">
      <alignment horizontal="center" vertical="center"/>
    </xf>
    <xf numFmtId="0" fontId="72" fillId="7" borderId="72" xfId="0" applyFont="1" applyFill="1" applyBorder="1"/>
    <xf numFmtId="9" fontId="145" fillId="41" borderId="32" xfId="0" applyNumberFormat="1" applyFont="1" applyFill="1" applyBorder="1" applyAlignment="1">
      <alignment horizontal="center" vertical="center"/>
    </xf>
    <xf numFmtId="9" fontId="145" fillId="41" borderId="35" xfId="0" applyNumberFormat="1" applyFont="1" applyFill="1" applyBorder="1" applyAlignment="1">
      <alignment horizontal="center" vertical="center"/>
    </xf>
    <xf numFmtId="9" fontId="49" fillId="15" borderId="30" xfId="0" applyNumberFormat="1" applyFont="1" applyFill="1" applyBorder="1" applyAlignment="1">
      <alignment horizontal="center" vertical="center" wrapText="1"/>
    </xf>
    <xf numFmtId="0" fontId="51" fillId="70" borderId="31" xfId="0" applyFont="1" applyFill="1" applyBorder="1" applyAlignment="1">
      <alignment horizontal="left" vertical="center" wrapText="1" indent="1"/>
    </xf>
    <xf numFmtId="9" fontId="51" fillId="70" borderId="0" xfId="0" applyNumberFormat="1" applyFont="1" applyFill="1" applyAlignment="1">
      <alignment horizontal="center" vertical="center"/>
    </xf>
    <xf numFmtId="0" fontId="51" fillId="16" borderId="32" xfId="0" applyFont="1" applyFill="1" applyBorder="1" applyAlignment="1">
      <alignment horizontal="center" vertical="center" wrapText="1"/>
    </xf>
    <xf numFmtId="0" fontId="14" fillId="71" borderId="31" xfId="0" applyFont="1" applyFill="1" applyBorder="1" applyAlignment="1">
      <alignment horizontal="left" vertical="center" wrapText="1" indent="1"/>
    </xf>
    <xf numFmtId="9" fontId="14" fillId="71" borderId="0" xfId="0" applyNumberFormat="1" applyFont="1" applyFill="1" applyAlignment="1">
      <alignment horizontal="center" vertical="center"/>
    </xf>
    <xf numFmtId="0" fontId="53" fillId="32" borderId="32" xfId="0" applyFont="1" applyFill="1" applyBorder="1" applyAlignment="1">
      <alignment horizontal="center" vertical="center" wrapText="1"/>
    </xf>
    <xf numFmtId="0" fontId="51" fillId="72" borderId="31" xfId="0" applyFont="1" applyFill="1" applyBorder="1" applyAlignment="1">
      <alignment horizontal="left" vertical="center" wrapText="1" indent="1"/>
    </xf>
    <xf numFmtId="9" fontId="51" fillId="72" borderId="0" xfId="0" applyNumberFormat="1" applyFont="1" applyFill="1" applyAlignment="1">
      <alignment horizontal="center" vertical="center"/>
    </xf>
    <xf numFmtId="0" fontId="51" fillId="31" borderId="32" xfId="0" applyFont="1" applyFill="1" applyBorder="1" applyAlignment="1">
      <alignment horizontal="center" vertical="center" wrapText="1"/>
    </xf>
    <xf numFmtId="0" fontId="57" fillId="41" borderId="31" xfId="0" applyFont="1" applyFill="1" applyBorder="1" applyAlignment="1" applyProtection="1">
      <alignment vertical="center" wrapText="1"/>
      <protection locked="0"/>
    </xf>
    <xf numFmtId="0" fontId="57" fillId="41" borderId="0" xfId="0" applyFont="1" applyFill="1" applyAlignment="1" applyProtection="1">
      <alignment vertical="center" wrapText="1"/>
      <protection locked="0"/>
    </xf>
    <xf numFmtId="0" fontId="57" fillId="41" borderId="32" xfId="0" applyFont="1" applyFill="1" applyBorder="1" applyAlignment="1" applyProtection="1">
      <alignment vertical="center" wrapText="1"/>
      <protection locked="0"/>
    </xf>
    <xf numFmtId="0" fontId="57" fillId="41" borderId="33" xfId="0" applyFont="1" applyFill="1" applyBorder="1" applyAlignment="1" applyProtection="1">
      <alignment vertical="center" wrapText="1"/>
      <protection locked="0"/>
    </xf>
    <xf numFmtId="0" fontId="57" fillId="41" borderId="34" xfId="0" applyFont="1" applyFill="1" applyBorder="1" applyAlignment="1" applyProtection="1">
      <alignment vertical="center" wrapText="1"/>
      <protection locked="0"/>
    </xf>
    <xf numFmtId="0" fontId="57" fillId="41" borderId="35" xfId="0" applyFont="1" applyFill="1" applyBorder="1" applyAlignment="1" applyProtection="1">
      <alignment vertical="center" wrapText="1"/>
      <protection locked="0"/>
    </xf>
    <xf numFmtId="0" fontId="50" fillId="41" borderId="31" xfId="0" applyFont="1" applyFill="1" applyBorder="1" applyAlignment="1">
      <alignment vertical="center" wrapText="1"/>
    </xf>
    <xf numFmtId="0" fontId="50" fillId="41" borderId="0" xfId="0" applyFont="1" applyFill="1" applyAlignment="1">
      <alignment vertical="center" wrapText="1"/>
    </xf>
    <xf numFmtId="0" fontId="50" fillId="41" borderId="32" xfId="0" applyFont="1" applyFill="1" applyBorder="1" applyAlignment="1">
      <alignment vertical="center" wrapText="1"/>
    </xf>
    <xf numFmtId="0" fontId="31" fillId="41" borderId="31" xfId="0" applyFont="1" applyFill="1" applyBorder="1" applyAlignment="1">
      <alignment vertical="center"/>
    </xf>
    <xf numFmtId="9" fontId="108" fillId="41" borderId="32" xfId="0" applyNumberFormat="1" applyFont="1" applyFill="1" applyBorder="1" applyAlignment="1">
      <alignment horizontal="center" vertical="center" wrapText="1"/>
    </xf>
    <xf numFmtId="0" fontId="146" fillId="0" borderId="0" xfId="0" applyFont="1"/>
    <xf numFmtId="0" fontId="3" fillId="3" borderId="0" xfId="0" applyFont="1" applyFill="1" applyAlignment="1">
      <alignment horizontal="left" vertical="center" indent="1"/>
    </xf>
    <xf numFmtId="0" fontId="7" fillId="2" borderId="0" xfId="0" applyFont="1" applyFill="1" applyAlignment="1">
      <alignment horizontal="left" indent="1"/>
    </xf>
    <xf numFmtId="0" fontId="7" fillId="3" borderId="0" xfId="0" applyFont="1" applyFill="1" applyAlignment="1">
      <alignment horizontal="left" vertical="center" indent="1"/>
    </xf>
    <xf numFmtId="49" fontId="7" fillId="3" borderId="0" xfId="0" applyNumberFormat="1" applyFont="1" applyFill="1" applyAlignment="1">
      <alignment vertical="top"/>
    </xf>
    <xf numFmtId="9" fontId="3" fillId="3" borderId="0" xfId="0" applyNumberFormat="1" applyFont="1" applyFill="1" applyAlignment="1">
      <alignment horizontal="left" vertical="top" indent="1"/>
    </xf>
    <xf numFmtId="9" fontId="34" fillId="3" borderId="0" xfId="0" applyNumberFormat="1" applyFont="1" applyFill="1" applyAlignment="1">
      <alignment horizontal="left" vertical="top" indent="1"/>
    </xf>
    <xf numFmtId="0" fontId="7" fillId="0" borderId="0" xfId="0" applyFont="1" applyAlignment="1">
      <alignment horizontal="left" vertical="top" indent="1"/>
    </xf>
    <xf numFmtId="9" fontId="26" fillId="2" borderId="0" xfId="0" applyNumberFormat="1" applyFont="1" applyFill="1" applyAlignment="1">
      <alignment horizontal="left" vertical="top" indent="1"/>
    </xf>
    <xf numFmtId="9" fontId="35" fillId="2" borderId="0" xfId="0" applyNumberFormat="1" applyFont="1" applyFill="1" applyAlignment="1">
      <alignment horizontal="left" vertical="top" indent="1"/>
    </xf>
    <xf numFmtId="0" fontId="34" fillId="2" borderId="0" xfId="0" applyFont="1" applyFill="1" applyAlignment="1">
      <alignment horizontal="left" vertical="top" indent="1"/>
    </xf>
    <xf numFmtId="0" fontId="7" fillId="2" borderId="0" xfId="0" applyFont="1" applyFill="1" applyAlignment="1">
      <alignment horizontal="left" vertical="top" indent="1"/>
    </xf>
    <xf numFmtId="9" fontId="53" fillId="41" borderId="33" xfId="0" applyNumberFormat="1" applyFont="1" applyFill="1" applyBorder="1" applyAlignment="1">
      <alignment horizontal="center" vertical="center"/>
    </xf>
    <xf numFmtId="9" fontId="53" fillId="41" borderId="35" xfId="0" applyNumberFormat="1" applyFont="1" applyFill="1" applyBorder="1" applyAlignment="1">
      <alignment horizontal="center" vertical="center" wrapText="1"/>
    </xf>
    <xf numFmtId="9" fontId="14" fillId="41" borderId="68" xfId="0" applyNumberFormat="1" applyFont="1" applyFill="1" applyBorder="1" applyAlignment="1">
      <alignment horizontal="center" vertical="center" wrapText="1"/>
    </xf>
    <xf numFmtId="9" fontId="14" fillId="41" borderId="69" xfId="0" applyNumberFormat="1" applyFont="1" applyFill="1" applyBorder="1" applyAlignment="1">
      <alignment horizontal="center" vertical="center" wrapText="1"/>
    </xf>
    <xf numFmtId="9" fontId="14" fillId="41" borderId="33" xfId="0" applyNumberFormat="1" applyFont="1" applyFill="1" applyBorder="1" applyAlignment="1">
      <alignment horizontal="center" vertical="center" wrapText="1"/>
    </xf>
    <xf numFmtId="9" fontId="14" fillId="41" borderId="35" xfId="0" applyNumberFormat="1" applyFont="1" applyFill="1" applyBorder="1" applyAlignment="1">
      <alignment horizontal="center" vertical="center" wrapText="1"/>
    </xf>
    <xf numFmtId="9" fontId="146" fillId="0" borderId="0" xfId="0" applyNumberFormat="1" applyFont="1"/>
    <xf numFmtId="0" fontId="12" fillId="41" borderId="0" xfId="0" applyFont="1" applyFill="1" applyAlignment="1">
      <alignment vertical="center"/>
    </xf>
    <xf numFmtId="0" fontId="108" fillId="41" borderId="0" xfId="0" applyFont="1" applyFill="1" applyAlignment="1">
      <alignment vertical="center"/>
    </xf>
    <xf numFmtId="0" fontId="108" fillId="41" borderId="0" xfId="0" applyFont="1" applyFill="1" applyAlignment="1">
      <alignment horizontal="right" vertical="center"/>
    </xf>
    <xf numFmtId="9" fontId="108" fillId="7" borderId="0" xfId="0" applyNumberFormat="1" applyFont="1" applyFill="1" applyAlignment="1" applyProtection="1">
      <alignment horizontal="center" vertical="center"/>
      <protection locked="0"/>
    </xf>
    <xf numFmtId="9" fontId="48" fillId="15" borderId="0" xfId="0" applyNumberFormat="1" applyFont="1" applyFill="1" applyAlignment="1">
      <alignment horizontal="center" vertical="center" wrapText="1"/>
    </xf>
    <xf numFmtId="0" fontId="40" fillId="41" borderId="0" xfId="0" applyFont="1" applyFill="1" applyAlignment="1">
      <alignment horizontal="right" vertical="center" indent="1"/>
    </xf>
    <xf numFmtId="49" fontId="27" fillId="41" borderId="0" xfId="0" applyNumberFormat="1" applyFont="1" applyFill="1" applyAlignment="1">
      <alignment horizontal="center" vertical="center" wrapText="1"/>
    </xf>
    <xf numFmtId="49" fontId="40" fillId="41" borderId="0" xfId="0" applyNumberFormat="1" applyFont="1" applyFill="1" applyAlignment="1">
      <alignment horizontal="center" vertical="center"/>
    </xf>
    <xf numFmtId="9" fontId="27" fillId="41" borderId="0" xfId="0" applyNumberFormat="1" applyFont="1" applyFill="1" applyAlignment="1">
      <alignment horizontal="center" vertical="center" wrapText="1"/>
    </xf>
    <xf numFmtId="9" fontId="148" fillId="47" borderId="0" xfId="0" applyNumberFormat="1" applyFont="1" applyFill="1" applyAlignment="1">
      <alignment horizontal="center" vertical="center" wrapText="1"/>
    </xf>
    <xf numFmtId="9" fontId="149" fillId="47" borderId="32" xfId="0" applyNumberFormat="1" applyFont="1" applyFill="1" applyBorder="1" applyAlignment="1">
      <alignment horizontal="center" vertical="center" wrapText="1"/>
    </xf>
    <xf numFmtId="9" fontId="148" fillId="48" borderId="0" xfId="0" applyNumberFormat="1" applyFont="1" applyFill="1" applyAlignment="1">
      <alignment horizontal="center" vertical="center" wrapText="1"/>
    </xf>
    <xf numFmtId="9" fontId="149" fillId="48" borderId="32" xfId="0" applyNumberFormat="1" applyFont="1" applyFill="1" applyBorder="1" applyAlignment="1">
      <alignment horizontal="center" vertical="center" wrapText="1"/>
    </xf>
    <xf numFmtId="9" fontId="148" fillId="49" borderId="0" xfId="0" applyNumberFormat="1" applyFont="1" applyFill="1" applyAlignment="1">
      <alignment horizontal="center" vertical="center" wrapText="1"/>
    </xf>
    <xf numFmtId="9" fontId="149" fillId="49" borderId="32" xfId="0" applyNumberFormat="1" applyFont="1" applyFill="1" applyBorder="1" applyAlignment="1">
      <alignment horizontal="center" vertical="center" wrapText="1"/>
    </xf>
    <xf numFmtId="9" fontId="148" fillId="50" borderId="0" xfId="0" applyNumberFormat="1" applyFont="1" applyFill="1" applyAlignment="1">
      <alignment horizontal="center" vertical="center" wrapText="1"/>
    </xf>
    <xf numFmtId="9" fontId="149" fillId="50" borderId="32" xfId="0" applyNumberFormat="1" applyFont="1" applyFill="1" applyBorder="1" applyAlignment="1">
      <alignment horizontal="center" vertical="center" wrapText="1"/>
    </xf>
    <xf numFmtId="9" fontId="148" fillId="51" borderId="0" xfId="0" applyNumberFormat="1" applyFont="1" applyFill="1" applyAlignment="1">
      <alignment horizontal="center" vertical="center" wrapText="1"/>
    </xf>
    <xf numFmtId="9" fontId="149" fillId="51" borderId="32" xfId="0" applyNumberFormat="1" applyFont="1" applyFill="1" applyBorder="1" applyAlignment="1">
      <alignment horizontal="center" vertical="center" wrapText="1"/>
    </xf>
    <xf numFmtId="9" fontId="148" fillId="52" borderId="0" xfId="0" applyNumberFormat="1" applyFont="1" applyFill="1" applyAlignment="1">
      <alignment horizontal="center" vertical="center" wrapText="1"/>
    </xf>
    <xf numFmtId="9" fontId="149" fillId="52" borderId="32" xfId="0" applyNumberFormat="1" applyFont="1" applyFill="1" applyBorder="1" applyAlignment="1">
      <alignment horizontal="center" vertical="center" wrapText="1"/>
    </xf>
    <xf numFmtId="49" fontId="7" fillId="3" borderId="0" xfId="0" applyNumberFormat="1" applyFont="1" applyFill="1" applyAlignment="1">
      <alignment horizontal="right" vertical="top"/>
    </xf>
    <xf numFmtId="49" fontId="81" fillId="38" borderId="0" xfId="5" applyNumberFormat="1" applyFont="1" applyFill="1" applyAlignment="1" applyProtection="1">
      <alignment horizontal="left" vertical="center" wrapText="1" indent="1"/>
      <protection locked="0"/>
    </xf>
    <xf numFmtId="167" fontId="32" fillId="38" borderId="34" xfId="0" applyNumberFormat="1" applyFont="1" applyFill="1" applyBorder="1" applyAlignment="1">
      <alignment horizontal="right" vertical="center" indent="1"/>
    </xf>
    <xf numFmtId="167" fontId="7" fillId="39" borderId="94" xfId="0" applyNumberFormat="1" applyFont="1" applyFill="1" applyBorder="1" applyAlignment="1">
      <alignment horizontal="right" vertical="center" indent="1"/>
    </xf>
    <xf numFmtId="167" fontId="7" fillId="39" borderId="93" xfId="0" applyNumberFormat="1" applyFont="1" applyFill="1" applyBorder="1" applyAlignment="1">
      <alignment horizontal="right" vertical="center" indent="1"/>
    </xf>
    <xf numFmtId="167" fontId="7" fillId="39" borderId="96" xfId="0" applyNumberFormat="1" applyFont="1" applyFill="1" applyBorder="1" applyAlignment="1">
      <alignment horizontal="right" vertical="center" indent="1"/>
    </xf>
    <xf numFmtId="0" fontId="48" fillId="15" borderId="46" xfId="1" applyFont="1" applyFill="1" applyBorder="1" applyAlignment="1">
      <alignment horizontal="center" vertical="center"/>
    </xf>
    <xf numFmtId="0" fontId="6" fillId="15" borderId="48" xfId="1" applyFont="1" applyFill="1" applyBorder="1" applyAlignment="1">
      <alignment horizontal="center" vertical="center"/>
    </xf>
    <xf numFmtId="0" fontId="6" fillId="15" borderId="47" xfId="1" applyFont="1" applyFill="1" applyBorder="1" applyAlignment="1">
      <alignment horizontal="center" vertical="center"/>
    </xf>
    <xf numFmtId="0" fontId="48" fillId="53" borderId="49" xfId="1" applyFont="1" applyFill="1" applyBorder="1" applyAlignment="1">
      <alignment horizontal="center" vertical="center"/>
    </xf>
    <xf numFmtId="0" fontId="48" fillId="53" borderId="50" xfId="1" applyFont="1" applyFill="1" applyBorder="1" applyAlignment="1">
      <alignment horizontal="center" vertical="center"/>
    </xf>
    <xf numFmtId="0" fontId="48" fillId="53" borderId="51" xfId="1" applyFont="1" applyFill="1" applyBorder="1" applyAlignment="1">
      <alignment horizontal="center" vertical="center"/>
    </xf>
    <xf numFmtId="49" fontId="63" fillId="11" borderId="53" xfId="1" applyNumberFormat="1" applyFont="1" applyFill="1" applyBorder="1" applyAlignment="1">
      <alignment horizontal="center" vertical="center" wrapText="1"/>
    </xf>
    <xf numFmtId="49" fontId="63" fillId="11" borderId="54" xfId="1" applyNumberFormat="1" applyFont="1" applyFill="1" applyBorder="1" applyAlignment="1">
      <alignment horizontal="center" vertical="center" wrapText="1"/>
    </xf>
    <xf numFmtId="9" fontId="63" fillId="11" borderId="53" xfId="0" applyNumberFormat="1" applyFont="1" applyFill="1" applyBorder="1" applyAlignment="1">
      <alignment horizontal="center" vertical="center" wrapText="1"/>
    </xf>
    <xf numFmtId="0" fontId="63" fillId="11" borderId="53" xfId="0" applyFont="1" applyFill="1" applyBorder="1" applyAlignment="1">
      <alignment horizontal="center" vertical="center" wrapText="1"/>
    </xf>
    <xf numFmtId="9" fontId="63" fillId="11" borderId="0" xfId="0" applyNumberFormat="1" applyFont="1" applyFill="1" applyAlignment="1">
      <alignment horizontal="center" vertical="center" wrapText="1"/>
    </xf>
    <xf numFmtId="0" fontId="63" fillId="11" borderId="0" xfId="0" applyFont="1" applyFill="1" applyAlignment="1">
      <alignment horizontal="center" vertical="center" wrapText="1"/>
    </xf>
    <xf numFmtId="49" fontId="63" fillId="11" borderId="0" xfId="1" applyNumberFormat="1" applyFont="1" applyFill="1" applyAlignment="1">
      <alignment horizontal="center" vertical="center" wrapText="1"/>
    </xf>
    <xf numFmtId="49" fontId="63" fillId="11" borderId="56" xfId="1" applyNumberFormat="1" applyFont="1" applyFill="1" applyBorder="1" applyAlignment="1">
      <alignment horizontal="center" vertical="center" wrapText="1"/>
    </xf>
    <xf numFmtId="0" fontId="63" fillId="11" borderId="55" xfId="0" applyFont="1" applyFill="1" applyBorder="1" applyAlignment="1">
      <alignment horizontal="center" vertical="center" wrapText="1"/>
    </xf>
    <xf numFmtId="0" fontId="63" fillId="57" borderId="55" xfId="0" applyFont="1" applyFill="1" applyBorder="1" applyAlignment="1">
      <alignment horizontal="center" vertical="center" wrapText="1"/>
    </xf>
    <xf numFmtId="0" fontId="63" fillId="57" borderId="0" xfId="0" applyFont="1" applyFill="1" applyAlignment="1">
      <alignment horizontal="center" vertical="center" wrapText="1"/>
    </xf>
    <xf numFmtId="0" fontId="63" fillId="11" borderId="52" xfId="0" applyFont="1" applyFill="1" applyBorder="1" applyAlignment="1">
      <alignment horizontal="center" vertical="center" wrapText="1"/>
    </xf>
    <xf numFmtId="0" fontId="63" fillId="12" borderId="55" xfId="0" applyFont="1" applyFill="1" applyBorder="1" applyAlignment="1">
      <alignment horizontal="left" vertical="center" wrapText="1" indent="1"/>
    </xf>
    <xf numFmtId="0" fontId="63" fillId="12" borderId="0" xfId="0" applyFont="1" applyFill="1" applyAlignment="1">
      <alignment horizontal="left" vertical="center" wrapText="1" indent="1"/>
    </xf>
    <xf numFmtId="9" fontId="71" fillId="10" borderId="0" xfId="0" applyNumberFormat="1" applyFont="1" applyFill="1" applyAlignment="1">
      <alignment horizontal="left" vertical="center" wrapText="1" indent="1"/>
    </xf>
    <xf numFmtId="9" fontId="71" fillId="10" borderId="56" xfId="0" applyNumberFormat="1" applyFont="1" applyFill="1" applyBorder="1" applyAlignment="1">
      <alignment horizontal="left" vertical="center" wrapText="1" indent="1"/>
    </xf>
    <xf numFmtId="0" fontId="48" fillId="53" borderId="46" xfId="1" applyFont="1" applyFill="1" applyBorder="1" applyAlignment="1">
      <alignment horizontal="center" vertical="center"/>
    </xf>
    <xf numFmtId="0" fontId="48" fillId="53" borderId="48" xfId="1" applyFont="1" applyFill="1" applyBorder="1" applyAlignment="1">
      <alignment horizontal="center" vertical="center"/>
    </xf>
    <xf numFmtId="0" fontId="48" fillId="53" borderId="47" xfId="1" applyFont="1" applyFill="1" applyBorder="1" applyAlignment="1">
      <alignment horizontal="center" vertical="center"/>
    </xf>
    <xf numFmtId="0" fontId="54" fillId="11" borderId="48" xfId="1" applyFont="1" applyFill="1" applyBorder="1" applyAlignment="1">
      <alignment horizontal="center" vertical="center" wrapText="1"/>
    </xf>
    <xf numFmtId="49" fontId="54" fillId="57" borderId="48" xfId="1" applyNumberFormat="1" applyFont="1" applyFill="1" applyBorder="1" applyAlignment="1">
      <alignment horizontal="center" vertical="center" wrapText="1"/>
    </xf>
    <xf numFmtId="49" fontId="54" fillId="57" borderId="47" xfId="1" applyNumberFormat="1" applyFont="1" applyFill="1" applyBorder="1" applyAlignment="1">
      <alignment horizontal="center" vertical="center" wrapText="1"/>
    </xf>
    <xf numFmtId="0" fontId="71" fillId="10" borderId="0" xfId="0" applyFont="1" applyFill="1" applyAlignment="1">
      <alignment horizontal="left" vertical="center" wrapText="1" indent="1"/>
    </xf>
    <xf numFmtId="0" fontId="71" fillId="10" borderId="56" xfId="0" applyFont="1" applyFill="1" applyBorder="1" applyAlignment="1">
      <alignment horizontal="left" vertical="center" wrapText="1" indent="1"/>
    </xf>
    <xf numFmtId="0" fontId="63" fillId="12" borderId="52" xfId="0" applyFont="1" applyFill="1" applyBorder="1" applyAlignment="1">
      <alignment horizontal="left" vertical="center" wrapText="1" indent="1"/>
    </xf>
    <xf numFmtId="0" fontId="63" fillId="12" borderId="53" xfId="0" applyFont="1" applyFill="1" applyBorder="1" applyAlignment="1">
      <alignment horizontal="left" vertical="center" wrapText="1" indent="1"/>
    </xf>
    <xf numFmtId="0" fontId="71" fillId="10" borderId="53" xfId="0" applyFont="1" applyFill="1" applyBorder="1" applyAlignment="1">
      <alignment horizontal="left" vertical="center" wrapText="1" indent="1"/>
    </xf>
    <xf numFmtId="0" fontId="71" fillId="10" borderId="54" xfId="0" applyFont="1" applyFill="1" applyBorder="1" applyAlignment="1">
      <alignment horizontal="left" vertical="center" wrapText="1" indent="1"/>
    </xf>
    <xf numFmtId="0" fontId="54" fillId="57" borderId="46" xfId="1" applyFont="1" applyFill="1" applyBorder="1" applyAlignment="1">
      <alignment horizontal="center" vertical="center" wrapText="1"/>
    </xf>
    <xf numFmtId="0" fontId="54" fillId="57" borderId="48" xfId="1" applyFont="1" applyFill="1" applyBorder="1" applyAlignment="1">
      <alignment horizontal="center" vertical="center" wrapText="1"/>
    </xf>
    <xf numFmtId="0" fontId="54" fillId="12" borderId="46" xfId="1" applyFont="1" applyFill="1" applyBorder="1" applyAlignment="1">
      <alignment horizontal="center" vertical="center" wrapText="1"/>
    </xf>
    <xf numFmtId="0" fontId="53" fillId="12" borderId="48" xfId="1" applyFont="1" applyFill="1" applyBorder="1" applyAlignment="1">
      <alignment horizontal="center" vertical="center"/>
    </xf>
    <xf numFmtId="0" fontId="53" fillId="12" borderId="47" xfId="1" applyFont="1" applyFill="1" applyBorder="1" applyAlignment="1">
      <alignment horizontal="center" vertical="center"/>
    </xf>
    <xf numFmtId="0" fontId="13" fillId="10" borderId="46" xfId="1" applyFont="1" applyFill="1" applyBorder="1" applyAlignment="1">
      <alignment horizontal="center" vertical="center" wrapText="1"/>
    </xf>
    <xf numFmtId="0" fontId="13" fillId="10" borderId="48" xfId="1" applyFont="1" applyFill="1" applyBorder="1" applyAlignment="1">
      <alignment horizontal="center" vertical="center" wrapText="1"/>
    </xf>
    <xf numFmtId="0" fontId="13" fillId="10" borderId="47" xfId="1" applyFont="1" applyFill="1" applyBorder="1" applyAlignment="1">
      <alignment horizontal="center" vertical="center" wrapText="1"/>
    </xf>
    <xf numFmtId="0" fontId="104" fillId="12" borderId="46" xfId="1" applyFont="1" applyFill="1" applyBorder="1" applyAlignment="1">
      <alignment horizontal="center" vertical="center" wrapText="1"/>
    </xf>
    <xf numFmtId="0" fontId="105" fillId="12" borderId="48" xfId="1" applyFont="1" applyFill="1" applyBorder="1" applyAlignment="1">
      <alignment horizontal="center" vertical="center" wrapText="1"/>
    </xf>
    <xf numFmtId="0" fontId="22" fillId="10" borderId="48" xfId="1" applyFont="1" applyFill="1" applyBorder="1" applyAlignment="1">
      <alignment horizontal="center" vertical="center" wrapText="1"/>
    </xf>
    <xf numFmtId="0" fontId="22" fillId="10" borderId="47" xfId="1" applyFont="1" applyFill="1" applyBorder="1" applyAlignment="1">
      <alignment horizontal="center" vertical="center" wrapText="1"/>
    </xf>
    <xf numFmtId="0" fontId="71" fillId="41" borderId="52" xfId="1" applyFont="1" applyFill="1" applyBorder="1" applyAlignment="1">
      <alignment horizontal="left" vertical="top" wrapText="1" indent="1"/>
    </xf>
    <xf numFmtId="0" fontId="71" fillId="41" borderId="53" xfId="1" applyFont="1" applyFill="1" applyBorder="1" applyAlignment="1">
      <alignment horizontal="left" vertical="top" wrapText="1" indent="1"/>
    </xf>
    <xf numFmtId="0" fontId="71" fillId="41" borderId="54" xfId="1" applyFont="1" applyFill="1" applyBorder="1" applyAlignment="1">
      <alignment horizontal="left" vertical="top" wrapText="1" indent="1"/>
    </xf>
    <xf numFmtId="0" fontId="50" fillId="53" borderId="46" xfId="1" applyFont="1" applyFill="1" applyBorder="1" applyAlignment="1">
      <alignment horizontal="center" vertical="center" wrapText="1"/>
    </xf>
    <xf numFmtId="0" fontId="51" fillId="53" borderId="48" xfId="1" applyFont="1" applyFill="1" applyBorder="1" applyAlignment="1">
      <alignment horizontal="center" vertical="center" wrapText="1"/>
    </xf>
    <xf numFmtId="0" fontId="51" fillId="53" borderId="47" xfId="1" applyFont="1" applyFill="1" applyBorder="1" applyAlignment="1">
      <alignment horizontal="center" vertical="center" wrapText="1"/>
    </xf>
    <xf numFmtId="0" fontId="13" fillId="41" borderId="33" xfId="1" applyFont="1" applyFill="1" applyBorder="1" applyAlignment="1">
      <alignment horizontal="right" vertical="center"/>
    </xf>
    <xf numFmtId="0" fontId="13" fillId="41" borderId="34" xfId="1" applyFont="1" applyFill="1" applyBorder="1" applyAlignment="1">
      <alignment horizontal="right" vertical="center"/>
    </xf>
    <xf numFmtId="0" fontId="109" fillId="0" borderId="34" xfId="8" applyFont="1" applyBorder="1" applyAlignment="1" applyProtection="1">
      <alignment vertical="center"/>
      <protection locked="0"/>
    </xf>
    <xf numFmtId="0" fontId="109" fillId="0" borderId="34" xfId="0" applyFont="1" applyBorder="1" applyAlignment="1" applyProtection="1">
      <alignment vertical="center"/>
      <protection locked="0"/>
    </xf>
    <xf numFmtId="0" fontId="48" fillId="15" borderId="49" xfId="1" applyFont="1" applyFill="1" applyBorder="1" applyAlignment="1">
      <alignment horizontal="center" vertical="center"/>
    </xf>
    <xf numFmtId="0" fontId="48" fillId="15" borderId="50" xfId="1" applyFont="1" applyFill="1" applyBorder="1" applyAlignment="1">
      <alignment horizontal="center" vertical="center"/>
    </xf>
    <xf numFmtId="0" fontId="48" fillId="15" borderId="51" xfId="1" applyFont="1" applyFill="1" applyBorder="1" applyAlignment="1">
      <alignment horizontal="center" vertical="center"/>
    </xf>
    <xf numFmtId="0" fontId="71" fillId="6" borderId="55" xfId="1" applyFont="1" applyFill="1" applyBorder="1" applyAlignment="1">
      <alignment horizontal="left" vertical="center" wrapText="1" indent="1"/>
    </xf>
    <xf numFmtId="0" fontId="71" fillId="6" borderId="0" xfId="1" applyFont="1" applyFill="1" applyAlignment="1">
      <alignment horizontal="left" vertical="center" wrapText="1" indent="1"/>
    </xf>
    <xf numFmtId="0" fontId="71" fillId="6" borderId="56" xfId="1" applyFont="1" applyFill="1" applyBorder="1" applyAlignment="1">
      <alignment horizontal="left" vertical="center" wrapText="1" indent="1"/>
    </xf>
    <xf numFmtId="0" fontId="13" fillId="41" borderId="28" xfId="1" applyFont="1" applyFill="1" applyBorder="1" applyAlignment="1">
      <alignment horizontal="right" vertical="center"/>
    </xf>
    <xf numFmtId="0" fontId="13" fillId="41" borderId="29" xfId="1" applyFont="1" applyFill="1" applyBorder="1" applyAlignment="1">
      <alignment horizontal="right" vertical="center"/>
    </xf>
    <xf numFmtId="0" fontId="69" fillId="3" borderId="29" xfId="1" applyFont="1" applyFill="1" applyBorder="1" applyAlignment="1" applyProtection="1">
      <alignment vertical="center"/>
      <protection locked="0"/>
    </xf>
    <xf numFmtId="0" fontId="69" fillId="3" borderId="30" xfId="1" applyFont="1" applyFill="1" applyBorder="1" applyAlignment="1" applyProtection="1">
      <alignment vertical="center"/>
      <protection locked="0"/>
    </xf>
    <xf numFmtId="0" fontId="13" fillId="41" borderId="31" xfId="1" applyFont="1" applyFill="1" applyBorder="1" applyAlignment="1">
      <alignment horizontal="right" vertical="center" wrapText="1"/>
    </xf>
    <xf numFmtId="0" fontId="13" fillId="41" borderId="0" xfId="1" applyFont="1" applyFill="1" applyAlignment="1">
      <alignment horizontal="right" vertical="center" wrapText="1"/>
    </xf>
    <xf numFmtId="0" fontId="69" fillId="3" borderId="0" xfId="1" applyFont="1" applyFill="1" applyAlignment="1" applyProtection="1">
      <alignment vertical="center"/>
      <protection locked="0"/>
    </xf>
    <xf numFmtId="0" fontId="69" fillId="3" borderId="32" xfId="1" applyFont="1" applyFill="1" applyBorder="1" applyAlignment="1" applyProtection="1">
      <alignment vertical="center"/>
      <protection locked="0"/>
    </xf>
    <xf numFmtId="0" fontId="128" fillId="7" borderId="0" xfId="2" applyFont="1" applyFill="1" applyAlignment="1">
      <alignment horizontal="right" vertical="center" wrapText="1"/>
    </xf>
    <xf numFmtId="0" fontId="49" fillId="14" borderId="50" xfId="1" applyFont="1" applyFill="1" applyBorder="1" applyAlignment="1">
      <alignment horizontal="center" vertical="center"/>
    </xf>
    <xf numFmtId="0" fontId="49" fillId="14" borderId="51" xfId="1" applyFont="1" applyFill="1" applyBorder="1" applyAlignment="1">
      <alignment horizontal="center" vertical="center"/>
    </xf>
    <xf numFmtId="0" fontId="45" fillId="14" borderId="0" xfId="1" applyFont="1" applyFill="1" applyAlignment="1">
      <alignment horizontal="center" vertical="center" wrapText="1"/>
    </xf>
    <xf numFmtId="0" fontId="45" fillId="14" borderId="56" xfId="1" applyFont="1" applyFill="1" applyBorder="1" applyAlignment="1">
      <alignment horizontal="center" vertical="center" wrapText="1"/>
    </xf>
    <xf numFmtId="0" fontId="157" fillId="14" borderId="52" xfId="8" applyFont="1" applyFill="1" applyBorder="1" applyAlignment="1">
      <alignment horizontal="center" vertical="center" wrapText="1"/>
    </xf>
    <xf numFmtId="0" fontId="157" fillId="14" borderId="53" xfId="8" applyFont="1" applyFill="1" applyBorder="1" applyAlignment="1">
      <alignment horizontal="center" vertical="center" wrapText="1"/>
    </xf>
    <xf numFmtId="0" fontId="157" fillId="14" borderId="54" xfId="8" applyFont="1" applyFill="1" applyBorder="1" applyAlignment="1">
      <alignment horizontal="center" vertical="center" wrapText="1"/>
    </xf>
    <xf numFmtId="0" fontId="38" fillId="2" borderId="0" xfId="2" applyFont="1" applyFill="1" applyAlignment="1">
      <alignment horizontal="center" vertical="center"/>
    </xf>
    <xf numFmtId="0" fontId="158" fillId="0" borderId="0" xfId="0" applyFont="1" applyAlignment="1">
      <alignment horizontal="left" wrapText="1"/>
    </xf>
    <xf numFmtId="0" fontId="155" fillId="41" borderId="37" xfId="1" applyFont="1" applyFill="1" applyBorder="1" applyAlignment="1">
      <alignment horizontal="center" vertical="center" wrapText="1"/>
    </xf>
    <xf numFmtId="0" fontId="48" fillId="16" borderId="28" xfId="0" applyFont="1" applyFill="1" applyBorder="1" applyAlignment="1">
      <alignment horizontal="center" vertical="center" wrapText="1"/>
    </xf>
    <xf numFmtId="0" fontId="48" fillId="16" borderId="29" xfId="0" applyFont="1" applyFill="1" applyBorder="1" applyAlignment="1">
      <alignment horizontal="center" vertical="center" wrapText="1"/>
    </xf>
    <xf numFmtId="0" fontId="155" fillId="41" borderId="29" xfId="1" applyFont="1" applyFill="1" applyBorder="1" applyAlignment="1">
      <alignment horizontal="center" vertical="center" wrapText="1"/>
    </xf>
    <xf numFmtId="0" fontId="64" fillId="41" borderId="34" xfId="1" applyFont="1" applyFill="1" applyBorder="1" applyAlignment="1">
      <alignment horizontal="center" vertical="center" wrapText="1"/>
    </xf>
    <xf numFmtId="0" fontId="64" fillId="41" borderId="37" xfId="1" applyFont="1" applyFill="1" applyBorder="1" applyAlignment="1">
      <alignment horizontal="center" vertical="center" wrapText="1"/>
    </xf>
    <xf numFmtId="0" fontId="7" fillId="42" borderId="37" xfId="0" applyFont="1" applyFill="1" applyBorder="1" applyAlignment="1">
      <alignment horizontal="left" vertical="center" wrapText="1" indent="1"/>
    </xf>
    <xf numFmtId="0" fontId="7" fillId="42" borderId="29" xfId="0" applyFont="1" applyFill="1" applyBorder="1" applyAlignment="1">
      <alignment horizontal="left" vertical="center" wrapText="1" indent="1"/>
    </xf>
    <xf numFmtId="0" fontId="7" fillId="42" borderId="34" xfId="0" applyFont="1" applyFill="1" applyBorder="1" applyAlignment="1">
      <alignment horizontal="left" vertical="center" wrapText="1" indent="1"/>
    </xf>
    <xf numFmtId="14" fontId="129" fillId="2" borderId="0" xfId="1" applyNumberFormat="1" applyFont="1" applyFill="1" applyAlignment="1">
      <alignment horizontal="right" vertical="center"/>
    </xf>
    <xf numFmtId="9" fontId="102" fillId="6" borderId="29" xfId="0" quotePrefix="1" applyNumberFormat="1" applyFont="1" applyFill="1" applyBorder="1" applyAlignment="1">
      <alignment horizontal="left" vertical="center" wrapText="1"/>
    </xf>
    <xf numFmtId="9" fontId="102" fillId="6" borderId="30" xfId="0" quotePrefix="1" applyNumberFormat="1" applyFont="1" applyFill="1" applyBorder="1" applyAlignment="1">
      <alignment horizontal="left" vertical="center" wrapText="1"/>
    </xf>
    <xf numFmtId="0" fontId="16" fillId="9" borderId="0" xfId="0" applyFont="1" applyFill="1" applyAlignment="1" applyProtection="1">
      <alignment horizontal="center" vertical="top" wrapText="1"/>
      <protection locked="0"/>
    </xf>
    <xf numFmtId="0" fontId="16" fillId="9" borderId="32" xfId="0" applyFont="1" applyFill="1" applyBorder="1" applyAlignment="1" applyProtection="1">
      <alignment horizontal="center" vertical="top" wrapText="1"/>
      <protection locked="0"/>
    </xf>
    <xf numFmtId="0" fontId="81" fillId="3" borderId="34" xfId="0" applyFont="1" applyFill="1" applyBorder="1" applyAlignment="1" applyProtection="1">
      <alignment horizontal="left" vertical="center" wrapText="1"/>
      <protection locked="0"/>
    </xf>
    <xf numFmtId="0" fontId="81" fillId="3" borderId="35" xfId="0" applyFont="1" applyFill="1" applyBorder="1" applyAlignment="1" applyProtection="1">
      <alignment horizontal="left" vertical="center" wrapText="1"/>
      <protection locked="0"/>
    </xf>
    <xf numFmtId="0" fontId="60" fillId="7" borderId="0" xfId="0" applyFont="1" applyFill="1" applyAlignment="1">
      <alignment horizontal="right" vertical="center"/>
    </xf>
    <xf numFmtId="0" fontId="32" fillId="38" borderId="34" xfId="0" applyFont="1" applyFill="1" applyBorder="1" applyAlignment="1">
      <alignment horizontal="left" vertical="center" wrapText="1" indent="1"/>
    </xf>
    <xf numFmtId="9" fontId="115" fillId="15" borderId="29" xfId="0" applyNumberFormat="1" applyFont="1" applyFill="1" applyBorder="1" applyAlignment="1">
      <alignment horizontal="center" vertical="center" wrapText="1"/>
    </xf>
    <xf numFmtId="9" fontId="115" fillId="15" borderId="30" xfId="0" applyNumberFormat="1" applyFont="1" applyFill="1" applyBorder="1" applyAlignment="1">
      <alignment horizontal="center" vertical="center" wrapText="1"/>
    </xf>
    <xf numFmtId="0" fontId="127" fillId="15" borderId="33" xfId="8" applyFont="1" applyFill="1" applyBorder="1" applyAlignment="1">
      <alignment horizontal="center" vertical="center" wrapText="1"/>
    </xf>
    <xf numFmtId="0" fontId="127" fillId="15" borderId="34" xfId="8" applyFont="1" applyFill="1" applyBorder="1" applyAlignment="1">
      <alignment horizontal="center" vertical="center" wrapText="1"/>
    </xf>
    <xf numFmtId="0" fontId="127" fillId="15" borderId="35" xfId="8" applyFont="1" applyFill="1" applyBorder="1" applyAlignment="1">
      <alignment horizontal="center" vertical="center" wrapText="1"/>
    </xf>
    <xf numFmtId="0" fontId="102" fillId="6" borderId="28" xfId="0" applyFont="1" applyFill="1" applyBorder="1" applyAlignment="1">
      <alignment horizontal="right" vertical="center"/>
    </xf>
    <xf numFmtId="0" fontId="102" fillId="6" borderId="29" xfId="0" applyFont="1" applyFill="1" applyBorder="1" applyAlignment="1">
      <alignment horizontal="right" vertical="center"/>
    </xf>
    <xf numFmtId="9" fontId="6" fillId="6" borderId="31" xfId="0" applyNumberFormat="1" applyFont="1" applyFill="1" applyBorder="1" applyAlignment="1">
      <alignment horizontal="right" vertical="center" wrapText="1"/>
    </xf>
    <xf numFmtId="9" fontId="6" fillId="6" borderId="0" xfId="0" applyNumberFormat="1" applyFont="1" applyFill="1" applyAlignment="1">
      <alignment horizontal="right" vertical="center" wrapText="1"/>
    </xf>
    <xf numFmtId="165" fontId="10" fillId="3" borderId="0" xfId="0" applyNumberFormat="1" applyFont="1" applyFill="1" applyAlignment="1" applyProtection="1">
      <alignment horizontal="left" vertical="center" wrapText="1" shrinkToFit="1"/>
      <protection locked="0"/>
    </xf>
    <xf numFmtId="0" fontId="7" fillId="6" borderId="31" xfId="0" applyFont="1" applyFill="1" applyBorder="1" applyAlignment="1">
      <alignment horizontal="right" vertical="center"/>
    </xf>
    <xf numFmtId="0" fontId="7" fillId="6" borderId="0" xfId="0" applyFont="1" applyFill="1" applyAlignment="1">
      <alignment horizontal="right" vertical="center"/>
    </xf>
    <xf numFmtId="0" fontId="16" fillId="7" borderId="0" xfId="0" applyFont="1" applyFill="1" applyAlignment="1" applyProtection="1">
      <alignment horizontal="left" vertical="center" wrapText="1"/>
      <protection locked="0"/>
    </xf>
    <xf numFmtId="0" fontId="7" fillId="6" borderId="33" xfId="0" applyFont="1" applyFill="1" applyBorder="1" applyAlignment="1">
      <alignment horizontal="right" vertical="center" indent="1"/>
    </xf>
    <xf numFmtId="0" fontId="7" fillId="6" borderId="34" xfId="0" applyFont="1" applyFill="1" applyBorder="1" applyAlignment="1">
      <alignment horizontal="right" vertical="center" indent="1"/>
    </xf>
    <xf numFmtId="0" fontId="60" fillId="7" borderId="0" xfId="1" applyFont="1" applyFill="1" applyAlignment="1">
      <alignment horizontal="left" vertical="center" wrapText="1"/>
    </xf>
    <xf numFmtId="0" fontId="60" fillId="7" borderId="0" xfId="1" applyFont="1" applyFill="1" applyAlignment="1">
      <alignment horizontal="center" vertical="center" wrapText="1"/>
    </xf>
    <xf numFmtId="0" fontId="100" fillId="6" borderId="63" xfId="1" applyFont="1" applyFill="1" applyBorder="1" applyAlignment="1">
      <alignment horizontal="center" vertical="center" wrapText="1"/>
    </xf>
    <xf numFmtId="0" fontId="47" fillId="15" borderId="29" xfId="1" applyFont="1" applyFill="1" applyBorder="1" applyAlignment="1">
      <alignment horizontal="center" vertical="center" wrapText="1"/>
    </xf>
    <xf numFmtId="0" fontId="47" fillId="15" borderId="34" xfId="1" applyFont="1" applyFill="1" applyBorder="1" applyAlignment="1">
      <alignment horizontal="center" vertical="center" wrapText="1"/>
    </xf>
    <xf numFmtId="9" fontId="47" fillId="14" borderId="29" xfId="0" applyNumberFormat="1" applyFont="1" applyFill="1" applyBorder="1" applyAlignment="1">
      <alignment horizontal="center" vertical="center" wrapText="1"/>
    </xf>
    <xf numFmtId="9" fontId="47" fillId="14" borderId="34" xfId="0" applyNumberFormat="1" applyFont="1" applyFill="1" applyBorder="1" applyAlignment="1">
      <alignment horizontal="center" vertical="center" wrapText="1"/>
    </xf>
    <xf numFmtId="0" fontId="7" fillId="37" borderId="37" xfId="0" applyFont="1" applyFill="1" applyBorder="1" applyAlignment="1">
      <alignment horizontal="left" vertical="center" wrapText="1" indent="1"/>
    </xf>
    <xf numFmtId="0" fontId="7" fillId="33" borderId="29" xfId="0" applyFont="1" applyFill="1" applyBorder="1" applyAlignment="1">
      <alignment horizontal="left" vertical="center" wrapText="1" indent="1"/>
    </xf>
    <xf numFmtId="49" fontId="81" fillId="3" borderId="0" xfId="0" applyNumberFormat="1" applyFont="1" applyFill="1" applyAlignment="1" applyProtection="1">
      <alignment horizontal="left" vertical="center" wrapText="1"/>
      <protection locked="0"/>
    </xf>
    <xf numFmtId="0" fontId="81" fillId="3" borderId="0" xfId="0" applyFont="1" applyFill="1" applyAlignment="1" applyProtection="1">
      <alignment horizontal="left" vertical="center" wrapText="1"/>
      <protection locked="0"/>
    </xf>
    <xf numFmtId="0" fontId="64" fillId="41" borderId="29" xfId="1" applyFont="1" applyFill="1" applyBorder="1" applyAlignment="1">
      <alignment horizontal="center" vertical="center" wrapText="1"/>
    </xf>
    <xf numFmtId="0" fontId="7" fillId="4" borderId="0" xfId="0" applyFont="1" applyFill="1" applyAlignment="1">
      <alignment horizontal="left" vertical="center" wrapText="1" indent="1"/>
    </xf>
    <xf numFmtId="0" fontId="48" fillId="25" borderId="36" xfId="1" applyFont="1" applyFill="1" applyBorder="1" applyAlignment="1">
      <alignment horizontal="center" vertical="center" wrapText="1"/>
    </xf>
    <xf numFmtId="0" fontId="48" fillId="25" borderId="37" xfId="1" applyFont="1" applyFill="1" applyBorder="1" applyAlignment="1">
      <alignment horizontal="left" vertical="center" wrapText="1"/>
    </xf>
    <xf numFmtId="0" fontId="7" fillId="33" borderId="34" xfId="0" applyFont="1" applyFill="1" applyBorder="1" applyAlignment="1">
      <alignment horizontal="left" vertical="center" wrapText="1" indent="1"/>
    </xf>
    <xf numFmtId="0" fontId="7" fillId="33" borderId="37" xfId="0" applyFont="1" applyFill="1" applyBorder="1" applyAlignment="1">
      <alignment horizontal="left" vertical="center" wrapText="1" indent="1"/>
    </xf>
    <xf numFmtId="0" fontId="7" fillId="39" borderId="37" xfId="0" applyFont="1" applyFill="1" applyBorder="1" applyAlignment="1">
      <alignment horizontal="left" vertical="center" wrapText="1" indent="1"/>
    </xf>
    <xf numFmtId="0" fontId="48" fillId="34" borderId="28" xfId="1" applyFont="1" applyFill="1" applyBorder="1" applyAlignment="1">
      <alignment horizontal="center" vertical="center" wrapText="1"/>
    </xf>
    <xf numFmtId="0" fontId="48" fillId="34" borderId="33" xfId="1" applyFont="1" applyFill="1" applyBorder="1" applyAlignment="1">
      <alignment horizontal="center" vertical="center" wrapText="1"/>
    </xf>
    <xf numFmtId="9" fontId="97" fillId="21" borderId="34" xfId="1" applyNumberFormat="1" applyFont="1" applyFill="1" applyBorder="1" applyAlignment="1">
      <alignment horizontal="center" vertical="center" wrapText="1"/>
    </xf>
    <xf numFmtId="9" fontId="49" fillId="22" borderId="29" xfId="0" applyNumberFormat="1" applyFont="1" applyFill="1" applyBorder="1" applyAlignment="1">
      <alignment horizontal="left" vertical="center" wrapText="1" indent="1"/>
    </xf>
    <xf numFmtId="9" fontId="49" fillId="22" borderId="30" xfId="0" applyNumberFormat="1" applyFont="1" applyFill="1" applyBorder="1" applyAlignment="1">
      <alignment horizontal="left" vertical="center" wrapText="1" indent="1"/>
    </xf>
    <xf numFmtId="9" fontId="49" fillId="22" borderId="34" xfId="0" applyNumberFormat="1" applyFont="1" applyFill="1" applyBorder="1" applyAlignment="1">
      <alignment horizontal="left" vertical="center" wrapText="1" indent="1"/>
    </xf>
    <xf numFmtId="9" fontId="49" fillId="22" borderId="35" xfId="0" applyNumberFormat="1" applyFont="1" applyFill="1" applyBorder="1" applyAlignment="1">
      <alignment horizontal="left" vertical="center" wrapText="1" indent="1"/>
    </xf>
    <xf numFmtId="0" fontId="48" fillId="21" borderId="29" xfId="1" applyFont="1" applyFill="1" applyBorder="1" applyAlignment="1">
      <alignment horizontal="left" vertical="center" wrapText="1"/>
    </xf>
    <xf numFmtId="0" fontId="48" fillId="21" borderId="34" xfId="1" applyFont="1" applyFill="1" applyBorder="1" applyAlignment="1">
      <alignment horizontal="left" vertical="center" wrapText="1"/>
    </xf>
    <xf numFmtId="9" fontId="98" fillId="23" borderId="34" xfId="1" applyNumberFormat="1" applyFont="1" applyFill="1" applyBorder="1" applyAlignment="1">
      <alignment horizontal="center" vertical="center" wrapText="1"/>
    </xf>
    <xf numFmtId="0" fontId="58" fillId="23" borderId="28" xfId="1" applyFont="1" applyFill="1" applyBorder="1" applyAlignment="1">
      <alignment horizontal="center" vertical="center" wrapText="1"/>
    </xf>
    <xf numFmtId="0" fontId="58" fillId="23" borderId="33" xfId="1" applyFont="1" applyFill="1" applyBorder="1" applyAlignment="1">
      <alignment horizontal="center" vertical="center" wrapText="1"/>
    </xf>
    <xf numFmtId="9" fontId="32" fillId="24" borderId="29" xfId="0" applyNumberFormat="1" applyFont="1" applyFill="1" applyBorder="1" applyAlignment="1">
      <alignment horizontal="left" vertical="center" wrapText="1" indent="1"/>
    </xf>
    <xf numFmtId="9" fontId="32" fillId="24" borderId="30" xfId="0" applyNumberFormat="1" applyFont="1" applyFill="1" applyBorder="1" applyAlignment="1">
      <alignment horizontal="left" vertical="center" wrapText="1" indent="1"/>
    </xf>
    <xf numFmtId="9" fontId="32" fillId="24" borderId="34" xfId="0" applyNumberFormat="1" applyFont="1" applyFill="1" applyBorder="1" applyAlignment="1">
      <alignment horizontal="left" vertical="center" wrapText="1" indent="1"/>
    </xf>
    <xf numFmtId="9" fontId="32" fillId="24" borderId="35" xfId="0" applyNumberFormat="1" applyFont="1" applyFill="1" applyBorder="1" applyAlignment="1">
      <alignment horizontal="left" vertical="center" wrapText="1" indent="1"/>
    </xf>
    <xf numFmtId="0" fontId="58" fillId="23" borderId="29" xfId="1" applyFont="1" applyFill="1" applyBorder="1" applyAlignment="1">
      <alignment horizontal="center" vertical="center" wrapText="1"/>
    </xf>
    <xf numFmtId="0" fontId="58" fillId="23" borderId="34" xfId="1" applyFont="1" applyFill="1" applyBorder="1" applyAlignment="1">
      <alignment horizontal="center" vertical="center" wrapText="1"/>
    </xf>
    <xf numFmtId="0" fontId="7" fillId="36" borderId="34" xfId="0" applyFont="1" applyFill="1" applyBorder="1" applyAlignment="1">
      <alignment horizontal="left" vertical="center" wrapText="1" indent="1"/>
    </xf>
    <xf numFmtId="0" fontId="7" fillId="36" borderId="29" xfId="0" applyFont="1" applyFill="1" applyBorder="1" applyAlignment="1">
      <alignment horizontal="left" vertical="center" wrapText="1" indent="1"/>
    </xf>
    <xf numFmtId="0" fontId="32" fillId="38" borderId="37" xfId="0" applyFont="1" applyFill="1" applyBorder="1" applyAlignment="1">
      <alignment horizontal="left" vertical="center" wrapText="1" indent="1"/>
    </xf>
    <xf numFmtId="0" fontId="32" fillId="38" borderId="29" xfId="0" applyFont="1" applyFill="1" applyBorder="1" applyAlignment="1">
      <alignment horizontal="left" vertical="center" wrapText="1" indent="1"/>
    </xf>
    <xf numFmtId="9" fontId="49" fillId="30" borderId="29" xfId="0" applyNumberFormat="1" applyFont="1" applyFill="1" applyBorder="1" applyAlignment="1">
      <alignment horizontal="left" vertical="center" wrapText="1" indent="1"/>
    </xf>
    <xf numFmtId="9" fontId="49" fillId="30" borderId="30" xfId="0" applyNumberFormat="1" applyFont="1" applyFill="1" applyBorder="1" applyAlignment="1">
      <alignment horizontal="left" vertical="center" wrapText="1" indent="1"/>
    </xf>
    <xf numFmtId="9" fontId="49" fillId="30" borderId="34" xfId="0" applyNumberFormat="1" applyFont="1" applyFill="1" applyBorder="1" applyAlignment="1">
      <alignment horizontal="left" vertical="center" wrapText="1" indent="1"/>
    </xf>
    <xf numFmtId="9" fontId="49" fillId="30" borderId="35" xfId="0" applyNumberFormat="1" applyFont="1" applyFill="1" applyBorder="1" applyAlignment="1">
      <alignment horizontal="left" vertical="center" wrapText="1" indent="1"/>
    </xf>
    <xf numFmtId="0" fontId="131" fillId="7" borderId="0" xfId="8" applyFont="1" applyFill="1" applyBorder="1" applyAlignment="1" applyProtection="1">
      <alignment horizontal="left" vertical="center"/>
    </xf>
    <xf numFmtId="0" fontId="97" fillId="15" borderId="34" xfId="1" applyFont="1" applyFill="1" applyBorder="1" applyAlignment="1">
      <alignment horizontal="center" vertical="center" wrapText="1"/>
    </xf>
    <xf numFmtId="0" fontId="49" fillId="15" borderId="29" xfId="1" applyFont="1" applyFill="1" applyBorder="1" applyAlignment="1">
      <alignment horizontal="left" vertical="center" wrapText="1" indent="1"/>
    </xf>
    <xf numFmtId="0" fontId="49" fillId="15" borderId="30" xfId="1" applyFont="1" applyFill="1" applyBorder="1" applyAlignment="1">
      <alignment horizontal="left" vertical="center" wrapText="1" indent="1"/>
    </xf>
    <xf numFmtId="0" fontId="49" fillId="15" borderId="34" xfId="1" applyFont="1" applyFill="1" applyBorder="1" applyAlignment="1">
      <alignment horizontal="left" vertical="center" wrapText="1" indent="1"/>
    </xf>
    <xf numFmtId="0" fontId="49" fillId="15" borderId="35" xfId="1" applyFont="1" applyFill="1" applyBorder="1" applyAlignment="1">
      <alignment horizontal="left" vertical="center" wrapText="1" indent="1"/>
    </xf>
    <xf numFmtId="0" fontId="97" fillId="31" borderId="34" xfId="0" applyFont="1" applyFill="1" applyBorder="1" applyAlignment="1">
      <alignment horizontal="center" vertical="center" wrapText="1"/>
    </xf>
    <xf numFmtId="0" fontId="49" fillId="31" borderId="29" xfId="0" applyFont="1" applyFill="1" applyBorder="1" applyAlignment="1">
      <alignment horizontal="left" vertical="center" wrapText="1" indent="1"/>
    </xf>
    <xf numFmtId="0" fontId="49" fillId="31" borderId="30" xfId="0" applyFont="1" applyFill="1" applyBorder="1" applyAlignment="1">
      <alignment horizontal="left" vertical="center" wrapText="1" indent="1"/>
    </xf>
    <xf numFmtId="0" fontId="49" fillId="31" borderId="34" xfId="0" applyFont="1" applyFill="1" applyBorder="1" applyAlignment="1">
      <alignment horizontal="left" vertical="center" wrapText="1" indent="1"/>
    </xf>
    <xf numFmtId="0" fontId="49" fillId="31" borderId="35" xfId="0" applyFont="1" applyFill="1" applyBorder="1" applyAlignment="1">
      <alignment horizontal="left" vertical="center" wrapText="1" indent="1"/>
    </xf>
    <xf numFmtId="0" fontId="48" fillId="31" borderId="28" xfId="0" applyFont="1" applyFill="1" applyBorder="1" applyAlignment="1">
      <alignment horizontal="center" vertical="center" wrapText="1"/>
    </xf>
    <xf numFmtId="0" fontId="48" fillId="31" borderId="29" xfId="0" applyFont="1" applyFill="1" applyBorder="1" applyAlignment="1">
      <alignment horizontal="center" vertical="center" wrapText="1"/>
    </xf>
    <xf numFmtId="0" fontId="48" fillId="31" borderId="33" xfId="0" applyFont="1" applyFill="1" applyBorder="1" applyAlignment="1">
      <alignment horizontal="center" vertical="center" wrapText="1"/>
    </xf>
    <xf numFmtId="0" fontId="48" fillId="31" borderId="34" xfId="0" applyFont="1" applyFill="1" applyBorder="1" applyAlignment="1">
      <alignment horizontal="center" vertical="center" wrapText="1"/>
    </xf>
    <xf numFmtId="9" fontId="48" fillId="56" borderId="28" xfId="1" applyNumberFormat="1" applyFont="1" applyFill="1" applyBorder="1" applyAlignment="1">
      <alignment horizontal="center" vertical="center" wrapText="1"/>
    </xf>
    <xf numFmtId="9" fontId="48" fillId="56" borderId="29" xfId="1" applyNumberFormat="1" applyFont="1" applyFill="1" applyBorder="1" applyAlignment="1">
      <alignment horizontal="center" vertical="center" wrapText="1"/>
    </xf>
    <xf numFmtId="9" fontId="96" fillId="56" borderId="33" xfId="1" applyNumberFormat="1" applyFont="1" applyFill="1" applyBorder="1" applyAlignment="1">
      <alignment horizontal="center" vertical="center" wrapText="1"/>
    </xf>
    <xf numFmtId="9" fontId="96" fillId="56" borderId="34" xfId="1" applyNumberFormat="1" applyFont="1" applyFill="1" applyBorder="1" applyAlignment="1">
      <alignment horizontal="center" vertical="center" wrapText="1"/>
    </xf>
    <xf numFmtId="0" fontId="49" fillId="15" borderId="37" xfId="1" applyFont="1" applyFill="1" applyBorder="1" applyAlignment="1">
      <alignment horizontal="left" vertical="center" wrapText="1" indent="1"/>
    </xf>
    <xf numFmtId="0" fontId="49" fillId="15" borderId="38" xfId="1" applyFont="1" applyFill="1" applyBorder="1" applyAlignment="1">
      <alignment horizontal="left" vertical="center" wrapText="1" indent="1"/>
    </xf>
    <xf numFmtId="9" fontId="47" fillId="15" borderId="36" xfId="1" applyNumberFormat="1" applyFont="1" applyFill="1" applyBorder="1" applyAlignment="1">
      <alignment horizontal="center" vertical="center" wrapText="1"/>
    </xf>
    <xf numFmtId="9" fontId="47" fillId="15" borderId="37" xfId="1" applyNumberFormat="1" applyFont="1" applyFill="1" applyBorder="1" applyAlignment="1">
      <alignment horizontal="center" vertical="center" wrapText="1"/>
    </xf>
    <xf numFmtId="0" fontId="97" fillId="16" borderId="34" xfId="0" applyFont="1" applyFill="1" applyBorder="1" applyAlignment="1">
      <alignment horizontal="center" vertical="center"/>
    </xf>
    <xf numFmtId="0" fontId="99" fillId="16" borderId="33" xfId="0" applyFont="1" applyFill="1" applyBorder="1" applyAlignment="1">
      <alignment horizontal="center" vertical="center" wrapText="1"/>
    </xf>
    <xf numFmtId="0" fontId="99" fillId="16" borderId="34" xfId="0" applyFont="1" applyFill="1" applyBorder="1" applyAlignment="1">
      <alignment horizontal="center" vertical="center" wrapText="1"/>
    </xf>
    <xf numFmtId="0" fontId="49" fillId="16" borderId="29" xfId="0" applyFont="1" applyFill="1" applyBorder="1" applyAlignment="1">
      <alignment horizontal="left" vertical="center" wrapText="1" indent="1"/>
    </xf>
    <xf numFmtId="0" fontId="49" fillId="16" borderId="30" xfId="0" applyFont="1" applyFill="1" applyBorder="1" applyAlignment="1">
      <alignment horizontal="left" vertical="center" wrapText="1" indent="1"/>
    </xf>
    <xf numFmtId="0" fontId="49" fillId="16" borderId="34" xfId="0" applyFont="1" applyFill="1" applyBorder="1" applyAlignment="1">
      <alignment horizontal="left" vertical="center" wrapText="1" indent="1"/>
    </xf>
    <xf numFmtId="0" fontId="49" fillId="16" borderId="35" xfId="0" applyFont="1" applyFill="1" applyBorder="1" applyAlignment="1">
      <alignment horizontal="left" vertical="center" wrapText="1" indent="1"/>
    </xf>
    <xf numFmtId="0" fontId="98" fillId="32" borderId="34" xfId="0" applyFont="1" applyFill="1" applyBorder="1" applyAlignment="1">
      <alignment horizontal="center" vertical="center" wrapText="1"/>
    </xf>
    <xf numFmtId="0" fontId="6" fillId="32" borderId="28" xfId="0" applyFont="1" applyFill="1" applyBorder="1" applyAlignment="1">
      <alignment horizontal="center" vertical="center" wrapText="1"/>
    </xf>
    <xf numFmtId="0" fontId="6" fillId="32" borderId="29" xfId="0" applyFont="1" applyFill="1" applyBorder="1" applyAlignment="1">
      <alignment horizontal="center" vertical="center" wrapText="1"/>
    </xf>
    <xf numFmtId="0" fontId="6" fillId="32" borderId="33" xfId="0" applyFont="1" applyFill="1" applyBorder="1" applyAlignment="1">
      <alignment horizontal="center" vertical="center" wrapText="1"/>
    </xf>
    <xf numFmtId="0" fontId="6" fillId="32" borderId="34" xfId="0" applyFont="1" applyFill="1" applyBorder="1" applyAlignment="1">
      <alignment horizontal="center" vertical="center" wrapText="1"/>
    </xf>
    <xf numFmtId="0" fontId="32" fillId="32" borderId="29" xfId="0" applyFont="1" applyFill="1" applyBorder="1" applyAlignment="1">
      <alignment horizontal="left" vertical="center" wrapText="1" indent="1"/>
    </xf>
    <xf numFmtId="0" fontId="32" fillId="32" borderId="30" xfId="0" applyFont="1" applyFill="1" applyBorder="1" applyAlignment="1">
      <alignment horizontal="left" vertical="center" wrapText="1" indent="1"/>
    </xf>
    <xf numFmtId="0" fontId="32" fillId="32" borderId="34" xfId="0" applyFont="1" applyFill="1" applyBorder="1" applyAlignment="1">
      <alignment horizontal="left" vertical="center" wrapText="1" indent="1"/>
    </xf>
    <xf numFmtId="0" fontId="32" fillId="32" borderId="35" xfId="0" applyFont="1" applyFill="1" applyBorder="1" applyAlignment="1">
      <alignment horizontal="left" vertical="center" wrapText="1" indent="1"/>
    </xf>
    <xf numFmtId="9" fontId="49" fillId="35" borderId="29" xfId="0" applyNumberFormat="1" applyFont="1" applyFill="1" applyBorder="1" applyAlignment="1">
      <alignment horizontal="left" vertical="center" wrapText="1" indent="1"/>
    </xf>
    <xf numFmtId="9" fontId="49" fillId="35" borderId="30" xfId="0" applyNumberFormat="1" applyFont="1" applyFill="1" applyBorder="1" applyAlignment="1">
      <alignment horizontal="left" vertical="center" wrapText="1" indent="1"/>
    </xf>
    <xf numFmtId="9" fontId="49" fillId="35" borderId="34" xfId="0" applyNumberFormat="1" applyFont="1" applyFill="1" applyBorder="1" applyAlignment="1">
      <alignment horizontal="left" vertical="center" wrapText="1" indent="1"/>
    </xf>
    <xf numFmtId="9" fontId="49" fillId="35" borderId="35" xfId="0" applyNumberFormat="1" applyFont="1" applyFill="1" applyBorder="1" applyAlignment="1">
      <alignment horizontal="left" vertical="center" wrapText="1" indent="1"/>
    </xf>
    <xf numFmtId="0" fontId="48" fillId="34" borderId="29" xfId="1" applyFont="1" applyFill="1" applyBorder="1" applyAlignment="1">
      <alignment horizontal="left" vertical="center" wrapText="1"/>
    </xf>
    <xf numFmtId="0" fontId="48" fillId="34" borderId="34" xfId="1" applyFont="1" applyFill="1" applyBorder="1" applyAlignment="1">
      <alignment horizontal="left" vertical="center" wrapText="1"/>
    </xf>
    <xf numFmtId="9" fontId="97" fillId="34" borderId="34" xfId="1" applyNumberFormat="1" applyFont="1" applyFill="1" applyBorder="1" applyAlignment="1">
      <alignment horizontal="center" vertical="center" wrapText="1"/>
    </xf>
    <xf numFmtId="0" fontId="64" fillId="41" borderId="0" xfId="1" applyFont="1" applyFill="1" applyAlignment="1">
      <alignment horizontal="center" vertical="center" wrapText="1"/>
    </xf>
    <xf numFmtId="0" fontId="7" fillId="37" borderId="34" xfId="0" applyFont="1" applyFill="1" applyBorder="1" applyAlignment="1">
      <alignment horizontal="left" vertical="center" wrapText="1" indent="1"/>
    </xf>
    <xf numFmtId="0" fontId="48" fillId="21" borderId="28" xfId="1" applyFont="1" applyFill="1" applyBorder="1" applyAlignment="1">
      <alignment horizontal="center" vertical="center" wrapText="1"/>
    </xf>
    <xf numFmtId="0" fontId="48" fillId="21" borderId="33" xfId="1" applyFont="1" applyFill="1" applyBorder="1" applyAlignment="1">
      <alignment horizontal="center" vertical="center" wrapText="1"/>
    </xf>
    <xf numFmtId="0" fontId="7" fillId="37" borderId="29" xfId="0" applyFont="1" applyFill="1" applyBorder="1" applyAlignment="1">
      <alignment horizontal="left" vertical="center" wrapText="1" indent="1"/>
    </xf>
    <xf numFmtId="0" fontId="48" fillId="29" borderId="28" xfId="1" applyFont="1" applyFill="1" applyBorder="1" applyAlignment="1">
      <alignment horizontal="center" vertical="center" wrapText="1"/>
    </xf>
    <xf numFmtId="0" fontId="48" fillId="29" borderId="33" xfId="1" applyFont="1" applyFill="1" applyBorder="1" applyAlignment="1">
      <alignment horizontal="center" vertical="center" wrapText="1"/>
    </xf>
    <xf numFmtId="0" fontId="48" fillId="29" borderId="29" xfId="1" applyFont="1" applyFill="1" applyBorder="1" applyAlignment="1">
      <alignment horizontal="left" vertical="center" wrapText="1"/>
    </xf>
    <xf numFmtId="0" fontId="48" fillId="29" borderId="34" xfId="1" applyFont="1" applyFill="1" applyBorder="1" applyAlignment="1">
      <alignment horizontal="left" vertical="center" wrapText="1"/>
    </xf>
    <xf numFmtId="9" fontId="97" fillId="29" borderId="34" xfId="1" applyNumberFormat="1" applyFont="1" applyFill="1" applyBorder="1" applyAlignment="1">
      <alignment horizontal="center" vertical="center" wrapText="1"/>
    </xf>
    <xf numFmtId="0" fontId="7" fillId="39" borderId="34" xfId="0" applyFont="1" applyFill="1" applyBorder="1" applyAlignment="1">
      <alignment horizontal="left" vertical="center" wrapText="1" indent="1"/>
    </xf>
    <xf numFmtId="0" fontId="58" fillId="27" borderId="28" xfId="1" applyFont="1" applyFill="1" applyBorder="1" applyAlignment="1">
      <alignment horizontal="center" vertical="center" wrapText="1"/>
    </xf>
    <xf numFmtId="0" fontId="58" fillId="27" borderId="33" xfId="1" applyFont="1" applyFill="1" applyBorder="1" applyAlignment="1">
      <alignment horizontal="center" vertical="center" wrapText="1"/>
    </xf>
    <xf numFmtId="0" fontId="58" fillId="27" borderId="29" xfId="1" applyFont="1" applyFill="1" applyBorder="1" applyAlignment="1">
      <alignment horizontal="left" vertical="center" wrapText="1"/>
    </xf>
    <xf numFmtId="0" fontId="58" fillId="27" borderId="34" xfId="1" applyFont="1" applyFill="1" applyBorder="1" applyAlignment="1">
      <alignment horizontal="left" vertical="center" wrapText="1"/>
    </xf>
    <xf numFmtId="0" fontId="7" fillId="39" borderId="29" xfId="0" applyFont="1" applyFill="1" applyBorder="1" applyAlignment="1">
      <alignment horizontal="left" vertical="center" wrapText="1" indent="1"/>
    </xf>
    <xf numFmtId="9" fontId="97" fillId="25" borderId="34" xfId="1" applyNumberFormat="1" applyFont="1" applyFill="1" applyBorder="1" applyAlignment="1">
      <alignment horizontal="center" vertical="center" wrapText="1"/>
    </xf>
    <xf numFmtId="0" fontId="132" fillId="9" borderId="37" xfId="0" applyFont="1" applyFill="1" applyBorder="1" applyAlignment="1">
      <alignment horizontal="center" vertical="center"/>
    </xf>
    <xf numFmtId="0" fontId="7" fillId="40" borderId="37" xfId="0" applyFont="1" applyFill="1" applyBorder="1" applyAlignment="1">
      <alignment horizontal="left" vertical="center" wrapText="1" indent="1"/>
    </xf>
    <xf numFmtId="0" fontId="7" fillId="40" borderId="29" xfId="0" applyFont="1" applyFill="1" applyBorder="1" applyAlignment="1">
      <alignment horizontal="left" vertical="center" wrapText="1" indent="1"/>
    </xf>
    <xf numFmtId="9" fontId="32" fillId="28" borderId="29" xfId="0" applyNumberFormat="1" applyFont="1" applyFill="1" applyBorder="1" applyAlignment="1">
      <alignment horizontal="left" vertical="center" wrapText="1" indent="1"/>
    </xf>
    <xf numFmtId="9" fontId="32" fillId="28" borderId="30" xfId="0" applyNumberFormat="1" applyFont="1" applyFill="1" applyBorder="1" applyAlignment="1">
      <alignment horizontal="left" vertical="center" wrapText="1" indent="1"/>
    </xf>
    <xf numFmtId="9" fontId="32" fillId="28" borderId="34" xfId="0" applyNumberFormat="1" applyFont="1" applyFill="1" applyBorder="1" applyAlignment="1">
      <alignment horizontal="left" vertical="center" wrapText="1" indent="1"/>
    </xf>
    <xf numFmtId="9" fontId="32" fillId="28" borderId="35" xfId="0" applyNumberFormat="1" applyFont="1" applyFill="1" applyBorder="1" applyAlignment="1">
      <alignment horizontal="left" vertical="center" wrapText="1" indent="1"/>
    </xf>
    <xf numFmtId="9" fontId="98" fillId="27" borderId="34" xfId="1" applyNumberFormat="1" applyFont="1" applyFill="1" applyBorder="1" applyAlignment="1">
      <alignment horizontal="center" vertical="center" wrapText="1"/>
    </xf>
    <xf numFmtId="0" fontId="7" fillId="40" borderId="34" xfId="0" applyFont="1" applyFill="1" applyBorder="1" applyAlignment="1">
      <alignment horizontal="left" vertical="center" wrapText="1" indent="1"/>
    </xf>
    <xf numFmtId="9" fontId="49" fillId="26" borderId="37" xfId="0" applyNumberFormat="1" applyFont="1" applyFill="1" applyBorder="1" applyAlignment="1">
      <alignment horizontal="left" vertical="center" wrapText="1" indent="1"/>
    </xf>
    <xf numFmtId="9" fontId="49" fillId="26" borderId="38" xfId="0" applyNumberFormat="1" applyFont="1" applyFill="1" applyBorder="1" applyAlignment="1">
      <alignment horizontal="left" vertical="center" wrapText="1" indent="1"/>
    </xf>
    <xf numFmtId="0" fontId="50" fillId="44" borderId="33" xfId="0" applyFont="1" applyFill="1" applyBorder="1" applyAlignment="1">
      <alignment horizontal="center" vertical="center" wrapText="1"/>
    </xf>
    <xf numFmtId="0" fontId="50" fillId="44" borderId="34" xfId="0" applyFont="1" applyFill="1" applyBorder="1" applyAlignment="1">
      <alignment horizontal="center" vertical="center" wrapText="1"/>
    </xf>
    <xf numFmtId="0" fontId="50" fillId="44" borderId="35" xfId="0" applyFont="1" applyFill="1" applyBorder="1" applyAlignment="1">
      <alignment horizontal="center" vertical="center" wrapText="1"/>
    </xf>
    <xf numFmtId="0" fontId="47" fillId="18" borderId="28" xfId="0" applyFont="1" applyFill="1" applyBorder="1" applyAlignment="1">
      <alignment horizontal="center" vertical="center"/>
    </xf>
    <xf numFmtId="0" fontId="47" fillId="18" borderId="29" xfId="0" applyFont="1" applyFill="1" applyBorder="1" applyAlignment="1">
      <alignment horizontal="center" vertical="center"/>
    </xf>
    <xf numFmtId="0" fontId="47" fillId="18" borderId="30" xfId="0" applyFont="1" applyFill="1" applyBorder="1" applyAlignment="1">
      <alignment horizontal="center" vertical="center"/>
    </xf>
    <xf numFmtId="0" fontId="14" fillId="41" borderId="33" xfId="1" applyFont="1" applyFill="1" applyBorder="1" applyAlignment="1">
      <alignment horizontal="right" vertical="center" wrapText="1"/>
    </xf>
    <xf numFmtId="0" fontId="14" fillId="41" borderId="34" xfId="1" applyFont="1" applyFill="1" applyBorder="1" applyAlignment="1">
      <alignment horizontal="right" vertical="center" wrapText="1"/>
    </xf>
    <xf numFmtId="0" fontId="14" fillId="41" borderId="34" xfId="1" applyFont="1" applyFill="1" applyBorder="1" applyAlignment="1">
      <alignment horizontal="left" vertical="center" wrapText="1" indent="1"/>
    </xf>
    <xf numFmtId="0" fontId="14" fillId="41" borderId="35" xfId="1" applyFont="1" applyFill="1" applyBorder="1" applyAlignment="1">
      <alignment horizontal="left" vertical="center" wrapText="1" indent="1"/>
    </xf>
    <xf numFmtId="164" fontId="13" fillId="41" borderId="0" xfId="1" applyNumberFormat="1" applyFont="1" applyFill="1" applyAlignment="1">
      <alignment horizontal="left" vertical="center" wrapText="1" indent="1"/>
    </xf>
    <xf numFmtId="0" fontId="14" fillId="41" borderId="0" xfId="1" applyFont="1" applyFill="1" applyAlignment="1">
      <alignment horizontal="left" vertical="center" wrapText="1" indent="1"/>
    </xf>
    <xf numFmtId="0" fontId="14" fillId="41" borderId="32" xfId="1" applyFont="1" applyFill="1" applyBorder="1" applyAlignment="1">
      <alignment horizontal="left" vertical="center" wrapText="1" indent="1"/>
    </xf>
    <xf numFmtId="9" fontId="14" fillId="41" borderId="0" xfId="1" applyNumberFormat="1" applyFont="1" applyFill="1" applyAlignment="1">
      <alignment horizontal="center" vertical="center" wrapText="1"/>
    </xf>
    <xf numFmtId="9" fontId="14" fillId="41" borderId="32" xfId="1" applyNumberFormat="1" applyFont="1" applyFill="1" applyBorder="1" applyAlignment="1">
      <alignment horizontal="center" vertical="center" wrapText="1"/>
    </xf>
    <xf numFmtId="9" fontId="68" fillId="41" borderId="31" xfId="0" applyNumberFormat="1" applyFont="1" applyFill="1" applyBorder="1" applyAlignment="1">
      <alignment horizontal="center" vertical="center" wrapText="1"/>
    </xf>
    <xf numFmtId="9" fontId="68" fillId="41" borderId="32" xfId="0" applyNumberFormat="1" applyFont="1" applyFill="1" applyBorder="1" applyAlignment="1">
      <alignment horizontal="center" vertical="center" wrapText="1"/>
    </xf>
    <xf numFmtId="9" fontId="68" fillId="41" borderId="33" xfId="0" applyNumberFormat="1" applyFont="1" applyFill="1" applyBorder="1" applyAlignment="1">
      <alignment horizontal="center" vertical="center" wrapText="1"/>
    </xf>
    <xf numFmtId="9" fontId="68" fillId="41" borderId="35" xfId="0" applyNumberFormat="1" applyFont="1" applyFill="1" applyBorder="1" applyAlignment="1">
      <alignment horizontal="center" vertical="center" wrapText="1"/>
    </xf>
    <xf numFmtId="0" fontId="84" fillId="6" borderId="29" xfId="0" applyFont="1" applyFill="1" applyBorder="1" applyAlignment="1">
      <alignment horizontal="center" vertical="center" wrapText="1"/>
    </xf>
    <xf numFmtId="0" fontId="84" fillId="6" borderId="30" xfId="0" applyFont="1" applyFill="1" applyBorder="1" applyAlignment="1">
      <alignment horizontal="center" vertical="center" wrapText="1"/>
    </xf>
    <xf numFmtId="0" fontId="14" fillId="41" borderId="31" xfId="0" applyFont="1" applyFill="1" applyBorder="1" applyAlignment="1">
      <alignment horizontal="left" vertical="center" wrapText="1" indent="1"/>
    </xf>
    <xf numFmtId="0" fontId="14" fillId="41" borderId="0" xfId="0" applyFont="1" applyFill="1" applyAlignment="1">
      <alignment horizontal="left" vertical="center" wrapText="1" indent="1"/>
    </xf>
    <xf numFmtId="0" fontId="6" fillId="41" borderId="31" xfId="0" applyFont="1" applyFill="1" applyBorder="1" applyAlignment="1">
      <alignment horizontal="center" vertical="center" wrapText="1"/>
    </xf>
    <xf numFmtId="0" fontId="6" fillId="41" borderId="0" xfId="0" applyFont="1" applyFill="1" applyAlignment="1">
      <alignment horizontal="center" vertical="center" wrapText="1"/>
    </xf>
    <xf numFmtId="9" fontId="143" fillId="46" borderId="0" xfId="0" applyNumberFormat="1" applyFont="1" applyFill="1" applyAlignment="1">
      <alignment horizontal="left" vertical="center" wrapText="1"/>
    </xf>
    <xf numFmtId="0" fontId="143" fillId="46" borderId="0" xfId="0" applyFont="1" applyFill="1" applyAlignment="1">
      <alignment horizontal="left" vertical="center" wrapText="1"/>
    </xf>
    <xf numFmtId="0" fontId="144" fillId="46" borderId="31" xfId="0" applyFont="1" applyFill="1" applyBorder="1" applyAlignment="1">
      <alignment horizontal="right" vertical="center" wrapText="1"/>
    </xf>
    <xf numFmtId="0" fontId="144" fillId="46" borderId="0" xfId="0" applyFont="1" applyFill="1" applyAlignment="1">
      <alignment horizontal="right" vertical="center" wrapText="1"/>
    </xf>
    <xf numFmtId="0" fontId="50" fillId="44" borderId="28" xfId="0" applyFont="1" applyFill="1" applyBorder="1" applyAlignment="1">
      <alignment horizontal="center" vertical="center"/>
    </xf>
    <xf numFmtId="0" fontId="50" fillId="44" borderId="29" xfId="0" applyFont="1" applyFill="1" applyBorder="1" applyAlignment="1">
      <alignment horizontal="center" vertical="center"/>
    </xf>
    <xf numFmtId="0" fontId="50" fillId="44" borderId="30" xfId="0" applyFont="1" applyFill="1" applyBorder="1" applyAlignment="1">
      <alignment horizontal="center" vertical="center"/>
    </xf>
    <xf numFmtId="0" fontId="77" fillId="41" borderId="0" xfId="0" applyFont="1" applyFill="1" applyAlignment="1">
      <alignment horizontal="center" vertical="top"/>
    </xf>
    <xf numFmtId="0" fontId="77" fillId="41" borderId="32" xfId="0" applyFont="1" applyFill="1" applyBorder="1" applyAlignment="1">
      <alignment horizontal="center" vertical="top"/>
    </xf>
    <xf numFmtId="0" fontId="134" fillId="6" borderId="28" xfId="0" applyFont="1" applyFill="1" applyBorder="1" applyAlignment="1">
      <alignment horizontal="right" vertical="center" wrapText="1"/>
    </xf>
    <xf numFmtId="0" fontId="134" fillId="6" borderId="29" xfId="0" applyFont="1" applyFill="1" applyBorder="1" applyAlignment="1">
      <alignment horizontal="right" vertical="center" wrapText="1"/>
    </xf>
    <xf numFmtId="0" fontId="11" fillId="41" borderId="31" xfId="0" applyFont="1" applyFill="1" applyBorder="1" applyAlignment="1">
      <alignment horizontal="center"/>
    </xf>
    <xf numFmtId="0" fontId="11" fillId="41" borderId="0" xfId="0" applyFont="1" applyFill="1" applyAlignment="1">
      <alignment horizontal="center"/>
    </xf>
    <xf numFmtId="0" fontId="78" fillId="41" borderId="31" xfId="0" applyFont="1" applyFill="1" applyBorder="1" applyAlignment="1">
      <alignment horizontal="center" vertical="top"/>
    </xf>
    <xf numFmtId="0" fontId="78" fillId="41" borderId="0" xfId="0" applyFont="1" applyFill="1" applyAlignment="1">
      <alignment horizontal="center" vertical="top"/>
    </xf>
    <xf numFmtId="9" fontId="47" fillId="44" borderId="28" xfId="0" applyNumberFormat="1" applyFont="1" applyFill="1" applyBorder="1" applyAlignment="1">
      <alignment horizontal="center" vertical="center"/>
    </xf>
    <xf numFmtId="9" fontId="47" fillId="44" borderId="29" xfId="0" applyNumberFormat="1" applyFont="1" applyFill="1" applyBorder="1" applyAlignment="1">
      <alignment horizontal="center" vertical="center"/>
    </xf>
    <xf numFmtId="9" fontId="47" fillId="44" borderId="30" xfId="0" applyNumberFormat="1" applyFont="1" applyFill="1" applyBorder="1" applyAlignment="1">
      <alignment horizontal="center" vertical="center"/>
    </xf>
    <xf numFmtId="0" fontId="79" fillId="45" borderId="33" xfId="0" applyFont="1" applyFill="1" applyBorder="1" applyAlignment="1">
      <alignment horizontal="center"/>
    </xf>
    <xf numFmtId="0" fontId="79" fillId="45" borderId="34" xfId="0" applyFont="1" applyFill="1" applyBorder="1" applyAlignment="1">
      <alignment horizontal="center"/>
    </xf>
    <xf numFmtId="0" fontId="79" fillId="45" borderId="35" xfId="0" applyFont="1" applyFill="1" applyBorder="1" applyAlignment="1">
      <alignment horizontal="center"/>
    </xf>
    <xf numFmtId="9" fontId="135" fillId="45" borderId="28" xfId="0" applyNumberFormat="1" applyFont="1" applyFill="1" applyBorder="1" applyAlignment="1">
      <alignment horizontal="center" vertical="center"/>
    </xf>
    <xf numFmtId="9" fontId="135" fillId="45" borderId="29" xfId="0" applyNumberFormat="1" applyFont="1" applyFill="1" applyBorder="1" applyAlignment="1">
      <alignment horizontal="center" vertical="center"/>
    </xf>
    <xf numFmtId="9" fontId="135" fillId="45" borderId="30" xfId="0" applyNumberFormat="1" applyFont="1" applyFill="1" applyBorder="1" applyAlignment="1">
      <alignment horizontal="center" vertical="center"/>
    </xf>
    <xf numFmtId="0" fontId="143" fillId="46" borderId="31" xfId="0" applyFont="1" applyFill="1" applyBorder="1" applyAlignment="1">
      <alignment horizontal="right" vertical="center" wrapText="1"/>
    </xf>
    <xf numFmtId="0" fontId="143" fillId="46" borderId="0" xfId="0" applyFont="1" applyFill="1" applyAlignment="1">
      <alignment horizontal="right" vertical="center" wrapText="1"/>
    </xf>
    <xf numFmtId="0" fontId="138" fillId="45" borderId="33" xfId="0" applyFont="1" applyFill="1" applyBorder="1" applyAlignment="1">
      <alignment horizontal="center" vertical="center"/>
    </xf>
    <xf numFmtId="0" fontId="138" fillId="45" borderId="34" xfId="0" applyFont="1" applyFill="1" applyBorder="1" applyAlignment="1">
      <alignment horizontal="center" vertical="center"/>
    </xf>
    <xf numFmtId="0" fontId="138" fillId="45" borderId="35" xfId="0" applyFont="1" applyFill="1" applyBorder="1" applyAlignment="1">
      <alignment horizontal="center" vertical="center"/>
    </xf>
    <xf numFmtId="9" fontId="142" fillId="45" borderId="28" xfId="0" applyNumberFormat="1" applyFont="1" applyFill="1" applyBorder="1" applyAlignment="1">
      <alignment horizontal="center" vertical="center"/>
    </xf>
    <xf numFmtId="9" fontId="142" fillId="45" borderId="29" xfId="0" applyNumberFormat="1" applyFont="1" applyFill="1" applyBorder="1" applyAlignment="1">
      <alignment horizontal="center" vertical="center"/>
    </xf>
    <xf numFmtId="9" fontId="142" fillId="45" borderId="30" xfId="0" applyNumberFormat="1" applyFont="1" applyFill="1" applyBorder="1" applyAlignment="1">
      <alignment horizontal="center" vertical="center"/>
    </xf>
    <xf numFmtId="0" fontId="78" fillId="46" borderId="31" xfId="0" applyFont="1" applyFill="1" applyBorder="1" applyAlignment="1">
      <alignment horizontal="center" wrapText="1"/>
    </xf>
    <xf numFmtId="0" fontId="78" fillId="46" borderId="0" xfId="0" applyFont="1" applyFill="1" applyAlignment="1">
      <alignment horizontal="center" wrapText="1"/>
    </xf>
    <xf numFmtId="0" fontId="78" fillId="46" borderId="32" xfId="0" applyFont="1" applyFill="1" applyBorder="1" applyAlignment="1">
      <alignment horizontal="center" wrapText="1"/>
    </xf>
    <xf numFmtId="0" fontId="78" fillId="45" borderId="31" xfId="0" applyFont="1" applyFill="1" applyBorder="1" applyAlignment="1">
      <alignment horizontal="center"/>
    </xf>
    <xf numFmtId="0" fontId="78" fillId="45" borderId="0" xfId="0" applyFont="1" applyFill="1" applyAlignment="1">
      <alignment horizontal="center"/>
    </xf>
    <xf numFmtId="0" fontId="78" fillId="45" borderId="32" xfId="0" applyFont="1" applyFill="1" applyBorder="1" applyAlignment="1">
      <alignment horizontal="center"/>
    </xf>
    <xf numFmtId="9" fontId="49" fillId="67" borderId="28" xfId="0" applyNumberFormat="1" applyFont="1" applyFill="1" applyBorder="1" applyAlignment="1">
      <alignment horizontal="center" vertical="center" wrapText="1"/>
    </xf>
    <xf numFmtId="9" fontId="49" fillId="67" borderId="29" xfId="0" applyNumberFormat="1" applyFont="1" applyFill="1" applyBorder="1" applyAlignment="1">
      <alignment horizontal="center" vertical="center" wrapText="1"/>
    </xf>
    <xf numFmtId="9" fontId="49" fillId="67" borderId="30" xfId="0" applyNumberFormat="1" applyFont="1" applyFill="1" applyBorder="1" applyAlignment="1">
      <alignment horizontal="center" vertical="center" wrapText="1"/>
    </xf>
    <xf numFmtId="0" fontId="109" fillId="2" borderId="36" xfId="0" applyFont="1" applyFill="1" applyBorder="1" applyAlignment="1" applyProtection="1">
      <alignment horizontal="left" vertical="center" wrapText="1" indent="1"/>
      <protection locked="0"/>
    </xf>
    <xf numFmtId="0" fontId="109" fillId="2" borderId="37" xfId="0" applyFont="1" applyFill="1" applyBorder="1" applyAlignment="1" applyProtection="1">
      <alignment horizontal="left" vertical="center" wrapText="1" indent="1"/>
      <protection locked="0"/>
    </xf>
    <xf numFmtId="0" fontId="109" fillId="2" borderId="38" xfId="0" applyFont="1" applyFill="1" applyBorder="1" applyAlignment="1" applyProtection="1">
      <alignment horizontal="left" vertical="center" wrapText="1" indent="1"/>
      <protection locked="0"/>
    </xf>
    <xf numFmtId="0" fontId="14" fillId="41" borderId="33" xfId="0" applyFont="1" applyFill="1" applyBorder="1" applyAlignment="1">
      <alignment horizontal="left" vertical="center" wrapText="1" indent="1"/>
    </xf>
    <xf numFmtId="0" fontId="14" fillId="41" borderId="34" xfId="0" applyFont="1" applyFill="1" applyBorder="1" applyAlignment="1">
      <alignment horizontal="left" vertical="center" wrapText="1" indent="1"/>
    </xf>
    <xf numFmtId="9" fontId="47" fillId="14" borderId="28" xfId="0" applyNumberFormat="1" applyFont="1" applyFill="1" applyBorder="1" applyAlignment="1">
      <alignment horizontal="center" vertical="center"/>
    </xf>
    <xf numFmtId="9" fontId="47" fillId="14" borderId="29" xfId="0" applyNumberFormat="1" applyFont="1" applyFill="1" applyBorder="1" applyAlignment="1">
      <alignment horizontal="center" vertical="center"/>
    </xf>
    <xf numFmtId="9" fontId="50" fillId="18" borderId="31" xfId="0" applyNumberFormat="1" applyFont="1" applyFill="1" applyBorder="1" applyAlignment="1">
      <alignment horizontal="left" vertical="center" wrapText="1" indent="1"/>
    </xf>
    <xf numFmtId="9" fontId="50" fillId="18" borderId="0" xfId="0" applyNumberFormat="1" applyFont="1" applyFill="1" applyAlignment="1">
      <alignment horizontal="left" vertical="center" wrapText="1" indent="1"/>
    </xf>
    <xf numFmtId="0" fontId="137" fillId="46" borderId="31" xfId="0" applyFont="1" applyFill="1" applyBorder="1" applyAlignment="1">
      <alignment horizontal="center" wrapText="1"/>
    </xf>
    <xf numFmtId="0" fontId="137" fillId="46" borderId="0" xfId="0" applyFont="1" applyFill="1" applyAlignment="1">
      <alignment horizontal="center" wrapText="1"/>
    </xf>
    <xf numFmtId="0" fontId="137" fillId="46" borderId="32" xfId="0" applyFont="1" applyFill="1" applyBorder="1" applyAlignment="1">
      <alignment horizontal="center" wrapText="1"/>
    </xf>
    <xf numFmtId="0" fontId="137" fillId="46" borderId="33" xfId="0" applyFont="1" applyFill="1" applyBorder="1" applyAlignment="1">
      <alignment horizontal="center" vertical="top" wrapText="1"/>
    </xf>
    <xf numFmtId="0" fontId="137" fillId="46" borderId="34" xfId="0" applyFont="1" applyFill="1" applyBorder="1" applyAlignment="1">
      <alignment horizontal="center" vertical="top" wrapText="1"/>
    </xf>
    <xf numFmtId="0" fontId="137" fillId="46" borderId="35" xfId="0" applyFont="1" applyFill="1" applyBorder="1" applyAlignment="1">
      <alignment horizontal="center" vertical="top" wrapText="1"/>
    </xf>
    <xf numFmtId="0" fontId="14" fillId="41" borderId="31" xfId="1" applyFont="1" applyFill="1" applyBorder="1" applyAlignment="1">
      <alignment horizontal="right" vertical="center" wrapText="1"/>
    </xf>
    <xf numFmtId="0" fontId="14" fillId="41" borderId="0" xfId="1" applyFont="1" applyFill="1" applyAlignment="1">
      <alignment horizontal="right" vertical="center" wrapText="1"/>
    </xf>
    <xf numFmtId="9" fontId="45" fillId="15" borderId="29" xfId="0" applyNumberFormat="1" applyFont="1" applyFill="1" applyBorder="1" applyAlignment="1">
      <alignment horizontal="center" vertical="center" wrapText="1"/>
    </xf>
    <xf numFmtId="9" fontId="45" fillId="15" borderId="30" xfId="0" applyNumberFormat="1" applyFont="1" applyFill="1" applyBorder="1" applyAlignment="1">
      <alignment horizontal="center" vertical="center" wrapText="1"/>
    </xf>
    <xf numFmtId="9" fontId="127" fillId="15" borderId="34" xfId="8" applyNumberFormat="1" applyFont="1" applyFill="1" applyBorder="1" applyAlignment="1">
      <alignment horizontal="center" vertical="top" wrapText="1"/>
    </xf>
    <xf numFmtId="9" fontId="127" fillId="15" borderId="35" xfId="8" applyNumberFormat="1" applyFont="1" applyFill="1" applyBorder="1" applyAlignment="1">
      <alignment horizontal="center" vertical="top" wrapText="1"/>
    </xf>
    <xf numFmtId="0" fontId="13" fillId="41" borderId="0" xfId="1" applyFont="1" applyFill="1" applyAlignment="1">
      <alignment horizontal="left" vertical="center" wrapText="1" indent="1"/>
    </xf>
    <xf numFmtId="0" fontId="13" fillId="41" borderId="32" xfId="1" applyFont="1" applyFill="1" applyBorder="1" applyAlignment="1">
      <alignment horizontal="left" vertical="center" wrapText="1" indent="1"/>
    </xf>
    <xf numFmtId="0" fontId="81" fillId="7" borderId="33" xfId="0" applyFont="1" applyFill="1" applyBorder="1" applyAlignment="1" applyProtection="1">
      <alignment horizontal="left" vertical="center" indent="1"/>
      <protection locked="0"/>
    </xf>
    <xf numFmtId="0" fontId="81" fillId="7" borderId="34" xfId="0" applyFont="1" applyFill="1" applyBorder="1" applyAlignment="1" applyProtection="1">
      <alignment horizontal="left" vertical="center" indent="1"/>
      <protection locked="0"/>
    </xf>
    <xf numFmtId="0" fontId="81" fillId="7" borderId="35" xfId="0" applyFont="1" applyFill="1" applyBorder="1" applyAlignment="1" applyProtection="1">
      <alignment horizontal="left" vertical="center" indent="1"/>
      <protection locked="0"/>
    </xf>
    <xf numFmtId="0" fontId="81" fillId="7" borderId="31" xfId="0" applyFont="1" applyFill="1" applyBorder="1" applyAlignment="1" applyProtection="1">
      <alignment horizontal="left" vertical="center" indent="1"/>
      <protection locked="0"/>
    </xf>
    <xf numFmtId="0" fontId="81" fillId="7" borderId="0" xfId="0" applyFont="1" applyFill="1" applyAlignment="1" applyProtection="1">
      <alignment horizontal="left" vertical="center" indent="1"/>
      <protection locked="0"/>
    </xf>
    <xf numFmtId="0" fontId="81" fillId="7" borderId="32" xfId="0" applyFont="1" applyFill="1" applyBorder="1" applyAlignment="1" applyProtection="1">
      <alignment horizontal="left" vertical="center" indent="1"/>
      <protection locked="0"/>
    </xf>
    <xf numFmtId="0" fontId="89" fillId="7" borderId="31" xfId="0" applyFont="1" applyFill="1" applyBorder="1" applyAlignment="1" applyProtection="1">
      <alignment horizontal="left" vertical="center" indent="1"/>
      <protection locked="0"/>
    </xf>
    <xf numFmtId="0" fontId="89" fillId="7" borderId="0" xfId="0" applyFont="1" applyFill="1" applyAlignment="1" applyProtection="1">
      <alignment horizontal="left" vertical="center" indent="1"/>
      <protection locked="0"/>
    </xf>
    <xf numFmtId="0" fontId="89" fillId="7" borderId="32" xfId="0" applyFont="1" applyFill="1" applyBorder="1" applyAlignment="1" applyProtection="1">
      <alignment horizontal="left" vertical="center" indent="1"/>
      <protection locked="0"/>
    </xf>
    <xf numFmtId="0" fontId="89" fillId="7" borderId="83" xfId="0" applyFont="1" applyFill="1" applyBorder="1" applyAlignment="1" applyProtection="1">
      <alignment horizontal="left" vertical="center" indent="1"/>
      <protection locked="0"/>
    </xf>
    <xf numFmtId="0" fontId="81" fillId="7" borderId="31" xfId="0" applyFont="1" applyFill="1" applyBorder="1" applyAlignment="1" applyProtection="1">
      <alignment horizontal="left" indent="1"/>
      <protection locked="0"/>
    </xf>
    <xf numFmtId="0" fontId="81" fillId="7" borderId="32" xfId="0" applyFont="1" applyFill="1" applyBorder="1" applyAlignment="1" applyProtection="1">
      <alignment horizontal="left" indent="1"/>
      <protection locked="0"/>
    </xf>
    <xf numFmtId="0" fontId="49" fillId="59" borderId="80" xfId="0" applyFont="1" applyFill="1" applyBorder="1" applyAlignment="1">
      <alignment horizontal="right" vertical="center"/>
    </xf>
    <xf numFmtId="0" fontId="49" fillId="59" borderId="71" xfId="0" applyFont="1" applyFill="1" applyBorder="1" applyAlignment="1">
      <alignment horizontal="right" vertical="center"/>
    </xf>
    <xf numFmtId="0" fontId="118" fillId="60" borderId="0" xfId="0" applyFont="1" applyFill="1" applyAlignment="1">
      <alignment horizontal="left" vertical="center" indent="1"/>
    </xf>
    <xf numFmtId="0" fontId="118" fillId="60" borderId="78" xfId="0" applyFont="1" applyFill="1" applyBorder="1" applyAlignment="1">
      <alignment horizontal="left" vertical="center" indent="1"/>
    </xf>
    <xf numFmtId="0" fontId="81" fillId="9" borderId="71" xfId="0" applyFont="1" applyFill="1" applyBorder="1" applyAlignment="1" applyProtection="1">
      <alignment horizontal="left" vertical="center" wrapText="1" indent="1"/>
      <protection locked="0"/>
    </xf>
    <xf numFmtId="0" fontId="81" fillId="9" borderId="81" xfId="0" applyFont="1" applyFill="1" applyBorder="1" applyAlignment="1" applyProtection="1">
      <alignment horizontal="left" vertical="center" wrapText="1" indent="1"/>
      <protection locked="0"/>
    </xf>
    <xf numFmtId="0" fontId="118" fillId="62" borderId="36" xfId="0" applyFont="1" applyFill="1" applyBorder="1" applyAlignment="1">
      <alignment horizontal="left" vertical="center" wrapText="1" indent="1"/>
    </xf>
    <xf numFmtId="0" fontId="118" fillId="62" borderId="37" xfId="0" applyFont="1" applyFill="1" applyBorder="1" applyAlignment="1">
      <alignment horizontal="left" vertical="center" wrapText="1" indent="1"/>
    </xf>
    <xf numFmtId="0" fontId="118" fillId="62" borderId="38" xfId="0" applyFont="1" applyFill="1" applyBorder="1" applyAlignment="1">
      <alignment horizontal="left" vertical="center" wrapText="1" indent="1"/>
    </xf>
    <xf numFmtId="0" fontId="32" fillId="62" borderId="29" xfId="0" applyFont="1" applyFill="1" applyBorder="1" applyAlignment="1">
      <alignment horizontal="center" vertical="center"/>
    </xf>
    <xf numFmtId="0" fontId="32" fillId="62" borderId="0" xfId="0" applyFont="1" applyFill="1" applyAlignment="1">
      <alignment horizontal="center" vertical="center"/>
    </xf>
    <xf numFmtId="0" fontId="32" fillId="62" borderId="34" xfId="0" applyFont="1" applyFill="1" applyBorder="1" applyAlignment="1">
      <alignment horizontal="center" vertical="center"/>
    </xf>
    <xf numFmtId="0" fontId="32" fillId="62" borderId="28" xfId="0" applyFont="1" applyFill="1" applyBorder="1" applyAlignment="1">
      <alignment horizontal="center" vertical="center"/>
    </xf>
    <xf numFmtId="0" fontId="32" fillId="62" borderId="30" xfId="0" applyFont="1" applyFill="1" applyBorder="1" applyAlignment="1">
      <alignment horizontal="center" vertical="center"/>
    </xf>
    <xf numFmtId="0" fontId="32" fillId="62" borderId="31" xfId="0" applyFont="1" applyFill="1" applyBorder="1" applyAlignment="1">
      <alignment horizontal="center" vertical="center"/>
    </xf>
    <xf numFmtId="0" fontId="32" fillId="62" borderId="32" xfId="0" applyFont="1" applyFill="1" applyBorder="1" applyAlignment="1">
      <alignment horizontal="center" vertical="center"/>
    </xf>
    <xf numFmtId="0" fontId="32" fillId="62" borderId="33" xfId="0" applyFont="1" applyFill="1" applyBorder="1" applyAlignment="1">
      <alignment horizontal="center" vertical="center"/>
    </xf>
    <xf numFmtId="0" fontId="32" fillId="62" borderId="35" xfId="0" applyFont="1" applyFill="1" applyBorder="1" applyAlignment="1">
      <alignment horizontal="center" vertical="center"/>
    </xf>
    <xf numFmtId="0" fontId="0" fillId="0" borderId="75" xfId="0" applyBorder="1" applyAlignment="1">
      <alignment horizontal="center"/>
    </xf>
    <xf numFmtId="0" fontId="11" fillId="43" borderId="28" xfId="1" applyFont="1" applyFill="1" applyBorder="1" applyAlignment="1">
      <alignment horizontal="center" vertical="center"/>
    </xf>
    <xf numFmtId="0" fontId="11" fillId="43" borderId="29" xfId="1" applyFont="1" applyFill="1" applyBorder="1" applyAlignment="1">
      <alignment horizontal="center" vertical="center"/>
    </xf>
    <xf numFmtId="0" fontId="11" fillId="43" borderId="30" xfId="1" applyFont="1" applyFill="1" applyBorder="1" applyAlignment="1">
      <alignment horizontal="center" vertical="center"/>
    </xf>
    <xf numFmtId="0" fontId="11" fillId="7" borderId="33" xfId="1" applyFont="1" applyFill="1" applyBorder="1" applyAlignment="1" applyProtection="1">
      <alignment horizontal="center" vertical="center"/>
      <protection locked="0"/>
    </xf>
    <xf numFmtId="0" fontId="11" fillId="7" borderId="34" xfId="1" applyFont="1" applyFill="1" applyBorder="1" applyAlignment="1" applyProtection="1">
      <alignment horizontal="center" vertical="center"/>
      <protection locked="0"/>
    </xf>
    <xf numFmtId="0" fontId="11" fillId="7" borderId="35" xfId="1" applyFont="1" applyFill="1" applyBorder="1" applyAlignment="1" applyProtection="1">
      <alignment horizontal="center" vertical="center"/>
      <protection locked="0"/>
    </xf>
    <xf numFmtId="0" fontId="115" fillId="61" borderId="33" xfId="0" applyFont="1" applyFill="1" applyBorder="1" applyAlignment="1">
      <alignment horizontal="center" vertical="center"/>
    </xf>
    <xf numFmtId="0" fontId="115" fillId="61" borderId="34" xfId="0" applyFont="1" applyFill="1" applyBorder="1" applyAlignment="1">
      <alignment horizontal="center" vertical="center"/>
    </xf>
    <xf numFmtId="0" fontId="115" fillId="61" borderId="35" xfId="0" applyFont="1" applyFill="1" applyBorder="1" applyAlignment="1">
      <alignment horizontal="center" vertical="center"/>
    </xf>
    <xf numFmtId="0" fontId="81" fillId="7" borderId="28" xfId="0" applyFont="1" applyFill="1" applyBorder="1" applyAlignment="1" applyProtection="1">
      <alignment horizontal="left" vertical="center" indent="1"/>
      <protection locked="0"/>
    </xf>
    <xf numFmtId="0" fontId="81" fillId="7" borderId="29" xfId="0" applyFont="1" applyFill="1" applyBorder="1" applyAlignment="1" applyProtection="1">
      <alignment horizontal="left" vertical="center" indent="1"/>
      <protection locked="0"/>
    </xf>
    <xf numFmtId="0" fontId="81" fillId="7" borderId="30" xfId="0" applyFont="1" applyFill="1" applyBorder="1" applyAlignment="1" applyProtection="1">
      <alignment horizontal="left" vertical="center" indent="1"/>
      <protection locked="0"/>
    </xf>
    <xf numFmtId="0" fontId="81" fillId="63" borderId="82" xfId="0" applyFont="1" applyFill="1" applyBorder="1" applyAlignment="1" applyProtection="1">
      <alignment horizontal="left" vertical="center" indent="1"/>
      <protection locked="0"/>
    </xf>
    <xf numFmtId="0" fontId="81" fillId="63" borderId="29" xfId="0" applyFont="1" applyFill="1" applyBorder="1" applyAlignment="1" applyProtection="1">
      <alignment horizontal="left" vertical="center" indent="1"/>
      <protection locked="0"/>
    </xf>
    <xf numFmtId="0" fontId="81" fillId="63" borderId="30" xfId="0" applyFont="1" applyFill="1" applyBorder="1" applyAlignment="1" applyProtection="1">
      <alignment horizontal="left" vertical="center" indent="1"/>
      <protection locked="0"/>
    </xf>
    <xf numFmtId="0" fontId="81" fillId="7" borderId="28" xfId="0" applyFont="1" applyFill="1" applyBorder="1" applyAlignment="1" applyProtection="1">
      <alignment horizontal="left" vertical="top" indent="1"/>
      <protection locked="0"/>
    </xf>
    <xf numFmtId="0" fontId="81" fillId="7" borderId="30" xfId="0" applyFont="1" applyFill="1" applyBorder="1" applyAlignment="1" applyProtection="1">
      <alignment horizontal="left" vertical="top" indent="1"/>
      <protection locked="0"/>
    </xf>
    <xf numFmtId="0" fontId="49" fillId="59" borderId="77" xfId="0" applyFont="1" applyFill="1" applyBorder="1" applyAlignment="1">
      <alignment horizontal="right" vertical="center" wrapText="1"/>
    </xf>
    <xf numFmtId="0" fontId="49" fillId="59" borderId="0" xfId="0" applyFont="1" applyFill="1" applyAlignment="1">
      <alignment horizontal="right" vertical="center" wrapText="1"/>
    </xf>
    <xf numFmtId="0" fontId="49" fillId="59" borderId="77" xfId="0" applyFont="1" applyFill="1" applyBorder="1" applyAlignment="1">
      <alignment horizontal="right" vertical="center"/>
    </xf>
    <xf numFmtId="0" fontId="49" fillId="59" borderId="0" xfId="0" applyFont="1" applyFill="1" applyAlignment="1">
      <alignment horizontal="right" vertical="center"/>
    </xf>
    <xf numFmtId="0" fontId="81" fillId="9" borderId="0" xfId="0" applyFont="1" applyFill="1" applyAlignment="1" applyProtection="1">
      <alignment horizontal="left" vertical="center" wrapText="1" indent="1" shrinkToFit="1"/>
      <protection locked="0"/>
    </xf>
    <xf numFmtId="0" fontId="32" fillId="7" borderId="0" xfId="0" applyFont="1" applyFill="1" applyAlignment="1" applyProtection="1">
      <alignment horizontal="center" vertical="center" wrapText="1"/>
      <protection locked="0"/>
    </xf>
    <xf numFmtId="0" fontId="32" fillId="7" borderId="78" xfId="0" applyFont="1" applyFill="1" applyBorder="1" applyAlignment="1" applyProtection="1">
      <alignment horizontal="center" vertical="center" wrapText="1"/>
      <protection locked="0"/>
    </xf>
    <xf numFmtId="0" fontId="81" fillId="9" borderId="0" xfId="0" applyFont="1" applyFill="1" applyAlignment="1" applyProtection="1">
      <alignment horizontal="left" vertical="center" wrapText="1" indent="1"/>
      <protection locked="0"/>
    </xf>
    <xf numFmtId="0" fontId="40" fillId="7" borderId="0" xfId="0" applyFont="1" applyFill="1" applyAlignment="1">
      <alignment vertical="center"/>
    </xf>
    <xf numFmtId="0" fontId="40" fillId="7" borderId="71" xfId="0" applyFont="1" applyFill="1" applyBorder="1" applyAlignment="1">
      <alignment vertical="center"/>
    </xf>
    <xf numFmtId="0" fontId="113" fillId="58" borderId="73" xfId="0" applyFont="1" applyFill="1" applyBorder="1" applyAlignment="1">
      <alignment horizontal="center" vertical="center"/>
    </xf>
    <xf numFmtId="0" fontId="113" fillId="58" borderId="74" xfId="0" applyFont="1" applyFill="1" applyBorder="1" applyAlignment="1">
      <alignment horizontal="center" vertical="center"/>
    </xf>
    <xf numFmtId="0" fontId="47" fillId="59" borderId="72" xfId="0" applyFont="1" applyFill="1" applyBorder="1" applyAlignment="1">
      <alignment horizontal="center" vertical="center"/>
    </xf>
    <xf numFmtId="0" fontId="47" fillId="59" borderId="75" xfId="0" applyFont="1" applyFill="1" applyBorder="1" applyAlignment="1">
      <alignment horizontal="center" vertical="center"/>
    </xf>
    <xf numFmtId="0" fontId="47" fillId="59" borderId="76" xfId="0" applyFont="1" applyFill="1" applyBorder="1" applyAlignment="1">
      <alignment horizontal="center" vertical="center"/>
    </xf>
    <xf numFmtId="0" fontId="48" fillId="59" borderId="77" xfId="0" applyFont="1" applyFill="1" applyBorder="1" applyAlignment="1">
      <alignment horizontal="right" vertical="center"/>
    </xf>
    <xf numFmtId="0" fontId="48" fillId="59" borderId="0" xfId="0" applyFont="1" applyFill="1" applyAlignment="1">
      <alignment horizontal="right" vertical="center"/>
    </xf>
    <xf numFmtId="0" fontId="117" fillId="60" borderId="0" xfId="0" quotePrefix="1" applyFont="1" applyFill="1" applyAlignment="1">
      <alignment horizontal="left" vertical="center" indent="1"/>
    </xf>
    <xf numFmtId="0" fontId="117" fillId="60" borderId="0" xfId="0" applyFont="1" applyFill="1" applyAlignment="1">
      <alignment horizontal="left" vertical="center" indent="1"/>
    </xf>
    <xf numFmtId="0" fontId="117" fillId="60" borderId="78" xfId="0" applyFont="1" applyFill="1" applyBorder="1" applyAlignment="1">
      <alignment horizontal="left" vertical="center" indent="1"/>
    </xf>
    <xf numFmtId="165" fontId="81" fillId="9" borderId="0" xfId="0" applyNumberFormat="1" applyFont="1" applyFill="1" applyAlignment="1" applyProtection="1">
      <alignment horizontal="left" vertical="center" wrapText="1" indent="1" shrinkToFit="1"/>
      <protection locked="0"/>
    </xf>
    <xf numFmtId="0" fontId="81" fillId="7" borderId="0" xfId="0" applyFont="1" applyFill="1" applyAlignment="1">
      <alignment horizontal="center" vertical="center" wrapText="1"/>
    </xf>
    <xf numFmtId="0" fontId="81" fillId="7" borderId="78" xfId="0" applyFont="1" applyFill="1" applyBorder="1" applyAlignment="1">
      <alignment horizontal="center" vertical="center" wrapText="1"/>
    </xf>
    <xf numFmtId="0" fontId="0" fillId="7" borderId="64" xfId="0" applyFill="1" applyBorder="1" applyAlignment="1">
      <alignment horizontal="center"/>
    </xf>
    <xf numFmtId="9" fontId="47" fillId="59" borderId="90" xfId="0" applyNumberFormat="1" applyFont="1" applyFill="1" applyBorder="1" applyAlignment="1">
      <alignment horizontal="center" vertical="center"/>
    </xf>
    <xf numFmtId="9" fontId="47" fillId="59" borderId="64" xfId="0" applyNumberFormat="1" applyFont="1" applyFill="1" applyBorder="1" applyAlignment="1">
      <alignment horizontal="center" vertical="center"/>
    </xf>
    <xf numFmtId="0" fontId="47" fillId="69" borderId="64" xfId="0" applyFont="1" applyFill="1" applyBorder="1" applyAlignment="1">
      <alignment horizontal="left" vertical="center" indent="1"/>
    </xf>
    <xf numFmtId="0" fontId="47" fillId="68" borderId="64" xfId="0" applyFont="1" applyFill="1" applyBorder="1" applyAlignment="1">
      <alignment horizontal="left" vertical="center" indent="1"/>
    </xf>
    <xf numFmtId="0" fontId="81" fillId="7" borderId="90" xfId="0" applyFont="1" applyFill="1" applyBorder="1" applyAlignment="1" applyProtection="1">
      <alignment horizontal="left" vertical="center" wrapText="1" indent="1"/>
      <protection locked="0"/>
    </xf>
    <xf numFmtId="0" fontId="81" fillId="7" borderId="64" xfId="0" applyFont="1" applyFill="1" applyBorder="1" applyAlignment="1" applyProtection="1">
      <alignment horizontal="left" vertical="center" wrapText="1" indent="1"/>
      <protection locked="0"/>
    </xf>
    <xf numFmtId="0" fontId="81" fillId="7" borderId="91" xfId="0" applyFont="1" applyFill="1" applyBorder="1" applyAlignment="1" applyProtection="1">
      <alignment horizontal="left" vertical="center" wrapText="1" indent="1"/>
      <protection locked="0"/>
    </xf>
    <xf numFmtId="0" fontId="11" fillId="64" borderId="36" xfId="0" applyFont="1" applyFill="1" applyBorder="1" applyAlignment="1">
      <alignment horizontal="center" vertical="center" wrapText="1"/>
    </xf>
    <xf numFmtId="0" fontId="11" fillId="64" borderId="37" xfId="0" applyFont="1" applyFill="1" applyBorder="1" applyAlignment="1">
      <alignment horizontal="center" vertical="center" wrapText="1"/>
    </xf>
    <xf numFmtId="0" fontId="11" fillId="64" borderId="38" xfId="0" applyFont="1" applyFill="1" applyBorder="1" applyAlignment="1">
      <alignment horizontal="center" vertical="center" wrapText="1"/>
    </xf>
    <xf numFmtId="0" fontId="31" fillId="0" borderId="0" xfId="0" applyFont="1" applyAlignment="1">
      <alignment horizontal="center"/>
    </xf>
    <xf numFmtId="0" fontId="48" fillId="65" borderId="85" xfId="0" applyFont="1" applyFill="1" applyBorder="1" applyAlignment="1">
      <alignment horizontal="center" vertical="center" wrapText="1"/>
    </xf>
    <xf numFmtId="0" fontId="48" fillId="65" borderId="86" xfId="0" applyFont="1" applyFill="1" applyBorder="1" applyAlignment="1">
      <alignment horizontal="center" vertical="center" wrapText="1"/>
    </xf>
    <xf numFmtId="0" fontId="48" fillId="65" borderId="87" xfId="0" applyFont="1" applyFill="1" applyBorder="1" applyAlignment="1">
      <alignment horizontal="center" vertical="center" wrapText="1"/>
    </xf>
    <xf numFmtId="0" fontId="48" fillId="65" borderId="88" xfId="0" applyFont="1" applyFill="1" applyBorder="1" applyAlignment="1">
      <alignment horizontal="center" vertical="center" wrapText="1"/>
    </xf>
    <xf numFmtId="0" fontId="48" fillId="59" borderId="36" xfId="0" applyFont="1" applyFill="1" applyBorder="1" applyAlignment="1">
      <alignment horizontal="center" vertical="center" wrapText="1"/>
    </xf>
    <xf numFmtId="0" fontId="48" fillId="59" borderId="38" xfId="0" applyFont="1" applyFill="1" applyBorder="1" applyAlignment="1">
      <alignment horizontal="center" vertical="center" wrapText="1"/>
    </xf>
    <xf numFmtId="0" fontId="32" fillId="60" borderId="0" xfId="0" applyFont="1" applyFill="1" applyAlignment="1">
      <alignment horizontal="left" vertical="center" indent="1"/>
    </xf>
    <xf numFmtId="0" fontId="32" fillId="60" borderId="78" xfId="0" applyFont="1" applyFill="1" applyBorder="1" applyAlignment="1">
      <alignment horizontal="left" vertical="center" indent="1"/>
    </xf>
    <xf numFmtId="0" fontId="31" fillId="0" borderId="75" xfId="0" applyFont="1" applyBorder="1" applyAlignment="1">
      <alignment horizontal="center"/>
    </xf>
    <xf numFmtId="0" fontId="113" fillId="58" borderId="75" xfId="0" applyFont="1" applyFill="1" applyBorder="1" applyAlignment="1">
      <alignment horizontal="center" vertical="center"/>
    </xf>
    <xf numFmtId="0" fontId="113" fillId="58" borderId="76" xfId="0" applyFont="1" applyFill="1" applyBorder="1" applyAlignment="1">
      <alignment horizontal="center" vertical="center"/>
    </xf>
    <xf numFmtId="0" fontId="58" fillId="60" borderId="0" xfId="0" quotePrefix="1" applyFont="1" applyFill="1" applyAlignment="1">
      <alignment horizontal="left" vertical="center" indent="1"/>
    </xf>
    <xf numFmtId="0" fontId="58" fillId="60" borderId="0" xfId="0" applyFont="1" applyFill="1" applyAlignment="1">
      <alignment horizontal="left" vertical="center" indent="1"/>
    </xf>
    <xf numFmtId="0" fontId="58" fillId="60" borderId="78" xfId="0" applyFont="1" applyFill="1" applyBorder="1" applyAlignment="1">
      <alignment horizontal="left" vertical="center" indent="1"/>
    </xf>
    <xf numFmtId="0" fontId="49" fillId="14" borderId="28" xfId="0" applyFont="1" applyFill="1" applyBorder="1" applyAlignment="1">
      <alignment horizontal="center" wrapText="1"/>
    </xf>
    <xf numFmtId="0" fontId="49" fillId="14" borderId="29" xfId="0" applyFont="1" applyFill="1" applyBorder="1" applyAlignment="1">
      <alignment horizontal="center" wrapText="1"/>
    </xf>
    <xf numFmtId="0" fontId="49" fillId="14" borderId="29" xfId="0" applyFont="1" applyFill="1" applyBorder="1" applyAlignment="1">
      <alignment wrapText="1"/>
    </xf>
    <xf numFmtId="0" fontId="49" fillId="14" borderId="30" xfId="0" applyFont="1" applyFill="1" applyBorder="1" applyAlignment="1">
      <alignment wrapText="1"/>
    </xf>
    <xf numFmtId="9" fontId="147" fillId="47" borderId="31" xfId="0" applyNumberFormat="1" applyFont="1" applyFill="1" applyBorder="1" applyAlignment="1">
      <alignment horizontal="left" vertical="center" wrapText="1" indent="1"/>
    </xf>
    <xf numFmtId="9" fontId="147" fillId="47" borderId="0" xfId="0" applyNumberFormat="1" applyFont="1" applyFill="1" applyAlignment="1">
      <alignment horizontal="left" vertical="center" wrapText="1" indent="1"/>
    </xf>
    <xf numFmtId="9" fontId="147" fillId="48" borderId="31" xfId="0" applyNumberFormat="1" applyFont="1" applyFill="1" applyBorder="1" applyAlignment="1">
      <alignment horizontal="left" vertical="center" wrapText="1" indent="1"/>
    </xf>
    <xf numFmtId="9" fontId="147" fillId="48" borderId="0" xfId="0" applyNumberFormat="1" applyFont="1" applyFill="1" applyAlignment="1">
      <alignment horizontal="left" vertical="center" wrapText="1" indent="1"/>
    </xf>
    <xf numFmtId="0" fontId="45" fillId="14" borderId="33" xfId="0" applyFont="1" applyFill="1" applyBorder="1" applyAlignment="1">
      <alignment horizontal="center" vertical="center" wrapText="1"/>
    </xf>
    <xf numFmtId="0" fontId="45" fillId="14" borderId="34" xfId="0" applyFont="1" applyFill="1" applyBorder="1" applyAlignment="1">
      <alignment horizontal="center" vertical="center" wrapText="1"/>
    </xf>
    <xf numFmtId="0" fontId="45" fillId="14" borderId="34" xfId="0" applyFont="1" applyFill="1" applyBorder="1" applyAlignment="1">
      <alignment vertical="center" wrapText="1"/>
    </xf>
    <xf numFmtId="0" fontId="45" fillId="14" borderId="35" xfId="0" applyFont="1" applyFill="1" applyBorder="1" applyAlignment="1">
      <alignment vertical="center" wrapText="1"/>
    </xf>
    <xf numFmtId="9" fontId="6" fillId="9" borderId="28" xfId="0" applyNumberFormat="1" applyFont="1" applyFill="1" applyBorder="1" applyAlignment="1">
      <alignment horizontal="center" vertical="center" wrapText="1"/>
    </xf>
    <xf numFmtId="9" fontId="6" fillId="9" borderId="29" xfId="0" applyNumberFormat="1"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9" borderId="31" xfId="0" applyFont="1" applyFill="1" applyBorder="1" applyAlignment="1">
      <alignment horizontal="left" wrapText="1" indent="1"/>
    </xf>
    <xf numFmtId="0" fontId="7" fillId="9" borderId="0" xfId="0" applyFont="1" applyFill="1" applyAlignment="1">
      <alignment horizontal="left" wrapText="1" indent="1"/>
    </xf>
    <xf numFmtId="0" fontId="7" fillId="7" borderId="0" xfId="0" applyFont="1" applyFill="1" applyAlignment="1">
      <alignment horizontal="left" wrapText="1" indent="1"/>
    </xf>
    <xf numFmtId="0" fontId="7" fillId="7" borderId="32" xfId="0" applyFont="1" applyFill="1" applyBorder="1" applyAlignment="1">
      <alignment horizontal="left" wrapText="1" indent="1"/>
    </xf>
    <xf numFmtId="0" fontId="7" fillId="9" borderId="33" xfId="0" applyFont="1" applyFill="1" applyBorder="1" applyAlignment="1">
      <alignment horizontal="left" vertical="top" wrapText="1" indent="1"/>
    </xf>
    <xf numFmtId="0" fontId="7" fillId="9" borderId="34" xfId="0" applyFont="1" applyFill="1" applyBorder="1" applyAlignment="1">
      <alignment horizontal="left" vertical="top" wrapText="1" indent="1"/>
    </xf>
    <xf numFmtId="0" fontId="7" fillId="7" borderId="34" xfId="0" applyFont="1" applyFill="1" applyBorder="1" applyAlignment="1">
      <alignment horizontal="left" vertical="top" wrapText="1" indent="1"/>
    </xf>
    <xf numFmtId="0" fontId="7" fillId="7" borderId="35" xfId="0" applyFont="1" applyFill="1" applyBorder="1" applyAlignment="1">
      <alignment horizontal="left" vertical="top" wrapText="1" indent="1"/>
    </xf>
    <xf numFmtId="0" fontId="3" fillId="41" borderId="28" xfId="0" applyFont="1" applyFill="1" applyBorder="1" applyAlignment="1">
      <alignment horizontal="center" wrapText="1"/>
    </xf>
    <xf numFmtId="0" fontId="3" fillId="41" borderId="29" xfId="0" applyFont="1" applyFill="1" applyBorder="1" applyAlignment="1">
      <alignment horizontal="center"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29" xfId="0" applyFont="1" applyFill="1" applyBorder="1" applyAlignment="1">
      <alignment wrapText="1"/>
    </xf>
    <xf numFmtId="0" fontId="6" fillId="2" borderId="30" xfId="0" applyFont="1" applyFill="1" applyBorder="1" applyAlignment="1">
      <alignment wrapText="1"/>
    </xf>
    <xf numFmtId="0" fontId="3" fillId="2" borderId="31"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vertical="top"/>
    </xf>
    <xf numFmtId="0" fontId="3" fillId="2" borderId="32" xfId="0" applyFont="1" applyFill="1" applyBorder="1" applyAlignment="1">
      <alignment vertical="top"/>
    </xf>
    <xf numFmtId="0" fontId="14" fillId="2" borderId="31" xfId="0" applyFont="1" applyFill="1" applyBorder="1" applyAlignment="1">
      <alignment horizontal="center"/>
    </xf>
    <xf numFmtId="0" fontId="14" fillId="2" borderId="0" xfId="0" applyFont="1" applyFill="1" applyAlignment="1">
      <alignment horizontal="center"/>
    </xf>
    <xf numFmtId="0" fontId="14" fillId="2" borderId="32" xfId="0" applyFont="1" applyFill="1" applyBorder="1" applyAlignment="1">
      <alignment horizontal="center"/>
    </xf>
    <xf numFmtId="166" fontId="6" fillId="2" borderId="33" xfId="0" applyNumberFormat="1" applyFont="1" applyFill="1" applyBorder="1" applyAlignment="1">
      <alignment horizontal="center" vertical="top"/>
    </xf>
    <xf numFmtId="166" fontId="6" fillId="2" borderId="34" xfId="0" applyNumberFormat="1" applyFont="1" applyFill="1" applyBorder="1" applyAlignment="1">
      <alignment horizontal="center" vertical="top"/>
    </xf>
    <xf numFmtId="0" fontId="6" fillId="2" borderId="34" xfId="0" applyFont="1" applyFill="1" applyBorder="1" applyAlignment="1">
      <alignment vertical="top"/>
    </xf>
    <xf numFmtId="0" fontId="6" fillId="2" borderId="33" xfId="0" applyFont="1" applyFill="1" applyBorder="1" applyAlignment="1">
      <alignment horizontal="center" vertical="top"/>
    </xf>
    <xf numFmtId="0" fontId="6" fillId="2" borderId="34" xfId="0" applyFont="1" applyFill="1" applyBorder="1" applyAlignment="1">
      <alignment horizontal="center" vertical="top"/>
    </xf>
    <xf numFmtId="0" fontId="6" fillId="2" borderId="35" xfId="0" applyFont="1" applyFill="1" applyBorder="1" applyAlignment="1">
      <alignment horizontal="center" vertical="top"/>
    </xf>
    <xf numFmtId="165" fontId="7" fillId="3" borderId="31" xfId="0" applyNumberFormat="1" applyFont="1" applyFill="1" applyBorder="1" applyAlignment="1">
      <alignment horizontal="left" vertical="top" indent="2"/>
    </xf>
    <xf numFmtId="165" fontId="7" fillId="3" borderId="0" xfId="0" applyNumberFormat="1" applyFont="1" applyFill="1" applyAlignment="1">
      <alignment horizontal="left" vertical="top" indent="2"/>
    </xf>
    <xf numFmtId="165" fontId="7" fillId="3" borderId="32" xfId="0" applyNumberFormat="1" applyFont="1" applyFill="1" applyBorder="1" applyAlignment="1">
      <alignment horizontal="left" vertical="top" indent="2"/>
    </xf>
    <xf numFmtId="0" fontId="45" fillId="15" borderId="31" xfId="0" applyFont="1" applyFill="1" applyBorder="1" applyAlignment="1">
      <alignment horizontal="center" vertical="center" wrapText="1"/>
    </xf>
    <xf numFmtId="0" fontId="45" fillId="15" borderId="0" xfId="0" applyFont="1" applyFill="1" applyAlignment="1">
      <alignment horizontal="center" vertical="center" wrapText="1"/>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xf>
    <xf numFmtId="0" fontId="7" fillId="2" borderId="32" xfId="0" applyFont="1" applyFill="1" applyBorder="1" applyAlignment="1">
      <alignment horizontal="center"/>
    </xf>
    <xf numFmtId="0" fontId="33" fillId="2" borderId="31" xfId="8" applyFont="1" applyFill="1" applyBorder="1" applyAlignment="1">
      <alignment horizontal="left" vertical="center" wrapText="1" indent="1"/>
    </xf>
    <xf numFmtId="0" fontId="33" fillId="2" borderId="0" xfId="8" applyFont="1" applyFill="1" applyBorder="1" applyAlignment="1">
      <alignment horizontal="left" vertical="center" wrapText="1" indent="1"/>
    </xf>
    <xf numFmtId="0" fontId="150" fillId="2" borderId="31" xfId="0" applyFont="1" applyFill="1" applyBorder="1" applyAlignment="1" applyProtection="1">
      <alignment horizontal="left" vertical="center" wrapText="1" indent="1"/>
      <protection locked="0"/>
    </xf>
    <xf numFmtId="0" fontId="150" fillId="2" borderId="0" xfId="0" applyFont="1" applyFill="1" applyAlignment="1" applyProtection="1">
      <alignment horizontal="left" vertical="center" wrapText="1" indent="1"/>
      <protection locked="0"/>
    </xf>
    <xf numFmtId="0" fontId="152" fillId="2" borderId="0" xfId="0" applyFont="1" applyFill="1" applyAlignment="1" applyProtection="1">
      <alignment horizontal="left" vertical="center" wrapText="1" indent="1"/>
      <protection locked="0"/>
    </xf>
    <xf numFmtId="0" fontId="152" fillId="2" borderId="32" xfId="0" applyFont="1" applyFill="1" applyBorder="1" applyAlignment="1" applyProtection="1">
      <alignment horizontal="left" vertical="center" wrapText="1" indent="1"/>
      <protection locked="0"/>
    </xf>
    <xf numFmtId="9" fontId="147" fillId="49" borderId="31" xfId="0" applyNumberFormat="1" applyFont="1" applyFill="1" applyBorder="1" applyAlignment="1">
      <alignment horizontal="left" vertical="center" wrapText="1" indent="1"/>
    </xf>
    <xf numFmtId="9" fontId="147" fillId="49" borderId="0" xfId="0" applyNumberFormat="1" applyFont="1" applyFill="1" applyAlignment="1">
      <alignment horizontal="left" vertical="center" wrapText="1" indent="1"/>
    </xf>
    <xf numFmtId="9" fontId="147" fillId="50" borderId="31" xfId="0" applyNumberFormat="1" applyFont="1" applyFill="1" applyBorder="1" applyAlignment="1">
      <alignment horizontal="left" vertical="center" wrapText="1" indent="1"/>
    </xf>
    <xf numFmtId="9" fontId="147" fillId="50" borderId="0" xfId="0" applyNumberFormat="1" applyFont="1" applyFill="1" applyAlignment="1">
      <alignment horizontal="left" vertical="center" wrapText="1" indent="1"/>
    </xf>
    <xf numFmtId="9" fontId="147" fillId="51" borderId="31" xfId="0" applyNumberFormat="1" applyFont="1" applyFill="1" applyBorder="1" applyAlignment="1">
      <alignment horizontal="left" vertical="center" wrapText="1" indent="1"/>
    </xf>
    <xf numFmtId="9" fontId="147" fillId="51" borderId="0" xfId="0" applyNumberFormat="1" applyFont="1" applyFill="1" applyAlignment="1">
      <alignment horizontal="left" vertical="center" wrapText="1" indent="1"/>
    </xf>
    <xf numFmtId="0" fontId="3" fillId="2" borderId="3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xf numFmtId="0" fontId="3" fillId="2" borderId="32" xfId="0" applyFont="1" applyFill="1" applyBorder="1" applyAlignment="1"/>
    <xf numFmtId="0" fontId="7" fillId="2" borderId="0" xfId="0" applyFont="1" applyFill="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9" xfId="0" applyFont="1" applyFill="1" applyBorder="1" applyAlignment="1"/>
    <xf numFmtId="0" fontId="6" fillId="2" borderId="30" xfId="0" applyFont="1" applyFill="1" applyBorder="1" applyAlignment="1"/>
    <xf numFmtId="9" fontId="147" fillId="52" borderId="31" xfId="0" applyNumberFormat="1" applyFont="1" applyFill="1" applyBorder="1" applyAlignment="1">
      <alignment horizontal="left" vertical="center" wrapText="1" indent="1"/>
    </xf>
    <xf numFmtId="9" fontId="147" fillId="52" borderId="0" xfId="0" applyNumberFormat="1" applyFont="1" applyFill="1" applyAlignment="1">
      <alignment horizontal="left" vertical="center" wrapText="1" indent="1"/>
    </xf>
    <xf numFmtId="9" fontId="91" fillId="55" borderId="28" xfId="0" applyNumberFormat="1" applyFont="1" applyFill="1" applyBorder="1" applyAlignment="1">
      <alignment horizontal="center" vertical="center"/>
    </xf>
    <xf numFmtId="9" fontId="91" fillId="55" borderId="30" xfId="0" applyNumberFormat="1" applyFont="1" applyFill="1" applyBorder="1" applyAlignment="1">
      <alignment horizontal="center" vertical="center"/>
    </xf>
    <xf numFmtId="0" fontId="91" fillId="16" borderId="28" xfId="0" applyFont="1" applyFill="1" applyBorder="1" applyAlignment="1">
      <alignment horizontal="center" vertical="center"/>
    </xf>
    <xf numFmtId="0" fontId="91" fillId="16" borderId="30" xfId="0" applyFont="1" applyFill="1" applyBorder="1" applyAlignment="1">
      <alignment horizontal="center" vertical="center"/>
    </xf>
    <xf numFmtId="0" fontId="88" fillId="32" borderId="28" xfId="0" applyFont="1" applyFill="1" applyBorder="1" applyAlignment="1">
      <alignment horizontal="center" vertical="center"/>
    </xf>
    <xf numFmtId="0" fontId="88" fillId="32" borderId="30" xfId="0" applyFont="1" applyFill="1" applyBorder="1" applyAlignment="1">
      <alignment horizontal="center" vertical="center"/>
    </xf>
    <xf numFmtId="0" fontId="7" fillId="2" borderId="33"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91" fillId="31" borderId="29" xfId="0" applyFont="1" applyFill="1" applyBorder="1" applyAlignment="1">
      <alignment horizontal="center" vertical="center"/>
    </xf>
    <xf numFmtId="0" fontId="91" fillId="31" borderId="30" xfId="0" applyFont="1" applyFill="1" applyBorder="1" applyAlignment="1">
      <alignment horizontal="center" vertical="center"/>
    </xf>
    <xf numFmtId="0" fontId="36" fillId="5" borderId="28"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36" fillId="5" borderId="29" xfId="0" applyFont="1" applyFill="1" applyBorder="1" applyAlignment="1">
      <alignment horizontal="center"/>
    </xf>
    <xf numFmtId="0" fontId="37" fillId="5" borderId="29" xfId="0" applyFont="1" applyFill="1" applyBorder="1" applyAlignment="1">
      <alignment horizontal="center"/>
    </xf>
    <xf numFmtId="0" fontId="37" fillId="5" borderId="30" xfId="0" applyFont="1" applyFill="1" applyBorder="1" applyAlignment="1">
      <alignment horizontal="center"/>
    </xf>
    <xf numFmtId="9" fontId="8" fillId="3" borderId="31" xfId="0" applyNumberFormat="1" applyFont="1" applyFill="1" applyBorder="1" applyAlignment="1" applyProtection="1">
      <alignment horizontal="left" vertical="center" wrapText="1" indent="2"/>
      <protection locked="0"/>
    </xf>
    <xf numFmtId="9" fontId="8" fillId="3" borderId="0" xfId="0" applyNumberFormat="1" applyFont="1" applyFill="1" applyAlignment="1" applyProtection="1">
      <alignment horizontal="left" vertical="center" wrapText="1" indent="2"/>
      <protection locked="0"/>
    </xf>
    <xf numFmtId="0" fontId="8" fillId="2" borderId="0" xfId="0" applyFont="1" applyFill="1" applyAlignment="1" applyProtection="1">
      <alignment horizontal="left" wrapText="1" indent="2"/>
      <protection locked="0"/>
    </xf>
    <xf numFmtId="9" fontId="7" fillId="3" borderId="31" xfId="0" applyNumberFormat="1" applyFont="1" applyFill="1" applyBorder="1" applyAlignment="1">
      <alignment horizontal="left" vertical="center" wrapText="1" indent="2"/>
    </xf>
    <xf numFmtId="9" fontId="7" fillId="3" borderId="0" xfId="0" applyNumberFormat="1" applyFont="1" applyFill="1" applyAlignment="1">
      <alignment horizontal="left" vertical="center" wrapText="1" indent="2"/>
    </xf>
    <xf numFmtId="0" fontId="7" fillId="2" borderId="0" xfId="0" applyFont="1" applyFill="1" applyAlignment="1">
      <alignment horizontal="left" wrapText="1" indent="2"/>
    </xf>
    <xf numFmtId="0" fontId="7" fillId="2" borderId="32" xfId="0" applyFont="1" applyFill="1" applyBorder="1" applyAlignment="1">
      <alignment horizontal="left" wrapText="1" indent="2"/>
    </xf>
    <xf numFmtId="0" fontId="63" fillId="66" borderId="33" xfId="8" applyFont="1" applyFill="1" applyBorder="1" applyAlignment="1" applyProtection="1">
      <alignment horizontal="left" vertical="center" wrapText="1" indent="1"/>
    </xf>
    <xf numFmtId="0" fontId="63" fillId="66" borderId="34" xfId="8" applyFont="1" applyFill="1" applyBorder="1" applyAlignment="1" applyProtection="1">
      <alignment horizontal="left" vertical="center" wrapText="1" indent="1"/>
    </xf>
    <xf numFmtId="0" fontId="154" fillId="2" borderId="33" xfId="0" applyFont="1" applyFill="1" applyBorder="1" applyAlignment="1" applyProtection="1">
      <alignment horizontal="left" vertical="center" wrapText="1" indent="1"/>
      <protection locked="0"/>
    </xf>
    <xf numFmtId="0" fontId="154" fillId="2" borderId="34" xfId="0" applyFont="1" applyFill="1" applyBorder="1" applyAlignment="1" applyProtection="1">
      <alignment horizontal="left" vertical="center" wrapText="1" indent="1"/>
      <protection locked="0"/>
    </xf>
    <xf numFmtId="0" fontId="154" fillId="2" borderId="35" xfId="0" applyFont="1" applyFill="1" applyBorder="1" applyAlignment="1" applyProtection="1">
      <alignment horizontal="left" vertical="center" wrapText="1" indent="1"/>
      <protection locked="0"/>
    </xf>
    <xf numFmtId="9" fontId="8" fillId="3" borderId="31" xfId="0" applyNumberFormat="1" applyFont="1" applyFill="1" applyBorder="1" applyAlignment="1" applyProtection="1">
      <alignment horizontal="left" vertical="top" wrapText="1" indent="2"/>
      <protection locked="0"/>
    </xf>
    <xf numFmtId="9" fontId="8" fillId="3" borderId="0" xfId="0" applyNumberFormat="1" applyFont="1" applyFill="1" applyAlignment="1" applyProtection="1">
      <alignment horizontal="left" vertical="top" wrapText="1" indent="2"/>
      <protection locked="0"/>
    </xf>
    <xf numFmtId="0" fontId="8" fillId="2" borderId="0" xfId="0" applyFont="1" applyFill="1" applyAlignment="1" applyProtection="1">
      <alignment horizontal="left" vertical="top" wrapText="1" indent="2"/>
      <protection locked="0"/>
    </xf>
    <xf numFmtId="9" fontId="7" fillId="3" borderId="31" xfId="0" applyNumberFormat="1" applyFont="1" applyFill="1" applyBorder="1" applyAlignment="1">
      <alignment horizontal="left" vertical="top" indent="2"/>
    </xf>
    <xf numFmtId="9" fontId="7" fillId="3" borderId="0" xfId="0" applyNumberFormat="1" applyFont="1" applyFill="1" applyAlignment="1">
      <alignment horizontal="left" vertical="top" indent="2"/>
    </xf>
    <xf numFmtId="0" fontId="7" fillId="2" borderId="0" xfId="0" applyFont="1" applyFill="1" applyAlignment="1">
      <alignment horizontal="left" vertical="top" indent="2"/>
    </xf>
    <xf numFmtId="0" fontId="7" fillId="2" borderId="32" xfId="0" applyFont="1" applyFill="1" applyBorder="1" applyAlignment="1">
      <alignment horizontal="left" vertical="top" indent="2"/>
    </xf>
    <xf numFmtId="165" fontId="8" fillId="3" borderId="31" xfId="0" applyNumberFormat="1" applyFont="1" applyFill="1" applyBorder="1" applyAlignment="1" applyProtection="1">
      <alignment horizontal="left" vertical="top" wrapText="1" indent="2"/>
      <protection locked="0"/>
    </xf>
    <xf numFmtId="165" fontId="8" fillId="3" borderId="0" xfId="0" applyNumberFormat="1" applyFont="1" applyFill="1" applyAlignment="1" applyProtection="1">
      <alignment horizontal="left" vertical="top" wrapText="1" indent="2"/>
      <protection locked="0"/>
    </xf>
    <xf numFmtId="49" fontId="8" fillId="3" borderId="31" xfId="0" applyNumberFormat="1" applyFont="1" applyFill="1" applyBorder="1" applyAlignment="1" applyProtection="1">
      <alignment horizontal="left" vertical="top" wrapText="1" indent="2"/>
      <protection locked="0"/>
    </xf>
    <xf numFmtId="49" fontId="8" fillId="3" borderId="0" xfId="0" applyNumberFormat="1" applyFont="1" applyFill="1" applyAlignment="1" applyProtection="1">
      <alignment horizontal="left" vertical="top" wrapText="1" indent="2"/>
      <protection locked="0"/>
    </xf>
    <xf numFmtId="49" fontId="8" fillId="2" borderId="0" xfId="0" applyNumberFormat="1" applyFont="1" applyFill="1" applyAlignment="1" applyProtection="1">
      <alignment horizontal="left" vertical="top" wrapText="1" indent="2"/>
      <protection locked="0"/>
    </xf>
    <xf numFmtId="49" fontId="8" fillId="3" borderId="31" xfId="0" applyNumberFormat="1" applyFont="1" applyFill="1" applyBorder="1" applyAlignment="1" applyProtection="1">
      <alignment horizontal="left" vertical="top" indent="2"/>
      <protection locked="0"/>
    </xf>
    <xf numFmtId="49" fontId="8" fillId="3" borderId="0" xfId="0" applyNumberFormat="1" applyFont="1" applyFill="1" applyAlignment="1" applyProtection="1">
      <alignment horizontal="left" vertical="top" indent="2"/>
      <protection locked="0"/>
    </xf>
    <xf numFmtId="49" fontId="8" fillId="2" borderId="0" xfId="0" applyNumberFormat="1" applyFont="1" applyFill="1" applyAlignment="1" applyProtection="1">
      <alignment horizontal="left" vertical="top" indent="2"/>
      <protection locked="0"/>
    </xf>
    <xf numFmtId="49" fontId="8" fillId="2" borderId="32" xfId="0" applyNumberFormat="1" applyFont="1" applyFill="1" applyBorder="1" applyAlignment="1" applyProtection="1">
      <alignment horizontal="left" vertical="top" indent="2"/>
      <protection locked="0"/>
    </xf>
    <xf numFmtId="0" fontId="8" fillId="3" borderId="31" xfId="0" applyFont="1" applyFill="1" applyBorder="1" applyAlignment="1" applyProtection="1">
      <alignment horizontal="left" vertical="top" wrapText="1" indent="2"/>
      <protection locked="0"/>
    </xf>
    <xf numFmtId="0" fontId="8" fillId="3" borderId="0" xfId="0" applyFont="1" applyFill="1" applyAlignment="1" applyProtection="1">
      <alignment horizontal="left" vertical="top" wrapText="1" indent="2"/>
      <protection locked="0"/>
    </xf>
    <xf numFmtId="9" fontId="8" fillId="3" borderId="31" xfId="0" applyNumberFormat="1" applyFont="1" applyFill="1" applyBorder="1" applyAlignment="1" applyProtection="1">
      <alignment horizontal="left" vertical="top" indent="2"/>
      <protection locked="0"/>
    </xf>
    <xf numFmtId="9" fontId="8" fillId="3" borderId="0" xfId="0" applyNumberFormat="1" applyFont="1" applyFill="1" applyAlignment="1" applyProtection="1">
      <alignment horizontal="left" vertical="top" indent="2"/>
      <protection locked="0"/>
    </xf>
    <xf numFmtId="0" fontId="8" fillId="2" borderId="0" xfId="0" applyFont="1" applyFill="1" applyAlignment="1" applyProtection="1">
      <alignment horizontal="left" vertical="top" indent="2"/>
      <protection locked="0"/>
    </xf>
    <xf numFmtId="0" fontId="8" fillId="2" borderId="32" xfId="0" applyFont="1" applyFill="1" applyBorder="1" applyAlignment="1" applyProtection="1">
      <alignment horizontal="left" vertical="top" indent="2"/>
      <protection locked="0"/>
    </xf>
    <xf numFmtId="0" fontId="52" fillId="14" borderId="4" xfId="0" applyFont="1" applyFill="1" applyBorder="1" applyAlignment="1">
      <alignment horizontal="center" vertical="center"/>
    </xf>
    <xf numFmtId="0" fontId="52" fillId="14" borderId="6" xfId="0" applyFont="1" applyFill="1" applyBorder="1" applyAlignment="1">
      <alignment horizontal="center" vertical="center"/>
    </xf>
    <xf numFmtId="0" fontId="106" fillId="43" borderId="0" xfId="0" applyFont="1" applyFill="1" applyAlignment="1">
      <alignment horizontal="center" vertical="center" textRotation="90"/>
    </xf>
    <xf numFmtId="0" fontId="106" fillId="43" borderId="7" xfId="0" applyFont="1" applyFill="1" applyBorder="1" applyAlignment="1">
      <alignment horizontal="center" vertical="center" textRotation="90"/>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52" fillId="14" borderId="21" xfId="0" applyFont="1" applyFill="1" applyBorder="1" applyAlignment="1">
      <alignment horizontal="center" vertical="center" wrapText="1"/>
    </xf>
    <xf numFmtId="0" fontId="52" fillId="14" borderId="22" xfId="0" applyFont="1" applyFill="1" applyBorder="1" applyAlignment="1">
      <alignment horizontal="center" vertical="center" wrapText="1"/>
    </xf>
    <xf numFmtId="0" fontId="52" fillId="14" borderId="23" xfId="0" applyFont="1" applyFill="1" applyBorder="1" applyAlignment="1">
      <alignment horizontal="center" vertical="center" wrapText="1"/>
    </xf>
    <xf numFmtId="0" fontId="52" fillId="14" borderId="24" xfId="0" applyFont="1" applyFill="1" applyBorder="1" applyAlignment="1">
      <alignment horizontal="center" vertical="center" wrapText="1"/>
    </xf>
  </cellXfs>
  <cellStyles count="23">
    <cellStyle name="Hyperlink" xfId="6" hidden="1"/>
    <cellStyle name="Lien hypertexte" xfId="8" builtinId="8"/>
    <cellStyle name="Lien hypertexte 2" xfId="18"/>
    <cellStyle name="Lien hypertexte visité" xfId="7" builtinId="9" hidden="1"/>
    <cellStyle name="Lien hypertexte visité" xfId="15" builtinId="9" hidden="1"/>
    <cellStyle name="Lien hypertexte visité" xfId="17" builtinId="9" hidden="1"/>
    <cellStyle name="Lien hypertexte visité" xfId="19" builtinId="9" hidden="1"/>
    <cellStyle name="Lien hypertexte visité" xfId="20" builtinId="9" hidden="1"/>
    <cellStyle name="Lien hypertexte visité" xfId="16" builtinId="9" hidden="1"/>
    <cellStyle name="Lien hypertexte visité" xfId="12" builtinId="9" hidden="1"/>
    <cellStyle name="Lien hypertexte visité" xfId="11" builtinId="9" hidden="1"/>
    <cellStyle name="Lien hypertexte visité" xfId="14" builtinId="9" hidden="1"/>
    <cellStyle name="Lien hypertexte visité" xfId="13" builtinId="9" hidden="1"/>
    <cellStyle name="Lien hypertexte visité" xfId="10" builtinId="9" hidden="1"/>
    <cellStyle name="Lien hypertexte visité" xfId="21" builtinId="9" hidden="1"/>
    <cellStyle name="Lien hypertexte visité" xfId="22" builtinId="9" hidden="1"/>
    <cellStyle name="Normal" xfId="0" builtinId="0"/>
    <cellStyle name="Normal 2" xfId="1"/>
    <cellStyle name="Normal 2 2" xfId="3"/>
    <cellStyle name="Normal 3" xfId="2"/>
    <cellStyle name="Normal 4" xfId="5"/>
    <cellStyle name="Pourcentage" xfId="9" builtinId="5"/>
    <cellStyle name="常规 2" xfId="4"/>
  </cellStyles>
  <dxfs count="162">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rgb="FF0432FF"/>
      </font>
      <fill>
        <patternFill>
          <bgColor rgb="FFD8F4DC"/>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0432FF"/>
      </font>
      <fill>
        <patternFill>
          <bgColor theme="0"/>
        </patternFill>
      </fill>
    </dxf>
    <dxf>
      <font>
        <color rgb="FF0432FF"/>
      </font>
      <fill>
        <patternFill>
          <bgColor theme="0"/>
        </patternFill>
      </fill>
    </dxf>
    <dxf>
      <font>
        <color rgb="FF0432FF"/>
      </font>
      <fill>
        <patternFill>
          <bgColor theme="0"/>
        </patternFill>
      </fill>
    </dxf>
    <dxf>
      <font>
        <color rgb="FF0432FF"/>
      </font>
      <fill>
        <patternFill>
          <bgColor theme="0"/>
        </patternFill>
      </fill>
    </dxf>
    <dxf>
      <font>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b val="0"/>
        <i val="0"/>
        <strike val="0"/>
        <color rgb="FF0432FF"/>
      </font>
      <fill>
        <patternFill>
          <bgColor theme="0"/>
        </patternFill>
      </fill>
    </dxf>
    <dxf>
      <font>
        <b val="0"/>
        <i val="0"/>
        <strike val="0"/>
        <color rgb="FF0432FF"/>
      </font>
      <fill>
        <patternFill>
          <bgColor theme="0"/>
        </patternFill>
      </fill>
    </dxf>
    <dxf>
      <font>
        <b val="0"/>
        <i val="0"/>
        <strike val="0"/>
        <color rgb="FF0432FF"/>
      </font>
      <fill>
        <patternFill>
          <bgColor theme="0"/>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800AA"/>
      <color rgb="FF00EFE7"/>
      <color rgb="FF00B0F0"/>
      <color rgb="FFEB2986"/>
      <color rgb="FF3275B6"/>
      <color rgb="FF0432FF"/>
      <color rgb="FFD8F4DC"/>
      <color rgb="FFFFFFCC"/>
      <color rgb="FF00AB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2.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5.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6.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9501443334751"/>
          <c:y val="0.235448008925608"/>
          <c:w val="0.53061228131655"/>
          <c:h val="0.584060110352251"/>
        </c:manualLayout>
      </c:layout>
      <c:radarChart>
        <c:radarStyle val="filled"/>
        <c:varyColors val="0"/>
        <c:ser>
          <c:idx val="14"/>
          <c:order val="0"/>
          <c:tx>
            <c:strRef>
              <c:f>Utilitaires!$B$47</c:f>
              <c:strCache>
                <c:ptCount val="1"/>
                <c:pt idx="0">
                  <c:v>RADAR pour PROCESSUS &amp; PERFORMANCE</c:v>
                </c:pt>
              </c:strCache>
            </c:strRef>
          </c:tx>
          <c:spPr>
            <a:solidFill>
              <a:schemeClr val="accent1">
                <a:lumMod val="40000"/>
                <a:lumOff val="60000"/>
                <a:alpha val="49000"/>
              </a:schemeClr>
            </a:solidFill>
            <a:ln w="25400">
              <a:solidFill>
                <a:schemeClr val="accent5">
                  <a:lumMod val="75000"/>
                </a:schemeClr>
              </a:solidFill>
              <a:prstDash val="solid"/>
            </a:ln>
          </c:spPr>
          <c:dLbls>
            <c:dLbl>
              <c:idx val="0"/>
              <c:layout>
                <c:manualLayout>
                  <c:x val="1.61721303558471E-5"/>
                  <c:y val="0.0984636768631517"/>
                </c:manualLayout>
              </c:layout>
              <c:spPr>
                <a:noFill/>
                <a:ln>
                  <a:noFill/>
                </a:ln>
                <a:effectLst/>
              </c:spPr>
              <c:txPr>
                <a:bodyPr wrap="square" lIns="38100" tIns="19050" rIns="38100" bIns="19050" anchor="ctr">
                  <a:noAutofit/>
                </a:bodyPr>
                <a:lstStyle/>
                <a:p>
                  <a:pPr>
                    <a:defRPr sz="800" b="1">
                      <a:solidFill>
                        <a:schemeClr val="accent5">
                          <a:lumMod val="50000"/>
                        </a:schemeClr>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F4F-4446-9164-BB538A75D0CB}"/>
                </c:ext>
                <c:ext xmlns:c15="http://schemas.microsoft.com/office/drawing/2012/chart" uri="{CE6537A1-D6FC-4f65-9D91-7224C49458BB}">
                  <c15:layout>
                    <c:manualLayout>
                      <c:w val="0.0623666496320227"/>
                      <c:h val="0.0442639123781912"/>
                    </c:manualLayout>
                  </c15:layout>
                </c:ext>
              </c:extLst>
            </c:dLbl>
            <c:dLbl>
              <c:idx val="1"/>
              <c:layout>
                <c:manualLayout>
                  <c:x val="-0.0769958472199885"/>
                  <c:y val="0.0537914434773726"/>
                </c:manualLayout>
              </c:layout>
              <c:spPr>
                <a:noFill/>
                <a:ln>
                  <a:noFill/>
                </a:ln>
                <a:effectLst/>
              </c:spPr>
              <c:txPr>
                <a:bodyPr wrap="square" lIns="38100" tIns="19050" rIns="38100" bIns="19050" anchor="ctr">
                  <a:noAutofit/>
                </a:bodyPr>
                <a:lstStyle/>
                <a:p>
                  <a:pPr>
                    <a:defRPr sz="800" b="1">
                      <a:solidFill>
                        <a:schemeClr val="accent5">
                          <a:lumMod val="50000"/>
                        </a:schemeClr>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F4F-4446-9164-BB538A75D0CB}"/>
                </c:ext>
                <c:ext xmlns:c15="http://schemas.microsoft.com/office/drawing/2012/chart" uri="{CE6537A1-D6FC-4f65-9D91-7224C49458BB}">
                  <c15:layout>
                    <c:manualLayout>
                      <c:w val="0.075258638206699"/>
                      <c:h val="0.056356343861077"/>
                    </c:manualLayout>
                  </c15:layout>
                </c:ext>
              </c:extLst>
            </c:dLbl>
            <c:dLbl>
              <c:idx val="2"/>
              <c:layout>
                <c:manualLayout>
                  <c:x val="-0.0779447609101095"/>
                  <c:y val="-0.04670892776818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F4F-4446-9164-BB538A75D0CB}"/>
                </c:ext>
                <c:ext xmlns:c15="http://schemas.microsoft.com/office/drawing/2012/chart" uri="{CE6537A1-D6FC-4f65-9D91-7224C49458BB}">
                  <c15:layout/>
                </c:ext>
              </c:extLst>
            </c:dLbl>
            <c:dLbl>
              <c:idx val="3"/>
              <c:layout>
                <c:manualLayout>
                  <c:x val="-0.00183269273108474"/>
                  <c:y val="-0.09495489071827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F4F-4446-9164-BB538A75D0CB}"/>
                </c:ext>
                <c:ext xmlns:c15="http://schemas.microsoft.com/office/drawing/2012/chart" uri="{CE6537A1-D6FC-4f65-9D91-7224C49458BB}">
                  <c15:layout/>
                </c:ext>
              </c:extLst>
            </c:dLbl>
            <c:dLbl>
              <c:idx val="4"/>
              <c:layout>
                <c:manualLayout>
                  <c:x val="0.0849712727198913"/>
                  <c:y val="-0.049132827339387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F4F-4446-9164-BB538A75D0CB}"/>
                </c:ext>
                <c:ext xmlns:c15="http://schemas.microsoft.com/office/drawing/2012/chart" uri="{CE6537A1-D6FC-4f65-9D91-7224C49458BB}">
                  <c15:layout/>
                </c:ext>
              </c:extLst>
            </c:dLbl>
            <c:dLbl>
              <c:idx val="5"/>
              <c:layout>
                <c:manualLayout>
                  <c:x val="0.0869340116854237"/>
                  <c:y val="0.043488274336717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2F4F-4446-9164-BB538A75D0CB}"/>
                </c:ext>
                <c:ext xmlns:c15="http://schemas.microsoft.com/office/drawing/2012/chart" uri="{CE6537A1-D6FC-4f65-9D91-7224C49458BB}">
                  <c15:layout/>
                </c:ext>
              </c:extLst>
            </c:dLbl>
            <c:dLbl>
              <c:idx val="6"/>
              <c:layout>
                <c:manualLayout>
                  <c:x val="0.100716086584138"/>
                  <c:y val="-0.0250502793130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F4F-4446-9164-BB538A75D0CB}"/>
                </c:ext>
                <c:ext xmlns:c15="http://schemas.microsoft.com/office/drawing/2012/chart" uri="{CE6537A1-D6FC-4f65-9D91-7224C49458BB}"/>
              </c:extLst>
            </c:dLbl>
            <c:dLbl>
              <c:idx val="7"/>
              <c:layout>
                <c:manualLayout>
                  <c:x val="0.0783727651319956"/>
                  <c:y val="0.053622144644159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2F4F-4446-9164-BB538A75D0C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800" b="1">
                    <a:solidFill>
                      <a:schemeClr val="accent5">
                        <a:lumMod val="50000"/>
                      </a:schemeClr>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Résultats!$A$34:$C$39</c:f>
              <c:strCache>
                <c:ptCount val="6"/>
                <c:pt idx="0">
                  <c:v>Pr 1 Contribuer à la coordination des équipes et la gestion du parcours de soins</c:v>
                </c:pt>
                <c:pt idx="1">
                  <c:v>Pr 2 Contribuer à la satisfaction du patient </c:v>
                </c:pt>
                <c:pt idx="2">
                  <c:v>Pr 3 Contribuer à la maîtrise des risques</c:v>
                </c:pt>
                <c:pt idx="3">
                  <c:v>Pr 4 Contribuer à l'optimisation de la qualité et la sécurité des soins</c:v>
                </c:pt>
                <c:pt idx="4">
                  <c:v>Pr 5 Contribuer à l'apport des ressources Humaines</c:v>
                </c:pt>
                <c:pt idx="5">
                  <c:v>Pr 6 Contribuer à la mutualisation des moyens (Groupement Hospitalier de Territoire)</c:v>
                </c:pt>
              </c:strCache>
            </c:strRef>
          </c:cat>
          <c:val>
            <c:numRef>
              <c:f>Utilitaires!$B$48:$B$53</c:f>
              <c:numCache>
                <c:formatCode>0%</c:formatCode>
                <c:ptCount val="6"/>
                <c:pt idx="0">
                  <c:v>0.0</c:v>
                </c:pt>
                <c:pt idx="1">
                  <c:v>0.0</c:v>
                </c:pt>
                <c:pt idx="2">
                  <c:v>0.0</c:v>
                </c:pt>
                <c:pt idx="3">
                  <c:v>0.0</c:v>
                </c:pt>
                <c:pt idx="4">
                  <c:v>0.0</c:v>
                </c:pt>
                <c:pt idx="5">
                  <c:v>0.0</c:v>
                </c:pt>
              </c:numCache>
            </c:numRef>
          </c:val>
          <c:extLst xmlns:c16r2="http://schemas.microsoft.com/office/drawing/2015/06/chart">
            <c:ext xmlns:c16="http://schemas.microsoft.com/office/drawing/2014/chart" uri="{C3380CC4-5D6E-409C-BE32-E72D297353CC}">
              <c16:uniqueId val="{00000007-FAFD-453F-B3A5-0CD49B14FAE9}"/>
            </c:ext>
          </c:extLst>
        </c:ser>
        <c:ser>
          <c:idx val="15"/>
          <c:order val="1"/>
          <c:tx>
            <c:strRef>
              <c:f>Utilitaires!$D$46</c:f>
              <c:strCache>
                <c:ptCount val="1"/>
              </c:strCache>
            </c:strRef>
          </c:tx>
          <c:spPr>
            <a:noFill/>
            <a:ln w="19050">
              <a:solidFill>
                <a:schemeClr val="accent6">
                  <a:lumMod val="75000"/>
                </a:schemeClr>
              </a:solidFill>
              <a:prstDash val="sysDot"/>
            </a:ln>
          </c:spPr>
          <c:cat>
            <c:strRef>
              <c:f>Résultats!$A$34:$C$39</c:f>
              <c:strCache>
                <c:ptCount val="6"/>
                <c:pt idx="0">
                  <c:v>Pr 1 Contribuer à la coordination des équipes et la gestion du parcours de soins</c:v>
                </c:pt>
                <c:pt idx="1">
                  <c:v>Pr 2 Contribuer à la satisfaction du patient </c:v>
                </c:pt>
                <c:pt idx="2">
                  <c:v>Pr 3 Contribuer à la maîtrise des risques</c:v>
                </c:pt>
                <c:pt idx="3">
                  <c:v>Pr 4 Contribuer à l'optimisation de la qualité et la sécurité des soins</c:v>
                </c:pt>
                <c:pt idx="4">
                  <c:v>Pr 5 Contribuer à l'apport des ressources Humaines</c:v>
                </c:pt>
                <c:pt idx="5">
                  <c:v>Pr 6 Contribuer à la mutualisation des moyens (Groupement Hospitalier de Territoire)</c:v>
                </c:pt>
              </c:strCache>
            </c:strRef>
          </c:cat>
          <c:val>
            <c:numRef>
              <c:f>Utilitaires!$D$48:$D$53</c:f>
              <c:numCache>
                <c:formatCode>0%</c:formatCode>
                <c:ptCount val="6"/>
                <c:pt idx="0">
                  <c:v>0.7</c:v>
                </c:pt>
                <c:pt idx="1">
                  <c:v>0.7</c:v>
                </c:pt>
                <c:pt idx="2">
                  <c:v>0.7</c:v>
                </c:pt>
                <c:pt idx="3">
                  <c:v>0.7</c:v>
                </c:pt>
                <c:pt idx="4">
                  <c:v>0.7</c:v>
                </c:pt>
                <c:pt idx="5">
                  <c:v>0.7</c:v>
                </c:pt>
              </c:numCache>
            </c:numRef>
          </c:val>
          <c:extLst xmlns:c16r2="http://schemas.microsoft.com/office/drawing/2015/06/chart">
            <c:ext xmlns:c16="http://schemas.microsoft.com/office/drawing/2014/chart" uri="{C3380CC4-5D6E-409C-BE32-E72D297353CC}">
              <c16:uniqueId val="{00000008-FAFD-453F-B3A5-0CD49B14FAE9}"/>
            </c:ext>
          </c:extLst>
        </c:ser>
        <c:dLbls>
          <c:showLegendKey val="0"/>
          <c:showVal val="0"/>
          <c:showCatName val="0"/>
          <c:showSerName val="0"/>
          <c:showPercent val="0"/>
          <c:showBubbleSize val="0"/>
        </c:dLbls>
        <c:axId val="320393008"/>
        <c:axId val="320395056"/>
      </c:radarChart>
      <c:catAx>
        <c:axId val="320393008"/>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900" b="0">
                <a:solidFill>
                  <a:schemeClr val="accent5">
                    <a:lumMod val="75000"/>
                  </a:schemeClr>
                </a:solidFill>
                <a:latin typeface="Arial" charset="0"/>
                <a:ea typeface="Arial" charset="0"/>
                <a:cs typeface="Arial" charset="0"/>
              </a:defRPr>
            </a:pPr>
            <a:endParaRPr lang="fr-FR"/>
          </a:p>
        </c:txPr>
        <c:crossAx val="320395056"/>
        <c:crosses val="autoZero"/>
        <c:auto val="0"/>
        <c:lblAlgn val="ctr"/>
        <c:lblOffset val="100"/>
        <c:noMultiLvlLbl val="0"/>
      </c:catAx>
      <c:valAx>
        <c:axId val="320395056"/>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320393008"/>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&amp;C&amp;"System Font,Normal"&amp;10&amp;K000000Concepteurs : Fabiola BELLO, Camille CAUSSETTE, Jade DROUET, Gilbert FARGES, Pol-Manoël FELAN
&amp;R&amp;"Arial Italique,Italique"&amp;9&amp;K000000Edition du &amp;D</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75"/>
      <c:rotY val="0"/>
      <c:rAngAx val="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0.0806853183725415"/>
          <c:y val="0.173810461192351"/>
          <c:w val="0.878513901634866"/>
          <c:h val="0.630956048619147"/>
        </c:manualLayout>
      </c:layout>
      <c:pie3DChart>
        <c:varyColors val="1"/>
        <c:dLbls>
          <c:showLegendKey val="0"/>
          <c:showVal val="0"/>
          <c:showCatName val="0"/>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prstDash val="solid"/>
      <a:round/>
    </a:ln>
    <a:effectLst/>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3" r="0.750000000000003"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619485157209"/>
          <c:y val="0.0939687395595786"/>
          <c:w val="0.558187552387414"/>
          <c:h val="0.815968453215069"/>
        </c:manualLayout>
      </c:layout>
      <c:radarChart>
        <c:radarStyle val="filled"/>
        <c:varyColors val="0"/>
        <c:ser>
          <c:idx val="0"/>
          <c:order val="0"/>
          <c:tx>
            <c:v>Seuil 17050</c:v>
          </c:tx>
          <c:spPr>
            <a:noFill/>
            <a:ln w="19050">
              <a:solidFill>
                <a:schemeClr val="accent6">
                  <a:lumMod val="75000"/>
                </a:schemeClr>
              </a:solidFill>
              <a:prstDash val="sysDot"/>
            </a:ln>
          </c:spPr>
          <c:val>
            <c:numRef>
              <c:f>Utilitaires!$D$54:$D$56</c:f>
              <c:numCache>
                <c:formatCode>0%</c:formatCode>
                <c:ptCount val="3"/>
                <c:pt idx="0">
                  <c:v>0.7</c:v>
                </c:pt>
                <c:pt idx="1">
                  <c:v>0.7</c:v>
                </c:pt>
                <c:pt idx="2">
                  <c:v>0.7</c:v>
                </c:pt>
              </c:numCache>
            </c:numRef>
          </c:val>
          <c:extLst xmlns:c16r2="http://schemas.microsoft.com/office/drawing/2015/06/chart">
            <c:ext xmlns:c16="http://schemas.microsoft.com/office/drawing/2014/chart" uri="{C3380CC4-5D6E-409C-BE32-E72D297353CC}">
              <c16:uniqueId val="{00000000-A7FE-EF44-B0DC-EC87B4B21172}"/>
            </c:ext>
          </c:extLst>
        </c:ser>
        <c:ser>
          <c:idx val="14"/>
          <c:order val="1"/>
          <c:tx>
            <c:strRef>
              <c:f>Utilitaires!$C$57</c:f>
              <c:strCache>
                <c:ptCount val="1"/>
                <c:pt idx="0">
                  <c:v>Moyenne</c:v>
                </c:pt>
              </c:strCache>
            </c:strRef>
          </c:tx>
          <c:spPr>
            <a:solidFill>
              <a:srgbClr val="92D050">
                <a:alpha val="19000"/>
              </a:srgbClr>
            </a:solidFill>
            <a:ln w="25400">
              <a:solidFill>
                <a:srgbClr val="008F00"/>
              </a:solidFill>
              <a:prstDash val="solid"/>
            </a:ln>
          </c:spPr>
          <c:dLbls>
            <c:dLbl>
              <c:idx val="0"/>
              <c:layout>
                <c:manualLayout>
                  <c:x val="0.00490304068488908"/>
                  <c:y val="0.1846657282944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BE3-484B-BB0B-58DF0872E6BE}"/>
                </c:ext>
                <c:ext xmlns:c15="http://schemas.microsoft.com/office/drawing/2012/chart" uri="{CE6537A1-D6FC-4f65-9D91-7224C49458BB}">
                  <c15:layout/>
                </c:ext>
              </c:extLst>
            </c:dLbl>
            <c:dLbl>
              <c:idx val="1"/>
              <c:layout>
                <c:manualLayout>
                  <c:x val="-0.0905233169095365"/>
                  <c:y val="-0.0758709852596493"/>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5CC-1D48-93D1-1F8D6065B714}"/>
                </c:ext>
                <c:ext xmlns:c15="http://schemas.microsoft.com/office/drawing/2012/chart" uri="{CE6537A1-D6FC-4f65-9D91-7224C49458BB}">
                  <c15:layout>
                    <c:manualLayout>
                      <c:w val="0.0763544747489139"/>
                      <c:h val="0.0566258705556125"/>
                    </c:manualLayout>
                  </c15:layout>
                </c:ext>
              </c:extLst>
            </c:dLbl>
            <c:dLbl>
              <c:idx val="2"/>
              <c:layout>
                <c:manualLayout>
                  <c:x val="0.0805545320198975"/>
                  <c:y val="-0.0784365802885651"/>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BE3-484B-BB0B-58DF0872E6BE}"/>
                </c:ext>
                <c:ext xmlns:c15="http://schemas.microsoft.com/office/drawing/2012/chart" uri="{CE6537A1-D6FC-4f65-9D91-7224C49458BB}">
                  <c15:layout>
                    <c:manualLayout>
                      <c:w val="0.106125852769963"/>
                      <c:h val="0.101667223240006"/>
                    </c:manualLayout>
                  </c15:layout>
                </c:ext>
              </c:extLst>
            </c:dLbl>
            <c:spPr>
              <a:noFill/>
              <a:ln>
                <a:noFill/>
              </a:ln>
              <a:effectLst/>
            </c:spPr>
            <c:txPr>
              <a:bodyPr wrap="square" lIns="38100" tIns="19050" rIns="38100" bIns="19050" anchor="ctr">
                <a:spAutoFit/>
              </a:bodyPr>
              <a:lstStyle/>
              <a:p>
                <a:pPr>
                  <a:defRPr sz="900" b="1">
                    <a:solidFill>
                      <a:srgbClr val="008F00"/>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Utilitaires!$C$54:$C$56</c:f>
              <c:strCache>
                <c:ptCount val="3"/>
                <c:pt idx="0">
                  <c:v>Efficacité</c:v>
                </c:pt>
                <c:pt idx="1">
                  <c:v>Efficience</c:v>
                </c:pt>
                <c:pt idx="2">
                  <c:v>Qualité perçue</c:v>
                </c:pt>
              </c:strCache>
            </c:strRef>
          </c:cat>
          <c:val>
            <c:numRef>
              <c:f>Utilitaires!$B$54:$B$56</c:f>
              <c:numCache>
                <c:formatCode>0%</c:formatCode>
                <c:ptCount val="3"/>
                <c:pt idx="0">
                  <c:v>0.0</c:v>
                </c:pt>
                <c:pt idx="1">
                  <c:v>0.0</c:v>
                </c:pt>
                <c:pt idx="2">
                  <c:v>0.0</c:v>
                </c:pt>
              </c:numCache>
            </c:numRef>
          </c:val>
          <c:extLst xmlns:c16r2="http://schemas.microsoft.com/office/drawing/2015/06/chart">
            <c:ext xmlns:c16="http://schemas.microsoft.com/office/drawing/2014/chart" uri="{C3380CC4-5D6E-409C-BE32-E72D297353CC}">
              <c16:uniqueId val="{00000001-C186-8047-9D99-C9282FE30C2C}"/>
            </c:ext>
          </c:extLst>
        </c:ser>
        <c:dLbls>
          <c:showLegendKey val="0"/>
          <c:showVal val="0"/>
          <c:showCatName val="0"/>
          <c:showSerName val="0"/>
          <c:showPercent val="0"/>
          <c:showBubbleSize val="0"/>
        </c:dLbls>
        <c:axId val="322582912"/>
        <c:axId val="312933184"/>
      </c:radarChart>
      <c:catAx>
        <c:axId val="322582912"/>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1100" b="1">
                <a:solidFill>
                  <a:srgbClr val="008F00"/>
                </a:solidFill>
                <a:latin typeface="Arial" charset="0"/>
                <a:ea typeface="Arial" charset="0"/>
                <a:cs typeface="Arial" charset="0"/>
              </a:defRPr>
            </a:pPr>
            <a:endParaRPr lang="fr-FR"/>
          </a:p>
        </c:txPr>
        <c:crossAx val="312933184"/>
        <c:crosses val="autoZero"/>
        <c:auto val="0"/>
        <c:lblAlgn val="ctr"/>
        <c:lblOffset val="100"/>
        <c:noMultiLvlLbl val="0"/>
      </c:catAx>
      <c:valAx>
        <c:axId val="312933184"/>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322582912"/>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04027962933"/>
          <c:y val="0.204080701361719"/>
          <c:w val="0.442551612036196"/>
          <c:h val="0.713794613317746"/>
        </c:manualLayout>
      </c:layout>
      <c:radarChart>
        <c:radarStyle val="filled"/>
        <c:varyColors val="0"/>
        <c:ser>
          <c:idx val="0"/>
          <c:order val="0"/>
          <c:tx>
            <c:v>Seuil 17050</c:v>
          </c:tx>
          <c:spPr>
            <a:noFill/>
            <a:ln w="19050">
              <a:solidFill>
                <a:schemeClr val="accent6">
                  <a:lumMod val="75000"/>
                </a:schemeClr>
              </a:solidFill>
              <a:prstDash val="sysDot"/>
            </a:ln>
          </c:spPr>
          <c:val>
            <c:numRef>
              <c:f>Utilitaires!$D$48:$D$56</c:f>
              <c:numCache>
                <c:formatCode>0%</c:formatCode>
                <c:ptCount val="9"/>
                <c:pt idx="0">
                  <c:v>0.7</c:v>
                </c:pt>
                <c:pt idx="1">
                  <c:v>0.7</c:v>
                </c:pt>
                <c:pt idx="2">
                  <c:v>0.7</c:v>
                </c:pt>
                <c:pt idx="3">
                  <c:v>0.7</c:v>
                </c:pt>
                <c:pt idx="4">
                  <c:v>0.7</c:v>
                </c:pt>
                <c:pt idx="5">
                  <c:v>0.7</c:v>
                </c:pt>
                <c:pt idx="6">
                  <c:v>0.7</c:v>
                </c:pt>
                <c:pt idx="7">
                  <c:v>0.7</c:v>
                </c:pt>
                <c:pt idx="8">
                  <c:v>0.7</c:v>
                </c:pt>
              </c:numCache>
            </c:numRef>
          </c:val>
          <c:extLst xmlns:c16r2="http://schemas.microsoft.com/office/drawing/2015/06/chart">
            <c:ext xmlns:c16="http://schemas.microsoft.com/office/drawing/2014/chart" uri="{C3380CC4-5D6E-409C-BE32-E72D297353CC}">
              <c16:uniqueId val="{00000000-F013-E44B-87F9-E8EEA7F01B0D}"/>
            </c:ext>
          </c:extLst>
        </c:ser>
        <c:ser>
          <c:idx val="14"/>
          <c:order val="1"/>
          <c:tx>
            <c:strRef>
              <c:f>Utilitaires!$E$47</c:f>
              <c:strCache>
                <c:ptCount val="1"/>
                <c:pt idx="0">
                  <c:v>RADAR pour Preuves Validées "Non Vides"</c:v>
                </c:pt>
              </c:strCache>
            </c:strRef>
          </c:tx>
          <c:spPr>
            <a:solidFill>
              <a:srgbClr val="FF2F92">
                <a:alpha val="11000"/>
              </a:srgbClr>
            </a:solidFill>
            <a:ln w="25400">
              <a:solidFill>
                <a:srgbClr val="EA35B1"/>
              </a:solidFill>
              <a:prstDash val="solid"/>
            </a:ln>
          </c:spPr>
          <c:dLbls>
            <c:dLbl>
              <c:idx val="0"/>
              <c:layout>
                <c:manualLayout>
                  <c:x val="-5.20592197765616E-17"/>
                  <c:y val="0.13006243478805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29E-4C83-B469-FD5022902C89}"/>
                </c:ext>
                <c:ext xmlns:c15="http://schemas.microsoft.com/office/drawing/2012/chart" uri="{CE6537A1-D6FC-4f65-9D91-7224C49458BB}">
                  <c15:layout/>
                </c:ext>
              </c:extLst>
            </c:dLbl>
            <c:dLbl>
              <c:idx val="1"/>
              <c:layout>
                <c:manualLayout>
                  <c:x val="-0.053957824613481"/>
                  <c:y val="0.07650731458120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013-E44B-87F9-E8EEA7F01B0D}"/>
                </c:ext>
                <c:ext xmlns:c15="http://schemas.microsoft.com/office/drawing/2012/chart" uri="{CE6537A1-D6FC-4f65-9D91-7224C49458BB}">
                  <c15:layout/>
                </c:ext>
              </c:extLst>
            </c:dLbl>
            <c:dLbl>
              <c:idx val="2"/>
              <c:layout>
                <c:manualLayout>
                  <c:x val="-0.122111546346619"/>
                  <c:y val="0.030602925832483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013-E44B-87F9-E8EEA7F01B0D}"/>
                </c:ext>
                <c:ext xmlns:c15="http://schemas.microsoft.com/office/drawing/2012/chart" uri="{CE6537A1-D6FC-4f65-9D91-7224C49458BB}">
                  <c15:layout/>
                </c:ext>
              </c:extLst>
            </c:dLbl>
            <c:dLbl>
              <c:idx val="3"/>
              <c:layout>
                <c:manualLayout>
                  <c:x val="-0.0709982673805832"/>
                  <c:y val="-0.061205851664967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013-E44B-87F9-E8EEA7F01B0D}"/>
                </c:ext>
                <c:ext xmlns:c15="http://schemas.microsoft.com/office/drawing/2012/chart" uri="{CE6537A1-D6FC-4f65-9D91-7224C49458BB}">
                  <c15:layout/>
                </c:ext>
              </c:extLst>
            </c:dLbl>
            <c:dLbl>
              <c:idx val="4"/>
              <c:layout>
                <c:manualLayout>
                  <c:x val="-0.0284011851304629"/>
                  <c:y val="-0.10711024041369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013-E44B-87F9-E8EEA7F01B0D}"/>
                </c:ext>
                <c:ext xmlns:c15="http://schemas.microsoft.com/office/drawing/2012/chart" uri="{CE6537A1-D6FC-4f65-9D91-7224C49458BB}">
                  <c15:layout/>
                </c:ext>
              </c:extLst>
            </c:dLbl>
            <c:dLbl>
              <c:idx val="5"/>
              <c:layout>
                <c:manualLayout>
                  <c:x val="0.0340746249401051"/>
                  <c:y val="-0.12623706905899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013-E44B-87F9-E8EEA7F01B0D}"/>
                </c:ext>
                <c:ext xmlns:c15="http://schemas.microsoft.com/office/drawing/2012/chart" uri="{CE6537A1-D6FC-4f65-9D91-7224C49458BB}">
                  <c15:layout/>
                </c:ext>
              </c:extLst>
            </c:dLbl>
            <c:dLbl>
              <c:idx val="6"/>
              <c:layout>
                <c:manualLayout>
                  <c:x val="0.0851912577958371"/>
                  <c:y val="-0.053555120206846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013-E44B-87F9-E8EEA7F01B0D}"/>
                </c:ext>
                <c:ext xmlns:c15="http://schemas.microsoft.com/office/drawing/2012/chart" uri="{CE6537A1-D6FC-4f65-9D91-7224C49458BB}">
                  <c15:layout/>
                </c:ext>
              </c:extLst>
            </c:dLbl>
            <c:dLbl>
              <c:idx val="7"/>
              <c:layout>
                <c:manualLayout>
                  <c:x val="0.0766775205990315"/>
                  <c:y val="0.019126828645302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013-E44B-87F9-E8EEA7F01B0D}"/>
                </c:ext>
                <c:ext xmlns:c15="http://schemas.microsoft.com/office/drawing/2012/chart" uri="{CE6537A1-D6FC-4f65-9D91-7224C49458BB}">
                  <c15:layout/>
                </c:ext>
              </c:extLst>
            </c:dLbl>
            <c:dLbl>
              <c:idx val="8"/>
              <c:layout>
                <c:manualLayout>
                  <c:x val="0.0482803601362036"/>
                  <c:y val="0.07650731458120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013-E44B-87F9-E8EEA7F01B0D}"/>
                </c:ext>
                <c:ext xmlns:c15="http://schemas.microsoft.com/office/drawing/2012/chart" uri="{CE6537A1-D6FC-4f65-9D91-7224C49458BB}">
                  <c15:layout/>
                </c:ext>
              </c:extLst>
            </c:dLbl>
            <c:dLbl>
              <c:idx val="9"/>
              <c:layout>
                <c:manualLayout>
                  <c:x val="0.0255641845550724"/>
                  <c:y val="0.011476097187181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013-E44B-87F9-E8EEA7F01B0D}"/>
                </c:ext>
                <c:ext xmlns:c15="http://schemas.microsoft.com/office/drawing/2012/chart" uri="{CE6537A1-D6FC-4f65-9D91-7224C49458BB}"/>
              </c:extLst>
            </c:dLbl>
            <c:dLbl>
              <c:idx val="10"/>
              <c:layout>
                <c:manualLayout>
                  <c:x val="0.0170427897033816"/>
                  <c:y val="0.042079023019665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013-E44B-87F9-E8EEA7F01B0D}"/>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700" b="1">
                    <a:solidFill>
                      <a:srgbClr val="EB2986"/>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Utilitaires!$C$48:$C$56</c:f>
              <c:strCache>
                <c:ptCount val="9"/>
                <c:pt idx="0">
                  <c:v>Pr 1 Contribuer à la coordination des équipes et la gestion du parcours de soins</c:v>
                </c:pt>
                <c:pt idx="1">
                  <c:v>Pr 2 Contribuer à la satisfaction du patient </c:v>
                </c:pt>
                <c:pt idx="2">
                  <c:v>Pr 3 Contribuer à la maîtrise des risques</c:v>
                </c:pt>
                <c:pt idx="3">
                  <c:v>Pr 4 Contribuer à l'optimisation de la qualité et la sécurité des soins</c:v>
                </c:pt>
                <c:pt idx="4">
                  <c:v>Pr 5 Contribuer à l'apport des ressources Humaines</c:v>
                </c:pt>
                <c:pt idx="5">
                  <c:v>Pr 6 Contribuer à la territorialisation des moyens (GHT)</c:v>
                </c:pt>
                <c:pt idx="6">
                  <c:v>Efficacité</c:v>
                </c:pt>
                <c:pt idx="7">
                  <c:v>Efficience</c:v>
                </c:pt>
                <c:pt idx="8">
                  <c:v>Qualité perçue</c:v>
                </c:pt>
              </c:strCache>
            </c:strRef>
          </c:cat>
          <c:val>
            <c:numRef>
              <c:f>Utilitaires!$E$48:$E$56</c:f>
              <c:numCache>
                <c:formatCode>0%</c:formatCode>
                <c:ptCount val="9"/>
                <c:pt idx="0">
                  <c:v>0.0</c:v>
                </c:pt>
                <c:pt idx="1">
                  <c:v>0.0</c:v>
                </c:pt>
                <c:pt idx="2">
                  <c:v>0.0</c:v>
                </c:pt>
                <c:pt idx="3">
                  <c:v>0.0</c:v>
                </c:pt>
                <c:pt idx="4">
                  <c:v>0.0</c:v>
                </c:pt>
                <c:pt idx="5">
                  <c:v>0.0</c:v>
                </c:pt>
                <c:pt idx="6">
                  <c:v>0.0</c:v>
                </c:pt>
                <c:pt idx="7">
                  <c:v>0.0</c:v>
                </c:pt>
                <c:pt idx="8">
                  <c:v>0.0</c:v>
                </c:pt>
              </c:numCache>
            </c:numRef>
          </c:val>
          <c:extLst xmlns:c16r2="http://schemas.microsoft.com/office/drawing/2015/06/chart">
            <c:ext xmlns:c16="http://schemas.microsoft.com/office/drawing/2014/chart" uri="{C3380CC4-5D6E-409C-BE32-E72D297353CC}">
              <c16:uniqueId val="{00000001-625B-074D-88B0-937451DF4DDF}"/>
            </c:ext>
          </c:extLst>
        </c:ser>
        <c:dLbls>
          <c:showLegendKey val="0"/>
          <c:showVal val="0"/>
          <c:showCatName val="0"/>
          <c:showSerName val="0"/>
          <c:showPercent val="0"/>
          <c:showBubbleSize val="0"/>
        </c:dLbls>
        <c:axId val="-209837040"/>
        <c:axId val="-210392176"/>
      </c:radarChart>
      <c:catAx>
        <c:axId val="-209837040"/>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800" b="0">
                <a:solidFill>
                  <a:srgbClr val="EB2986"/>
                </a:solidFill>
                <a:latin typeface="Arial Narrow" charset="0"/>
                <a:ea typeface="Arial Narrow" charset="0"/>
                <a:cs typeface="Arial Narrow" charset="0"/>
              </a:defRPr>
            </a:pPr>
            <a:endParaRPr lang="fr-FR"/>
          </a:p>
        </c:txPr>
        <c:crossAx val="-210392176"/>
        <c:crosses val="autoZero"/>
        <c:auto val="0"/>
        <c:lblAlgn val="ctr"/>
        <c:lblOffset val="100"/>
        <c:noMultiLvlLbl val="0"/>
      </c:catAx>
      <c:valAx>
        <c:axId val="-210392176"/>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209837040"/>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316281888963409"/>
          <c:y val="0.0618943069421532"/>
          <c:w val="0.936743622207318"/>
          <c:h val="0.736949195495849"/>
        </c:manualLayout>
      </c:layout>
      <c:barChart>
        <c:barDir val="col"/>
        <c:grouping val="clustered"/>
        <c:varyColors val="0"/>
        <c:ser>
          <c:idx val="0"/>
          <c:order val="0"/>
          <c:tx>
            <c:v>Choix Indicateurs</c:v>
          </c:tx>
          <c:spPr>
            <a:solidFill>
              <a:schemeClr val="accent6">
                <a:lumMod val="75000"/>
                <a:alpha val="26000"/>
              </a:schemeClr>
            </a:soli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inEnd"/>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Ref>
              <c:f>Utilitaires!$H$61:$H$65</c:f>
              <c:strCache>
                <c:ptCount val="5"/>
                <c:pt idx="0">
                  <c:v>Non applicable</c:v>
                </c:pt>
                <c:pt idx="1">
                  <c:v>A faire</c:v>
                </c:pt>
                <c:pt idx="2">
                  <c:v>Insatisfaisant </c:v>
                </c:pt>
                <c:pt idx="3">
                  <c:v>Satisfaisant </c:v>
                </c:pt>
                <c:pt idx="4">
                  <c:v>Excellent</c:v>
                </c:pt>
              </c:strCache>
            </c:strRef>
          </c:cat>
          <c:val>
            <c:numRef>
              <c:f>Utilitaires!$J$61:$J$65</c:f>
              <c:numCache>
                <c:formatCode>General</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0-3B8B-084C-A3A3-32D615FC582D}"/>
            </c:ext>
          </c:extLst>
        </c:ser>
        <c:dLbls>
          <c:showLegendKey val="0"/>
          <c:showVal val="0"/>
          <c:showCatName val="0"/>
          <c:showSerName val="0"/>
          <c:showPercent val="0"/>
          <c:showBubbleSize val="0"/>
        </c:dLbls>
        <c:gapWidth val="219"/>
        <c:overlap val="-27"/>
        <c:axId val="322470640"/>
        <c:axId val="322067008"/>
      </c:barChart>
      <c:catAx>
        <c:axId val="322470640"/>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2067008"/>
        <c:crosses val="autoZero"/>
        <c:auto val="1"/>
        <c:lblAlgn val="ctr"/>
        <c:lblOffset val="100"/>
        <c:noMultiLvlLbl val="0"/>
      </c:catAx>
      <c:valAx>
        <c:axId val="322067008"/>
        <c:scaling>
          <c:orientation val="minMax"/>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24706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316281888963409"/>
          <c:y val="0.0420781129681945"/>
          <c:w val="0.936743622207318"/>
          <c:h val="0.896809774692434"/>
        </c:manualLayout>
      </c:layout>
      <c:barChart>
        <c:barDir val="col"/>
        <c:grouping val="clustered"/>
        <c:varyColors val="0"/>
        <c:ser>
          <c:idx val="0"/>
          <c:order val="0"/>
          <c:tx>
            <c:v>Niveaux Véracité Critères</c:v>
          </c:tx>
          <c:spPr>
            <a:solidFill>
              <a:schemeClr val="accent1">
                <a:lumMod val="75000"/>
                <a:alpha val="19000"/>
              </a:schemeClr>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05496"/>
                    </a:solidFill>
                    <a:latin typeface="+mn-lt"/>
                    <a:ea typeface="+mn-ea"/>
                    <a:cs typeface="+mn-cs"/>
                  </a:defRPr>
                </a:pPr>
                <a:endParaRPr lang="fr-FR"/>
              </a:p>
            </c:txPr>
            <c:dLblPos val="ct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Utilitaires!$H$3:$H$8</c:f>
              <c:strCache>
                <c:ptCount val="6"/>
                <c:pt idx="0">
                  <c:v>Non applicable</c:v>
                </c:pt>
                <c:pt idx="1">
                  <c:v>Faux </c:v>
                </c:pt>
                <c:pt idx="2">
                  <c:v>Plutôt Faux</c:v>
                </c:pt>
                <c:pt idx="3">
                  <c:v>Plutôt Vrai</c:v>
                </c:pt>
                <c:pt idx="4">
                  <c:v>Vrai </c:v>
                </c:pt>
                <c:pt idx="5">
                  <c:v>Vrai maîtrisé</c:v>
                </c:pt>
              </c:strCache>
            </c:strRef>
          </c:cat>
          <c:val>
            <c:numRef>
              <c:f>Utilitaires!$J$3:$J$8</c:f>
              <c:numCache>
                <c:formatCode>General</c:formatCode>
                <c:ptCount val="6"/>
                <c:pt idx="0">
                  <c:v>0.0</c:v>
                </c:pt>
                <c:pt idx="1">
                  <c:v>0.0</c:v>
                </c:pt>
                <c:pt idx="2">
                  <c:v>0.0</c:v>
                </c:pt>
                <c:pt idx="3">
                  <c:v>0.0</c:v>
                </c:pt>
                <c:pt idx="4">
                  <c:v>0.0</c:v>
                </c:pt>
                <c:pt idx="5">
                  <c:v>0.0</c:v>
                </c:pt>
              </c:numCache>
            </c:numRef>
          </c:val>
          <c:extLst xmlns:c16r2="http://schemas.microsoft.com/office/drawing/2015/06/chart">
            <c:ext xmlns:c16="http://schemas.microsoft.com/office/drawing/2014/chart" uri="{C3380CC4-5D6E-409C-BE32-E72D297353CC}">
              <c16:uniqueId val="{00000000-F32F-6143-9726-2CC02CC048B2}"/>
            </c:ext>
          </c:extLst>
        </c:ser>
        <c:dLbls>
          <c:showLegendKey val="0"/>
          <c:showVal val="0"/>
          <c:showCatName val="0"/>
          <c:showSerName val="0"/>
          <c:showPercent val="0"/>
          <c:showBubbleSize val="0"/>
        </c:dLbls>
        <c:gapWidth val="219"/>
        <c:overlap val="-27"/>
        <c:axId val="320689040"/>
        <c:axId val="-403011232"/>
      </c:barChart>
      <c:catAx>
        <c:axId val="320689040"/>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3011232"/>
        <c:crosses val="autoZero"/>
        <c:auto val="1"/>
        <c:lblAlgn val="ctr"/>
        <c:lblOffset val="100"/>
        <c:noMultiLvlLbl val="0"/>
      </c:catAx>
      <c:valAx>
        <c:axId val="-403011232"/>
        <c:scaling>
          <c:orientation val="minMax"/>
          <c:max val="33.0"/>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068904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image" Target="../media/image3.jpeg"/><Relationship Id="rId6" Type="http://schemas.openxmlformats.org/officeDocument/2006/relationships/chart" Target="../charts/chart5.xml"/><Relationship Id="rId7"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214086</xdr:colOff>
      <xdr:row>2</xdr:row>
      <xdr:rowOff>81641</xdr:rowOff>
    </xdr:from>
    <xdr:to>
      <xdr:col>1</xdr:col>
      <xdr:colOff>590588</xdr:colOff>
      <xdr:row>3</xdr:row>
      <xdr:rowOff>230798</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214086" y="362855"/>
          <a:ext cx="1201057" cy="303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2</xdr:row>
      <xdr:rowOff>130351</xdr:rowOff>
    </xdr:from>
    <xdr:to>
      <xdr:col>1</xdr:col>
      <xdr:colOff>298747</xdr:colOff>
      <xdr:row>2</xdr:row>
      <xdr:rowOff>342901</xdr:rowOff>
    </xdr:to>
    <xdr:pic>
      <xdr:nvPicPr>
        <xdr:cNvPr id="71" name="Image 70">
          <a:extLst>
            <a:ext uri="{FF2B5EF4-FFF2-40B4-BE49-F238E27FC236}">
              <a16:creationId xmlns:a16="http://schemas.microsoft.com/office/drawing/2014/main" xmlns="" id="{00000000-0008-0000-0100-000047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900" y="384351"/>
          <a:ext cx="844847" cy="212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118613</xdr:colOff>
      <xdr:row>13</xdr:row>
      <xdr:rowOff>209842</xdr:rowOff>
    </xdr:from>
    <xdr:to>
      <xdr:col>4</xdr:col>
      <xdr:colOff>1104901</xdr:colOff>
      <xdr:row>23</xdr:row>
      <xdr:rowOff>15418</xdr:rowOff>
    </xdr:to>
    <xdr:graphicFrame macro="">
      <xdr:nvGraphicFramePr>
        <xdr:cNvPr id="5" name="Chart 2">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584922</xdr:colOff>
      <xdr:row>59</xdr:row>
      <xdr:rowOff>101150</xdr:rowOff>
    </xdr:from>
    <xdr:to>
      <xdr:col>6</xdr:col>
      <xdr:colOff>1002761</xdr:colOff>
      <xdr:row>63</xdr:row>
      <xdr:rowOff>32876</xdr:rowOff>
    </xdr:to>
    <xdr:graphicFrame macro="">
      <xdr:nvGraphicFramePr>
        <xdr:cNvPr id="11" name="Chart 2">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104860</xdr:colOff>
      <xdr:row>27</xdr:row>
      <xdr:rowOff>70555</xdr:rowOff>
    </xdr:from>
    <xdr:ext cx="5220673" cy="2689579"/>
    <xdr:graphicFrame macro="">
      <xdr:nvGraphicFramePr>
        <xdr:cNvPr id="13" name="Chart 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0</xdr:col>
      <xdr:colOff>101600</xdr:colOff>
      <xdr:row>27</xdr:row>
      <xdr:rowOff>58257</xdr:rowOff>
    </xdr:from>
    <xdr:to>
      <xdr:col>4</xdr:col>
      <xdr:colOff>1058334</xdr:colOff>
      <xdr:row>27</xdr:row>
      <xdr:rowOff>2819400</xdr:rowOff>
    </xdr:to>
    <xdr:graphicFrame macro="">
      <xdr:nvGraphicFramePr>
        <xdr:cNvPr id="14" name="Chart 2">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194732</xdr:colOff>
      <xdr:row>2</xdr:row>
      <xdr:rowOff>73121</xdr:rowOff>
    </xdr:from>
    <xdr:to>
      <xdr:col>1</xdr:col>
      <xdr:colOff>558799</xdr:colOff>
      <xdr:row>3</xdr:row>
      <xdr:rowOff>166572</xdr:rowOff>
    </xdr:to>
    <xdr:pic>
      <xdr:nvPicPr>
        <xdr:cNvPr id="9" name="Image 8">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Lst>
        </a:blip>
        <a:stretch>
          <a:fillRect/>
        </a:stretch>
      </xdr:blipFill>
      <xdr:spPr>
        <a:xfrm>
          <a:off x="194732" y="259388"/>
          <a:ext cx="1557867" cy="449051"/>
        </a:xfrm>
        <a:prstGeom prst="rect">
          <a:avLst/>
        </a:prstGeom>
      </xdr:spPr>
    </xdr:pic>
    <xdr:clientData/>
  </xdr:twoCellAnchor>
  <xdr:twoCellAnchor>
    <xdr:from>
      <xdr:col>5</xdr:col>
      <xdr:colOff>81888</xdr:colOff>
      <xdr:row>27</xdr:row>
      <xdr:rowOff>2057401</xdr:rowOff>
    </xdr:from>
    <xdr:to>
      <xdr:col>9</xdr:col>
      <xdr:colOff>1105371</xdr:colOff>
      <xdr:row>28</xdr:row>
      <xdr:rowOff>641</xdr:rowOff>
    </xdr:to>
    <xdr:graphicFrame macro="">
      <xdr:nvGraphicFramePr>
        <xdr:cNvPr id="3" name="Graphique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69658</xdr:colOff>
      <xdr:row>13</xdr:row>
      <xdr:rowOff>188148</xdr:rowOff>
    </xdr:from>
    <xdr:to>
      <xdr:col>9</xdr:col>
      <xdr:colOff>1093141</xdr:colOff>
      <xdr:row>13</xdr:row>
      <xdr:rowOff>1413933</xdr:rowOff>
    </xdr:to>
    <xdr:graphicFrame macro="">
      <xdr:nvGraphicFramePr>
        <xdr:cNvPr id="12" name="Graphique 11">
          <a:extLst>
            <a:ext uri="{FF2B5EF4-FFF2-40B4-BE49-F238E27FC236}">
              <a16:creationId xmlns:a16="http://schemas.microsoft.com/office/drawing/2014/main" xmlns=""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67383</xdr:colOff>
      <xdr:row>2</xdr:row>
      <xdr:rowOff>41805</xdr:rowOff>
    </xdr:from>
    <xdr:to>
      <xdr:col>0</xdr:col>
      <xdr:colOff>539751</xdr:colOff>
      <xdr:row>2</xdr:row>
      <xdr:rowOff>277106</xdr:rowOff>
    </xdr:to>
    <xdr:pic>
      <xdr:nvPicPr>
        <xdr:cNvPr id="2" name="4 Imagen" descr="téléchargement.pn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67383" y="295805"/>
          <a:ext cx="472368" cy="235301"/>
        </a:xfrm>
        <a:prstGeom prst="rect">
          <a:avLst/>
        </a:prstGeom>
      </xdr:spPr>
    </xdr:pic>
    <xdr:clientData/>
  </xdr:twoCellAnchor>
  <xdr:twoCellAnchor editAs="oneCell">
    <xdr:from>
      <xdr:col>0</xdr:col>
      <xdr:colOff>749300</xdr:colOff>
      <xdr:row>11</xdr:row>
      <xdr:rowOff>177800</xdr:rowOff>
    </xdr:from>
    <xdr:to>
      <xdr:col>10</xdr:col>
      <xdr:colOff>723900</xdr:colOff>
      <xdr:row>12</xdr:row>
      <xdr:rowOff>4546600</xdr:rowOff>
    </xdr:to>
    <xdr:pic>
      <xdr:nvPicPr>
        <xdr:cNvPr id="5" name="Image 4" descr="/Users/Flora/Desktop/Capture d’écran 2021-12-17 à 12.03.14.png">
          <a:extLst>
            <a:ext uri="{FF2B5EF4-FFF2-40B4-BE49-F238E27FC236}">
              <a16:creationId xmlns:a16="http://schemas.microsoft.com/office/drawing/2014/main" xmlns="" id="{00000000-0008-0000-03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300" y="2082800"/>
          <a:ext cx="8356600" cy="4559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115167</xdr:colOff>
      <xdr:row>2</xdr:row>
      <xdr:rowOff>69128</xdr:rowOff>
    </xdr:from>
    <xdr:to>
      <xdr:col>0</xdr:col>
      <xdr:colOff>617682</xdr:colOff>
      <xdr:row>2</xdr:row>
      <xdr:rowOff>295865</xdr:rowOff>
    </xdr:to>
    <xdr:pic>
      <xdr:nvPicPr>
        <xdr:cNvPr id="2" name="4 Imagen" descr="téléchargement.png">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115167" y="272328"/>
          <a:ext cx="502515" cy="226737"/>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4" Type="http://schemas.openxmlformats.org/officeDocument/2006/relationships/drawing" Target="../drawings/drawing1.xml"/><Relationship Id="rId1" Type="http://schemas.openxmlformats.org/officeDocument/2006/relationships/hyperlink" Target="https://travaux.master.utc.fr/formations-master/ingenierie-de-la-sante/ids116/" TargetMode="External"/><Relationship Id="rId2" Type="http://schemas.openxmlformats.org/officeDocument/2006/relationships/hyperlink" Target="https://www.has-sante.fr/upload/docs/application/pdf/2020-11/manuel_certification_es_qualite_soin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 Id="rId5" Type="http://schemas.openxmlformats.org/officeDocument/2006/relationships/hyperlink" Target="https://travaux.master.utc.fr/formations-master/ingenierie-de-la-sante/ids035-ingenierie-biomedicale-ght-france/" TargetMode="External"/><Relationship Id="rId6" Type="http://schemas.openxmlformats.org/officeDocument/2006/relationships/hyperlink" Target="https://travaux.master.utc.fr/formations-master/ingenierie-de-la-sante/ids116/" TargetMode="External"/><Relationship Id="rId7" Type="http://schemas.openxmlformats.org/officeDocument/2006/relationships/hyperlink" Target="https://www.has-sante.fr/upload/docs/application/pdf/2020-11/manuel_certification_es_qualite_soins.pdf" TargetMode="External"/><Relationship Id="rId8" Type="http://schemas.openxmlformats.org/officeDocument/2006/relationships/printerSettings" Target="../printerSettings/printerSettings2.bin"/><Relationship Id="rId9" Type="http://schemas.openxmlformats.org/officeDocument/2006/relationships/drawing" Target="../drawings/drawing2.xml"/><Relationship Id="rId10" Type="http://schemas.openxmlformats.org/officeDocument/2006/relationships/vmlDrawing" Target="../drawings/vmlDrawing1.vml"/><Relationship Id="rId11" Type="http://schemas.openxmlformats.org/officeDocument/2006/relationships/comments" Target="../comments1.xml"/><Relationship Id="rId1" Type="http://schemas.openxmlformats.org/officeDocument/2006/relationships/hyperlink" Target="https://travaux.master.utc.fr/formations-master/ingenierie-de-la-sante/ids035-ingenierie-biomedicale-ght-france/" TargetMode="External"/><Relationship Id="rId2" Type="http://schemas.openxmlformats.org/officeDocument/2006/relationships/hyperlink" Target="https://travaux.master.utc.fr/formations-master/ingenierie-de-la-sante/ids035-ingenierie-biomedicale-ght-franc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 Id="rId5" Type="http://schemas.openxmlformats.org/officeDocument/2006/relationships/hyperlink" Target="https://travaux.master.utc.fr/formations-master/ingenierie-de-la-sante/ids035-ingenierie-biomedicale-ght-france/" TargetMode="External"/><Relationship Id="rId6" Type="http://schemas.openxmlformats.org/officeDocument/2006/relationships/hyperlink" Target="https://travaux.master.utc.fr/formations-master/ingenierie-de-la-sante/ids116/" TargetMode="External"/><Relationship Id="rId7" Type="http://schemas.openxmlformats.org/officeDocument/2006/relationships/hyperlink" Target="https://www.has-sante.fr/upload/docs/application/pdf/2020-11/manuel_certification_es_qualite_soins.pdf" TargetMode="External"/><Relationship Id="rId8" Type="http://schemas.openxmlformats.org/officeDocument/2006/relationships/printerSettings" Target="../printerSettings/printerSettings3.bin"/><Relationship Id="rId9" Type="http://schemas.openxmlformats.org/officeDocument/2006/relationships/drawing" Target="../drawings/drawing3.xml"/><Relationship Id="rId1" Type="http://schemas.openxmlformats.org/officeDocument/2006/relationships/hyperlink" Target="https://travaux.master.utc.fr/formations-master/ingenierie-de-la-sante/ids035-ingenierie-biomedicale-ght-france/" TargetMode="External"/><Relationship Id="rId2" Type="http://schemas.openxmlformats.org/officeDocument/2006/relationships/hyperlink" Target="https://travaux.master.utc.fr/formations-master/ingenierie-de-la-sante/ids035-ingenierie-biomedicale-ght-franc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travaux.master.utc.fr/formations-master/ingenierie-de-la-sante/ids116/" TargetMode="External"/><Relationship Id="rId2" Type="http://schemas.openxmlformats.org/officeDocument/2006/relationships/printerSettings" Target="../printerSettings/printerSettings4.bin"/><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travaux.master.utc.fr/formations-master/ingenierie-de-la-sante/ids116/" TargetMode="External"/><Relationship Id="rId2" Type="http://schemas.openxmlformats.org/officeDocument/2006/relationships/printerSettings" Target="../printerSettings/printerSettings5.bin"/><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travaux.master.utc.fr/formations-master/ingenierie-de-la-sante/ids116/" TargetMode="External"/><Relationship Id="rId4" Type="http://schemas.openxmlformats.org/officeDocument/2006/relationships/hyperlink" Target="https://travaux.master.utc.fr/formations-master/ingenierie-de-la-sante/ids116/" TargetMode="External"/><Relationship Id="rId5" Type="http://schemas.openxmlformats.org/officeDocument/2006/relationships/hyperlink" Target="https://travaux.master.utc.fr/formations-master/ingenierie-de-la-sante/ids116/" TargetMode="External"/><Relationship Id="rId6" Type="http://schemas.openxmlformats.org/officeDocument/2006/relationships/hyperlink" Target="https://www.has-sante.fr/upload/docs/application/pdf/2020-11/referentiel_certification_es_qualite_soins.pdf" TargetMode="External"/><Relationship Id="rId7" Type="http://schemas.openxmlformats.org/officeDocument/2006/relationships/hyperlink" Target="https://www.has-sante.fr/upload/docs/application/pdf/2020-11/referentiel_certification_es_qualite_soins.pdf" TargetMode="External"/><Relationship Id="rId8" Type="http://schemas.openxmlformats.org/officeDocument/2006/relationships/hyperlink" Target="https://www.has-sante.fr/upload/docs/application/pdf/2020-11/referentiel_certification_es_qualite_soins.pdf" TargetMode="External"/><Relationship Id="rId9" Type="http://schemas.openxmlformats.org/officeDocument/2006/relationships/hyperlink" Target="https://www.has-sante.fr/upload/docs/application/pdf/2020-11/referentiel_certification_es_qualite_soins.pdf" TargetMode="External"/><Relationship Id="rId10" Type="http://schemas.openxmlformats.org/officeDocument/2006/relationships/printerSettings" Target="../printerSettings/printerSettings6.bin"/><Relationship Id="rId1" Type="http://schemas.openxmlformats.org/officeDocument/2006/relationships/hyperlink" Target="https://travaux.master.utc.fr/formations-master/ingenierie-de-la-sante/ids116/" TargetMode="External"/><Relationship Id="rId2" Type="http://schemas.openxmlformats.org/officeDocument/2006/relationships/hyperlink" Target="https://travaux.master.utc.fr/formations-master/ingenierie-de-la-sante/ids11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499984740745262"/>
  </sheetPr>
  <dimension ref="A1:K2255"/>
  <sheetViews>
    <sheetView tabSelected="1" zoomScale="160" zoomScaleNormal="160" zoomScalePageLayoutView="160" workbookViewId="0">
      <selection activeCell="D7" sqref="D7:I7"/>
    </sheetView>
  </sheetViews>
  <sheetFormatPr baseColWidth="10" defaultColWidth="9.42578125" defaultRowHeight="10" x14ac:dyDescent="0.15"/>
  <cols>
    <col min="1" max="1" width="9.5703125" style="268" customWidth="1"/>
    <col min="2" max="2" width="9" style="268" customWidth="1"/>
    <col min="3" max="3" width="8.140625" style="268" customWidth="1"/>
    <col min="4" max="6" width="6.42578125" style="268" customWidth="1"/>
    <col min="7" max="7" width="7.42578125" style="268" customWidth="1"/>
    <col min="8" max="8" width="13.140625" style="273" customWidth="1"/>
    <col min="9" max="9" width="10" style="273" customWidth="1"/>
    <col min="10" max="16384" width="9.42578125" style="268"/>
  </cols>
  <sheetData>
    <row r="1" spans="1:11" s="355" customFormat="1" ht="14.5" customHeight="1" x14ac:dyDescent="0.15">
      <c r="A1" s="565" t="s">
        <v>423</v>
      </c>
      <c r="B1" s="565"/>
      <c r="C1" s="565"/>
      <c r="D1" s="565"/>
      <c r="E1" s="556" t="s">
        <v>0</v>
      </c>
      <c r="F1" s="556"/>
      <c r="G1" s="556"/>
      <c r="H1" s="556"/>
      <c r="I1" s="556"/>
      <c r="J1" s="339"/>
      <c r="K1" s="339"/>
    </row>
    <row r="2" spans="1:11" s="346" customFormat="1" ht="7" customHeight="1" x14ac:dyDescent="0.2">
      <c r="A2" s="340" t="s">
        <v>1</v>
      </c>
      <c r="B2" s="341"/>
      <c r="C2" s="341"/>
      <c r="D2" s="342"/>
      <c r="E2" s="343"/>
      <c r="F2" s="341"/>
      <c r="G2" s="344"/>
      <c r="H2" s="345"/>
      <c r="I2" s="344" t="s">
        <v>2</v>
      </c>
    </row>
    <row r="3" spans="1:11" ht="12" customHeight="1" x14ac:dyDescent="0.15">
      <c r="A3" s="266"/>
      <c r="B3" s="267"/>
      <c r="C3" s="557" t="s">
        <v>3</v>
      </c>
      <c r="D3" s="557"/>
      <c r="E3" s="557"/>
      <c r="F3" s="557"/>
      <c r="G3" s="557"/>
      <c r="H3" s="557"/>
      <c r="I3" s="558"/>
    </row>
    <row r="4" spans="1:11" ht="28" customHeight="1" x14ac:dyDescent="0.15">
      <c r="A4" s="269"/>
      <c r="B4" s="270"/>
      <c r="C4" s="559" t="s">
        <v>4</v>
      </c>
      <c r="D4" s="559"/>
      <c r="E4" s="559"/>
      <c r="F4" s="559"/>
      <c r="G4" s="559"/>
      <c r="H4" s="559"/>
      <c r="I4" s="560"/>
    </row>
    <row r="5" spans="1:11" ht="19" customHeight="1" x14ac:dyDescent="0.15">
      <c r="A5" s="561" t="s">
        <v>422</v>
      </c>
      <c r="B5" s="562"/>
      <c r="C5" s="562"/>
      <c r="D5" s="562"/>
      <c r="E5" s="562"/>
      <c r="F5" s="562"/>
      <c r="G5" s="562"/>
      <c r="H5" s="562"/>
      <c r="I5" s="563"/>
    </row>
    <row r="6" spans="1:11" s="271" customFormat="1" ht="11" customHeight="1" x14ac:dyDescent="0.15">
      <c r="A6" s="564" t="s">
        <v>5</v>
      </c>
      <c r="B6" s="564"/>
      <c r="C6" s="564"/>
      <c r="D6" s="564"/>
      <c r="E6" s="564"/>
      <c r="F6" s="564"/>
      <c r="G6" s="564"/>
      <c r="H6" s="564"/>
      <c r="I6" s="564"/>
    </row>
    <row r="7" spans="1:11" ht="16" customHeight="1" x14ac:dyDescent="0.15">
      <c r="A7" s="548" t="s">
        <v>6</v>
      </c>
      <c r="B7" s="549"/>
      <c r="C7" s="549"/>
      <c r="D7" s="550" t="s">
        <v>7</v>
      </c>
      <c r="E7" s="550"/>
      <c r="F7" s="550"/>
      <c r="G7" s="550"/>
      <c r="H7" s="550"/>
      <c r="I7" s="551"/>
    </row>
    <row r="8" spans="1:11" ht="16" customHeight="1" x14ac:dyDescent="0.15">
      <c r="A8" s="552" t="s">
        <v>8</v>
      </c>
      <c r="B8" s="553"/>
      <c r="C8" s="553"/>
      <c r="D8" s="554" t="s">
        <v>9</v>
      </c>
      <c r="E8" s="554"/>
      <c r="F8" s="554"/>
      <c r="G8" s="554"/>
      <c r="H8" s="554"/>
      <c r="I8" s="555"/>
    </row>
    <row r="9" spans="1:11" ht="16" customHeight="1" x14ac:dyDescent="0.15">
      <c r="A9" s="538" t="s">
        <v>10</v>
      </c>
      <c r="B9" s="539"/>
      <c r="C9" s="539"/>
      <c r="D9" s="540" t="s">
        <v>11</v>
      </c>
      <c r="E9" s="541"/>
      <c r="F9" s="541"/>
      <c r="G9" s="541"/>
      <c r="H9" s="364" t="s">
        <v>12</v>
      </c>
      <c r="I9" s="365" t="s">
        <v>13</v>
      </c>
    </row>
    <row r="10" spans="1:11" ht="3" customHeight="1" x14ac:dyDescent="0.15">
      <c r="A10" s="50"/>
      <c r="B10" s="50"/>
      <c r="C10" s="50"/>
      <c r="D10" s="51"/>
      <c r="E10" s="51"/>
      <c r="F10" s="51"/>
      <c r="G10" s="51"/>
      <c r="H10" s="52"/>
      <c r="I10" s="52"/>
    </row>
    <row r="11" spans="1:11" ht="18.75" customHeight="1" x14ac:dyDescent="0.15">
      <c r="A11" s="542" t="s">
        <v>14</v>
      </c>
      <c r="B11" s="543"/>
      <c r="C11" s="543"/>
      <c r="D11" s="543"/>
      <c r="E11" s="543"/>
      <c r="F11" s="543"/>
      <c r="G11" s="543"/>
      <c r="H11" s="543"/>
      <c r="I11" s="544"/>
    </row>
    <row r="12" spans="1:11" ht="14" customHeight="1" x14ac:dyDescent="0.15">
      <c r="A12" s="535" t="s">
        <v>15</v>
      </c>
      <c r="B12" s="536"/>
      <c r="C12" s="536"/>
      <c r="D12" s="536"/>
      <c r="E12" s="536"/>
      <c r="F12" s="536"/>
      <c r="G12" s="536"/>
      <c r="H12" s="536"/>
      <c r="I12" s="537"/>
      <c r="K12" s="272"/>
    </row>
    <row r="13" spans="1:11" s="271" customFormat="1" ht="35" customHeight="1" x14ac:dyDescent="0.15">
      <c r="A13" s="545" t="s">
        <v>16</v>
      </c>
      <c r="B13" s="546"/>
      <c r="C13" s="546"/>
      <c r="D13" s="546"/>
      <c r="E13" s="546"/>
      <c r="F13" s="546"/>
      <c r="G13" s="546"/>
      <c r="H13" s="546"/>
      <c r="I13" s="547"/>
    </row>
    <row r="14" spans="1:11" s="271" customFormat="1" ht="26" customHeight="1" x14ac:dyDescent="0.15">
      <c r="A14" s="545" t="s">
        <v>17</v>
      </c>
      <c r="B14" s="546"/>
      <c r="C14" s="546"/>
      <c r="D14" s="546"/>
      <c r="E14" s="546"/>
      <c r="F14" s="546"/>
      <c r="G14" s="546"/>
      <c r="H14" s="546"/>
      <c r="I14" s="547"/>
      <c r="K14" s="362"/>
    </row>
    <row r="15" spans="1:11" s="271" customFormat="1" ht="34" customHeight="1" x14ac:dyDescent="0.15">
      <c r="A15" s="545" t="s">
        <v>18</v>
      </c>
      <c r="B15" s="546"/>
      <c r="C15" s="546"/>
      <c r="D15" s="546"/>
      <c r="E15" s="546"/>
      <c r="F15" s="546"/>
      <c r="G15" s="546"/>
      <c r="H15" s="546"/>
      <c r="I15" s="547"/>
    </row>
    <row r="16" spans="1:11" s="271" customFormat="1" ht="24" customHeight="1" x14ac:dyDescent="0.15">
      <c r="A16" s="545" t="s">
        <v>19</v>
      </c>
      <c r="B16" s="546"/>
      <c r="C16" s="546"/>
      <c r="D16" s="546"/>
      <c r="E16" s="546"/>
      <c r="F16" s="546"/>
      <c r="G16" s="546"/>
      <c r="H16" s="546"/>
      <c r="I16" s="547"/>
    </row>
    <row r="17" spans="1:10" ht="14" customHeight="1" x14ac:dyDescent="0.15">
      <c r="A17" s="535" t="s">
        <v>20</v>
      </c>
      <c r="B17" s="536"/>
      <c r="C17" s="536"/>
      <c r="D17" s="536"/>
      <c r="E17" s="536"/>
      <c r="F17" s="536"/>
      <c r="G17" s="536"/>
      <c r="H17" s="536"/>
      <c r="I17" s="537"/>
    </row>
    <row r="18" spans="1:10" s="363" customFormat="1" ht="182" customHeight="1" x14ac:dyDescent="0.2">
      <c r="A18" s="532" t="s">
        <v>21</v>
      </c>
      <c r="B18" s="533"/>
      <c r="C18" s="533"/>
      <c r="D18" s="533"/>
      <c r="E18" s="533"/>
      <c r="F18" s="533"/>
      <c r="G18" s="533"/>
      <c r="H18" s="533"/>
      <c r="I18" s="534"/>
    </row>
    <row r="19" spans="1:10" ht="3" customHeight="1" x14ac:dyDescent="0.15">
      <c r="A19" s="50"/>
      <c r="B19" s="50"/>
      <c r="C19" s="50"/>
      <c r="D19" s="51"/>
      <c r="E19" s="51"/>
      <c r="F19" s="51"/>
      <c r="G19" s="51"/>
      <c r="H19" s="52"/>
      <c r="I19" s="52"/>
    </row>
    <row r="20" spans="1:10" ht="16" customHeight="1" x14ac:dyDescent="0.15">
      <c r="A20" s="486" t="s">
        <v>22</v>
      </c>
      <c r="B20" s="487"/>
      <c r="C20" s="487"/>
      <c r="D20" s="487"/>
      <c r="E20" s="487"/>
      <c r="F20" s="487"/>
      <c r="G20" s="487"/>
      <c r="H20" s="487"/>
      <c r="I20" s="488"/>
    </row>
    <row r="21" spans="1:10" ht="16" customHeight="1" x14ac:dyDescent="0.15">
      <c r="A21" s="489" t="s">
        <v>23</v>
      </c>
      <c r="B21" s="490"/>
      <c r="C21" s="490"/>
      <c r="D21" s="491"/>
      <c r="E21" s="489" t="s">
        <v>24</v>
      </c>
      <c r="F21" s="490"/>
      <c r="G21" s="490"/>
      <c r="H21" s="490"/>
      <c r="I21" s="491"/>
    </row>
    <row r="22" spans="1:10" ht="22" customHeight="1" x14ac:dyDescent="0.15">
      <c r="A22" s="522" t="s">
        <v>25</v>
      </c>
      <c r="B22" s="523"/>
      <c r="C22" s="523"/>
      <c r="D22" s="524"/>
      <c r="E22" s="525" t="s">
        <v>26</v>
      </c>
      <c r="F22" s="526"/>
      <c r="G22" s="526"/>
      <c r="H22" s="526"/>
      <c r="I22" s="527"/>
    </row>
    <row r="23" spans="1:10" ht="31" customHeight="1" x14ac:dyDescent="0.15">
      <c r="A23" s="528" t="s">
        <v>27</v>
      </c>
      <c r="B23" s="529"/>
      <c r="C23" s="87" t="s">
        <v>28</v>
      </c>
      <c r="D23" s="88" t="s">
        <v>29</v>
      </c>
      <c r="E23" s="89" t="s">
        <v>30</v>
      </c>
      <c r="F23" s="283" t="s">
        <v>31</v>
      </c>
      <c r="G23" s="283" t="s">
        <v>32</v>
      </c>
      <c r="H23" s="530" t="s">
        <v>33</v>
      </c>
      <c r="I23" s="531"/>
    </row>
    <row r="24" spans="1:10" ht="25" customHeight="1" x14ac:dyDescent="0.15">
      <c r="A24" s="504" t="s">
        <v>34</v>
      </c>
      <c r="B24" s="505"/>
      <c r="C24" s="79" t="s">
        <v>35</v>
      </c>
      <c r="D24" s="338" t="s">
        <v>36</v>
      </c>
      <c r="E24" s="336" t="s">
        <v>36</v>
      </c>
      <c r="F24" s="337" t="s">
        <v>36</v>
      </c>
      <c r="G24" s="81" t="s">
        <v>35</v>
      </c>
      <c r="H24" s="514" t="s">
        <v>37</v>
      </c>
      <c r="I24" s="515"/>
    </row>
    <row r="25" spans="1:10" ht="25" customHeight="1" x14ac:dyDescent="0.15">
      <c r="A25" s="504" t="s">
        <v>38</v>
      </c>
      <c r="B25" s="505"/>
      <c r="C25" s="79" t="s">
        <v>39</v>
      </c>
      <c r="D25" s="82">
        <v>0</v>
      </c>
      <c r="E25" s="356">
        <v>0</v>
      </c>
      <c r="F25" s="80">
        <f>E26-0.01</f>
        <v>0.19</v>
      </c>
      <c r="G25" s="81" t="s">
        <v>40</v>
      </c>
      <c r="H25" s="506" t="s">
        <v>41</v>
      </c>
      <c r="I25" s="507"/>
      <c r="J25" s="296"/>
    </row>
    <row r="26" spans="1:10" ht="25" customHeight="1" x14ac:dyDescent="0.15">
      <c r="A26" s="504" t="s">
        <v>42</v>
      </c>
      <c r="B26" s="505"/>
      <c r="C26" s="79" t="s">
        <v>43</v>
      </c>
      <c r="D26" s="82">
        <f>ROUNDUP(AVERAGE(E26:F26),2)</f>
        <v>0.35000000000000003</v>
      </c>
      <c r="E26" s="356">
        <v>0.2</v>
      </c>
      <c r="F26" s="80">
        <f>E27-0.01</f>
        <v>0.49</v>
      </c>
      <c r="G26" s="81" t="s">
        <v>44</v>
      </c>
      <c r="H26" s="506" t="s">
        <v>45</v>
      </c>
      <c r="I26" s="507"/>
      <c r="J26" s="296"/>
    </row>
    <row r="27" spans="1:10" ht="25" customHeight="1" x14ac:dyDescent="0.15">
      <c r="A27" s="504" t="s">
        <v>46</v>
      </c>
      <c r="B27" s="505"/>
      <c r="C27" s="79" t="s">
        <v>47</v>
      </c>
      <c r="D27" s="82">
        <f>ROUNDUP(AVERAGE(E27:F27),2)</f>
        <v>0.6</v>
      </c>
      <c r="E27" s="356">
        <v>0.5</v>
      </c>
      <c r="F27" s="80">
        <f>E28-0.01</f>
        <v>0.69</v>
      </c>
      <c r="G27" s="81" t="s">
        <v>48</v>
      </c>
      <c r="H27" s="514" t="s">
        <v>49</v>
      </c>
      <c r="I27" s="515"/>
      <c r="J27" s="296"/>
    </row>
    <row r="28" spans="1:10" ht="25" customHeight="1" x14ac:dyDescent="0.15">
      <c r="A28" s="504" t="s">
        <v>50</v>
      </c>
      <c r="B28" s="505"/>
      <c r="C28" s="79" t="s">
        <v>51</v>
      </c>
      <c r="D28" s="82">
        <f>ROUNDUP(AVERAGE(E28:F28),2)</f>
        <v>0.8</v>
      </c>
      <c r="E28" s="356">
        <v>0.7</v>
      </c>
      <c r="F28" s="80">
        <f>E29-0.01</f>
        <v>0.89</v>
      </c>
      <c r="G28" s="81" t="s">
        <v>52</v>
      </c>
      <c r="H28" s="514" t="s">
        <v>53</v>
      </c>
      <c r="I28" s="515"/>
      <c r="J28" s="296"/>
    </row>
    <row r="29" spans="1:10" ht="25" customHeight="1" x14ac:dyDescent="0.15">
      <c r="A29" s="516" t="s">
        <v>54</v>
      </c>
      <c r="B29" s="517"/>
      <c r="C29" s="83" t="s">
        <v>55</v>
      </c>
      <c r="D29" s="84">
        <v>1</v>
      </c>
      <c r="E29" s="357">
        <v>0.9</v>
      </c>
      <c r="F29" s="85">
        <v>1</v>
      </c>
      <c r="G29" s="86" t="s">
        <v>56</v>
      </c>
      <c r="H29" s="518" t="s">
        <v>57</v>
      </c>
      <c r="I29" s="519"/>
      <c r="J29" s="296"/>
    </row>
    <row r="30" spans="1:10" s="272" customFormat="1" ht="16" customHeight="1" x14ac:dyDescent="0.15">
      <c r="A30" s="508" t="s">
        <v>58</v>
      </c>
      <c r="B30" s="509"/>
      <c r="C30" s="509"/>
      <c r="D30" s="509"/>
      <c r="E30" s="509"/>
      <c r="F30" s="509"/>
      <c r="G30" s="509"/>
      <c r="H30" s="509"/>
      <c r="I30" s="510"/>
    </row>
    <row r="31" spans="1:10" ht="15" customHeight="1" x14ac:dyDescent="0.15">
      <c r="A31" s="520" t="s">
        <v>59</v>
      </c>
      <c r="B31" s="521"/>
      <c r="C31" s="521"/>
      <c r="D31" s="521"/>
      <c r="E31" s="521"/>
      <c r="F31" s="511" t="s">
        <v>60</v>
      </c>
      <c r="G31" s="511"/>
      <c r="H31" s="512" t="s">
        <v>61</v>
      </c>
      <c r="I31" s="513"/>
    </row>
    <row r="32" spans="1:10" s="271" customFormat="1" ht="11" customHeight="1" x14ac:dyDescent="0.15">
      <c r="A32" s="500" t="s">
        <v>62</v>
      </c>
      <c r="B32" s="497"/>
      <c r="C32" s="497"/>
      <c r="D32" s="497"/>
      <c r="E32" s="497"/>
      <c r="F32" s="496" t="s">
        <v>36</v>
      </c>
      <c r="G32" s="497"/>
      <c r="H32" s="498" t="s">
        <v>35</v>
      </c>
      <c r="I32" s="499"/>
    </row>
    <row r="33" spans="1:9" s="271" customFormat="1" ht="11" customHeight="1" x14ac:dyDescent="0.15">
      <c r="A33" s="501" t="s">
        <v>63</v>
      </c>
      <c r="B33" s="502"/>
      <c r="C33" s="502"/>
      <c r="D33" s="502"/>
      <c r="E33" s="502"/>
      <c r="F33" s="496">
        <v>0</v>
      </c>
      <c r="G33" s="496"/>
      <c r="H33" s="498" t="s">
        <v>64</v>
      </c>
      <c r="I33" s="499"/>
    </row>
    <row r="34" spans="1:9" s="271" customFormat="1" ht="11" customHeight="1" x14ac:dyDescent="0.15">
      <c r="A34" s="500" t="s">
        <v>65</v>
      </c>
      <c r="B34" s="497"/>
      <c r="C34" s="497"/>
      <c r="D34" s="497"/>
      <c r="E34" s="497"/>
      <c r="F34" s="496">
        <v>0.33</v>
      </c>
      <c r="G34" s="497"/>
      <c r="H34" s="498" t="s">
        <v>66</v>
      </c>
      <c r="I34" s="499"/>
    </row>
    <row r="35" spans="1:9" s="271" customFormat="1" ht="11" customHeight="1" x14ac:dyDescent="0.15">
      <c r="A35" s="500" t="s">
        <v>67</v>
      </c>
      <c r="B35" s="497"/>
      <c r="C35" s="497"/>
      <c r="D35" s="497"/>
      <c r="E35" s="497"/>
      <c r="F35" s="496">
        <v>0.66</v>
      </c>
      <c r="G35" s="497"/>
      <c r="H35" s="498" t="s">
        <v>68</v>
      </c>
      <c r="I35" s="499"/>
    </row>
    <row r="36" spans="1:9" s="271" customFormat="1" ht="11" customHeight="1" x14ac:dyDescent="0.15">
      <c r="A36" s="503" t="s">
        <v>69</v>
      </c>
      <c r="B36" s="495"/>
      <c r="C36" s="495"/>
      <c r="D36" s="495"/>
      <c r="E36" s="495"/>
      <c r="F36" s="494">
        <v>1</v>
      </c>
      <c r="G36" s="495"/>
      <c r="H36" s="492" t="s">
        <v>70</v>
      </c>
      <c r="I36" s="493"/>
    </row>
    <row r="37" spans="1:9" x14ac:dyDescent="0.15">
      <c r="H37" s="268"/>
      <c r="I37" s="268"/>
    </row>
    <row r="38" spans="1:9" x14ac:dyDescent="0.15">
      <c r="H38" s="268"/>
      <c r="I38" s="268"/>
    </row>
    <row r="39" spans="1:9" x14ac:dyDescent="0.15">
      <c r="H39" s="268"/>
      <c r="I39" s="268"/>
    </row>
    <row r="40" spans="1:9" x14ac:dyDescent="0.15">
      <c r="H40" s="268"/>
      <c r="I40" s="268"/>
    </row>
    <row r="41" spans="1:9" x14ac:dyDescent="0.15">
      <c r="H41" s="268"/>
      <c r="I41" s="268"/>
    </row>
    <row r="42" spans="1:9" x14ac:dyDescent="0.15">
      <c r="H42" s="268"/>
      <c r="I42" s="268"/>
    </row>
    <row r="43" spans="1:9" x14ac:dyDescent="0.15">
      <c r="H43" s="268"/>
      <c r="I43" s="268"/>
    </row>
    <row r="44" spans="1:9" x14ac:dyDescent="0.15">
      <c r="H44" s="268"/>
      <c r="I44" s="268"/>
    </row>
    <row r="45" spans="1:9" x14ac:dyDescent="0.15">
      <c r="H45" s="268"/>
      <c r="I45" s="268"/>
    </row>
    <row r="46" spans="1:9" x14ac:dyDescent="0.15">
      <c r="H46" s="268"/>
      <c r="I46" s="268"/>
    </row>
    <row r="47" spans="1:9" x14ac:dyDescent="0.15">
      <c r="H47" s="268"/>
      <c r="I47" s="268"/>
    </row>
    <row r="48" spans="1:9" x14ac:dyDescent="0.15">
      <c r="H48" s="268"/>
      <c r="I48" s="268"/>
    </row>
    <row r="49" s="268" customFormat="1" x14ac:dyDescent="0.15"/>
    <row r="50" s="268" customFormat="1" x14ac:dyDescent="0.15"/>
    <row r="51" s="268" customFormat="1" x14ac:dyDescent="0.15"/>
    <row r="52" s="268" customFormat="1" x14ac:dyDescent="0.15"/>
    <row r="53" s="268" customFormat="1" x14ac:dyDescent="0.15"/>
    <row r="54" s="268" customFormat="1" x14ac:dyDescent="0.15"/>
    <row r="55" s="268" customFormat="1" x14ac:dyDescent="0.15"/>
    <row r="56" s="268" customFormat="1" x14ac:dyDescent="0.15"/>
    <row r="57" s="268" customFormat="1" x14ac:dyDescent="0.15"/>
    <row r="58" s="268" customFormat="1" x14ac:dyDescent="0.15"/>
    <row r="59" s="268" customFormat="1" x14ac:dyDescent="0.15"/>
    <row r="60" s="268" customFormat="1" x14ac:dyDescent="0.15"/>
    <row r="61" s="268" customFormat="1" x14ac:dyDescent="0.15"/>
    <row r="62" s="268" customFormat="1" x14ac:dyDescent="0.15"/>
    <row r="63" s="268" customFormat="1" x14ac:dyDescent="0.15"/>
    <row r="64" s="268" customFormat="1" x14ac:dyDescent="0.15"/>
    <row r="65" s="268" customFormat="1" x14ac:dyDescent="0.15"/>
    <row r="66" s="268" customFormat="1" x14ac:dyDescent="0.15"/>
    <row r="67" s="268" customFormat="1" x14ac:dyDescent="0.15"/>
    <row r="68" s="268" customFormat="1" x14ac:dyDescent="0.15"/>
    <row r="69" s="268" customFormat="1" x14ac:dyDescent="0.15"/>
    <row r="70" s="268" customFormat="1" x14ac:dyDescent="0.15"/>
    <row r="71" s="268" customFormat="1" x14ac:dyDescent="0.15"/>
    <row r="72" s="268" customFormat="1" x14ac:dyDescent="0.15"/>
    <row r="73" s="268" customFormat="1" x14ac:dyDescent="0.15"/>
    <row r="74" s="268" customFormat="1" x14ac:dyDescent="0.15"/>
    <row r="75" s="268" customFormat="1" x14ac:dyDescent="0.15"/>
    <row r="76" s="268" customFormat="1" x14ac:dyDescent="0.15"/>
    <row r="77" s="268" customFormat="1" x14ac:dyDescent="0.15"/>
    <row r="78" s="268" customFormat="1" x14ac:dyDescent="0.15"/>
    <row r="79" s="268" customFormat="1" x14ac:dyDescent="0.15"/>
    <row r="80" s="268" customFormat="1" x14ac:dyDescent="0.15"/>
    <row r="81" s="268" customFormat="1" x14ac:dyDescent="0.15"/>
    <row r="82" s="268" customFormat="1" x14ac:dyDescent="0.15"/>
    <row r="83" s="268" customFormat="1" x14ac:dyDescent="0.15"/>
    <row r="84" s="268" customFormat="1" x14ac:dyDescent="0.15"/>
    <row r="85" s="268" customFormat="1" x14ac:dyDescent="0.15"/>
    <row r="86" s="268" customFormat="1" x14ac:dyDescent="0.15"/>
    <row r="87" s="268" customFormat="1" x14ac:dyDescent="0.15"/>
    <row r="88" s="268" customFormat="1" x14ac:dyDescent="0.15"/>
    <row r="89" s="268" customFormat="1" x14ac:dyDescent="0.15"/>
    <row r="90" s="268" customFormat="1" x14ac:dyDescent="0.15"/>
    <row r="91" s="268" customFormat="1" x14ac:dyDescent="0.15"/>
    <row r="92" s="268" customFormat="1" x14ac:dyDescent="0.15"/>
    <row r="93" s="268" customFormat="1" x14ac:dyDescent="0.15"/>
    <row r="94" s="268" customFormat="1" x14ac:dyDescent="0.15"/>
    <row r="95" s="268" customFormat="1" x14ac:dyDescent="0.15"/>
    <row r="96" s="268" customFormat="1" x14ac:dyDescent="0.15"/>
    <row r="97" s="268" customFormat="1" x14ac:dyDescent="0.15"/>
    <row r="98" s="268" customFormat="1" x14ac:dyDescent="0.15"/>
    <row r="99" s="268" customFormat="1" x14ac:dyDescent="0.15"/>
    <row r="100" s="268" customFormat="1" x14ac:dyDescent="0.15"/>
    <row r="101" s="268" customFormat="1" x14ac:dyDescent="0.15"/>
    <row r="102" s="268" customFormat="1" x14ac:dyDescent="0.15"/>
    <row r="103" s="268" customFormat="1" x14ac:dyDescent="0.15"/>
    <row r="104" s="268" customFormat="1" x14ac:dyDescent="0.15"/>
    <row r="105" s="268" customFormat="1" x14ac:dyDescent="0.15"/>
    <row r="106" s="268" customFormat="1" x14ac:dyDescent="0.15"/>
    <row r="107" s="268" customFormat="1" x14ac:dyDescent="0.15"/>
    <row r="108" s="268" customFormat="1" x14ac:dyDescent="0.15"/>
    <row r="109" s="268" customFormat="1" x14ac:dyDescent="0.15"/>
    <row r="110" s="268" customFormat="1" x14ac:dyDescent="0.15"/>
    <row r="111" s="268" customFormat="1" x14ac:dyDescent="0.15"/>
    <row r="112" s="268" customFormat="1" x14ac:dyDescent="0.15"/>
    <row r="113" s="268" customFormat="1" x14ac:dyDescent="0.15"/>
    <row r="114" s="268" customFormat="1" x14ac:dyDescent="0.15"/>
    <row r="115" s="268" customFormat="1" x14ac:dyDescent="0.15"/>
    <row r="116" s="268" customFormat="1" x14ac:dyDescent="0.15"/>
    <row r="117" s="268" customFormat="1" x14ac:dyDescent="0.15"/>
    <row r="118" s="268" customFormat="1" x14ac:dyDescent="0.15"/>
    <row r="119" s="268" customFormat="1" x14ac:dyDescent="0.15"/>
    <row r="120" s="268" customFormat="1" x14ac:dyDescent="0.15"/>
    <row r="121" s="268" customFormat="1" x14ac:dyDescent="0.15"/>
    <row r="122" s="268" customFormat="1" x14ac:dyDescent="0.15"/>
    <row r="123" s="268" customFormat="1" x14ac:dyDescent="0.15"/>
    <row r="124" s="268" customFormat="1" x14ac:dyDescent="0.15"/>
    <row r="125" s="268" customFormat="1" x14ac:dyDescent="0.15"/>
    <row r="126" s="268" customFormat="1" x14ac:dyDescent="0.15"/>
    <row r="127" s="268" customFormat="1" x14ac:dyDescent="0.15"/>
    <row r="128" s="268" customFormat="1" x14ac:dyDescent="0.15"/>
    <row r="129" s="268" customFormat="1" x14ac:dyDescent="0.15"/>
    <row r="130" s="268" customFormat="1" x14ac:dyDescent="0.15"/>
    <row r="131" s="268" customFormat="1" x14ac:dyDescent="0.15"/>
    <row r="132" s="268" customFormat="1" x14ac:dyDescent="0.15"/>
    <row r="133" s="268" customFormat="1" x14ac:dyDescent="0.15"/>
    <row r="134" s="268" customFormat="1" x14ac:dyDescent="0.15"/>
    <row r="135" s="268" customFormat="1" x14ac:dyDescent="0.15"/>
    <row r="136" s="268" customFormat="1" x14ac:dyDescent="0.15"/>
    <row r="137" s="268" customFormat="1" x14ac:dyDescent="0.15"/>
    <row r="138" s="268" customFormat="1" x14ac:dyDescent="0.15"/>
    <row r="139" s="268" customFormat="1" x14ac:dyDescent="0.15"/>
    <row r="140" s="268" customFormat="1" x14ac:dyDescent="0.15"/>
    <row r="141" s="268" customFormat="1" x14ac:dyDescent="0.15"/>
    <row r="142" s="268" customFormat="1" x14ac:dyDescent="0.15"/>
    <row r="143" s="268" customFormat="1" x14ac:dyDescent="0.15"/>
    <row r="144" s="268" customFormat="1" x14ac:dyDescent="0.15"/>
    <row r="145" s="268" customFormat="1" x14ac:dyDescent="0.15"/>
    <row r="146" s="268" customFormat="1" x14ac:dyDescent="0.15"/>
    <row r="147" s="268" customFormat="1" x14ac:dyDescent="0.15"/>
    <row r="148" s="268" customFormat="1" x14ac:dyDescent="0.15"/>
    <row r="149" s="268" customFormat="1" x14ac:dyDescent="0.15"/>
    <row r="150" s="268" customFormat="1" x14ac:dyDescent="0.15"/>
    <row r="151" s="268" customFormat="1" x14ac:dyDescent="0.15"/>
    <row r="152" s="268" customFormat="1" x14ac:dyDescent="0.15"/>
    <row r="153" s="268" customFormat="1" x14ac:dyDescent="0.15"/>
    <row r="154" s="268" customFormat="1" x14ac:dyDescent="0.15"/>
    <row r="155" s="268" customFormat="1" x14ac:dyDescent="0.15"/>
    <row r="156" s="268" customFormat="1" x14ac:dyDescent="0.15"/>
    <row r="157" s="268" customFormat="1" x14ac:dyDescent="0.15"/>
    <row r="158" s="268" customFormat="1" x14ac:dyDescent="0.15"/>
    <row r="159" s="268" customFormat="1" x14ac:dyDescent="0.15"/>
    <row r="160" s="268" customFormat="1" x14ac:dyDescent="0.15"/>
    <row r="161" s="268" customFormat="1" x14ac:dyDescent="0.15"/>
    <row r="162" s="268" customFormat="1" x14ac:dyDescent="0.15"/>
    <row r="163" s="268" customFormat="1" x14ac:dyDescent="0.15"/>
    <row r="164" s="268" customFormat="1" x14ac:dyDescent="0.15"/>
    <row r="165" s="268" customFormat="1" x14ac:dyDescent="0.15"/>
    <row r="166" s="268" customFormat="1" x14ac:dyDescent="0.15"/>
    <row r="167" s="268" customFormat="1" x14ac:dyDescent="0.15"/>
    <row r="168" s="268" customFormat="1" x14ac:dyDescent="0.15"/>
    <row r="169" s="268" customFormat="1" x14ac:dyDescent="0.15"/>
    <row r="170" s="268" customFormat="1" x14ac:dyDescent="0.15"/>
    <row r="171" s="268" customFormat="1" x14ac:dyDescent="0.15"/>
    <row r="172" s="268" customFormat="1" x14ac:dyDescent="0.15"/>
    <row r="173" s="268" customFormat="1" x14ac:dyDescent="0.15"/>
    <row r="174" s="268" customFormat="1" x14ac:dyDescent="0.15"/>
    <row r="175" s="268" customFormat="1" x14ac:dyDescent="0.15"/>
    <row r="176" s="268" customFormat="1" x14ac:dyDescent="0.15"/>
    <row r="177" s="268" customFormat="1" x14ac:dyDescent="0.15"/>
    <row r="178" s="268" customFormat="1" x14ac:dyDescent="0.15"/>
    <row r="179" s="268" customFormat="1" x14ac:dyDescent="0.15"/>
    <row r="180" s="268" customFormat="1" x14ac:dyDescent="0.15"/>
    <row r="181" s="268" customFormat="1" x14ac:dyDescent="0.15"/>
    <row r="182" s="268" customFormat="1" x14ac:dyDescent="0.15"/>
    <row r="183" s="268" customFormat="1" x14ac:dyDescent="0.15"/>
    <row r="184" s="268" customFormat="1" x14ac:dyDescent="0.15"/>
    <row r="185" s="268" customFormat="1" x14ac:dyDescent="0.15"/>
    <row r="186" s="268" customFormat="1" x14ac:dyDescent="0.15"/>
    <row r="187" s="268" customFormat="1" x14ac:dyDescent="0.15"/>
    <row r="188" s="268" customFormat="1" x14ac:dyDescent="0.15"/>
    <row r="189" s="268" customFormat="1" x14ac:dyDescent="0.15"/>
    <row r="190" s="268" customFormat="1" x14ac:dyDescent="0.15"/>
    <row r="191" s="268" customFormat="1" x14ac:dyDescent="0.15"/>
    <row r="192" s="268" customFormat="1" x14ac:dyDescent="0.15"/>
    <row r="193" s="268" customFormat="1" x14ac:dyDescent="0.15"/>
    <row r="194" s="268" customFormat="1" x14ac:dyDescent="0.15"/>
    <row r="195" s="268" customFormat="1" x14ac:dyDescent="0.15"/>
    <row r="196" s="268" customFormat="1" x14ac:dyDescent="0.15"/>
    <row r="197" s="268" customFormat="1" x14ac:dyDescent="0.15"/>
    <row r="198" s="268" customFormat="1" x14ac:dyDescent="0.15"/>
    <row r="199" s="268" customFormat="1" x14ac:dyDescent="0.15"/>
    <row r="200" s="268" customFormat="1" x14ac:dyDescent="0.15"/>
    <row r="201" s="268" customFormat="1" x14ac:dyDescent="0.15"/>
    <row r="202" s="268" customFormat="1" x14ac:dyDescent="0.15"/>
    <row r="203" s="268" customFormat="1" x14ac:dyDescent="0.15"/>
    <row r="204" s="268" customFormat="1" x14ac:dyDescent="0.15"/>
    <row r="205" s="268" customFormat="1" x14ac:dyDescent="0.15"/>
    <row r="206" s="268" customFormat="1" x14ac:dyDescent="0.15"/>
    <row r="207" s="268" customFormat="1" x14ac:dyDescent="0.15"/>
    <row r="208" s="268" customFormat="1" x14ac:dyDescent="0.15"/>
    <row r="209" s="268" customFormat="1" x14ac:dyDescent="0.15"/>
    <row r="210" s="268" customFormat="1" x14ac:dyDescent="0.15"/>
    <row r="211" s="268" customFormat="1" x14ac:dyDescent="0.15"/>
    <row r="212" s="268" customFormat="1" x14ac:dyDescent="0.15"/>
    <row r="213" s="268" customFormat="1" x14ac:dyDescent="0.15"/>
    <row r="214" s="268" customFormat="1" x14ac:dyDescent="0.15"/>
    <row r="215" s="268" customFormat="1" x14ac:dyDescent="0.15"/>
    <row r="216" s="268" customFormat="1" x14ac:dyDescent="0.15"/>
    <row r="217" s="268" customFormat="1" x14ac:dyDescent="0.15"/>
    <row r="218" s="268" customFormat="1" x14ac:dyDescent="0.15"/>
    <row r="219" s="268" customFormat="1" x14ac:dyDescent="0.15"/>
    <row r="220" s="268" customFormat="1" x14ac:dyDescent="0.15"/>
    <row r="221" s="268" customFormat="1" x14ac:dyDescent="0.15"/>
    <row r="222" s="268" customFormat="1" x14ac:dyDescent="0.15"/>
    <row r="223" s="268" customFormat="1" x14ac:dyDescent="0.15"/>
    <row r="224" s="268" customFormat="1" x14ac:dyDescent="0.15"/>
    <row r="225" s="268" customFormat="1" x14ac:dyDescent="0.15"/>
    <row r="226" s="268" customFormat="1" x14ac:dyDescent="0.15"/>
    <row r="227" s="268" customFormat="1" x14ac:dyDescent="0.15"/>
    <row r="228" s="268" customFormat="1" x14ac:dyDescent="0.15"/>
    <row r="229" s="268" customFormat="1" x14ac:dyDescent="0.15"/>
    <row r="230" s="268" customFormat="1" x14ac:dyDescent="0.15"/>
    <row r="231" s="268" customFormat="1" x14ac:dyDescent="0.15"/>
    <row r="232" s="268" customFormat="1" x14ac:dyDescent="0.15"/>
    <row r="233" s="268" customFormat="1" x14ac:dyDescent="0.15"/>
    <row r="234" s="268" customFormat="1" x14ac:dyDescent="0.15"/>
    <row r="235" s="268" customFormat="1" x14ac:dyDescent="0.15"/>
    <row r="236" s="268" customFormat="1" x14ac:dyDescent="0.15"/>
    <row r="237" s="268" customFormat="1" x14ac:dyDescent="0.15"/>
    <row r="238" s="268" customFormat="1" x14ac:dyDescent="0.15"/>
    <row r="239" s="268" customFormat="1" x14ac:dyDescent="0.15"/>
    <row r="240" s="268" customFormat="1" x14ac:dyDescent="0.15"/>
    <row r="241" s="268" customFormat="1" x14ac:dyDescent="0.15"/>
    <row r="242" s="268" customFormat="1" x14ac:dyDescent="0.15"/>
    <row r="243" s="268" customFormat="1" x14ac:dyDescent="0.15"/>
    <row r="244" s="268" customFormat="1" x14ac:dyDescent="0.15"/>
    <row r="245" s="268" customFormat="1" x14ac:dyDescent="0.15"/>
    <row r="246" s="268" customFormat="1" x14ac:dyDescent="0.15"/>
    <row r="247" s="268" customFormat="1" x14ac:dyDescent="0.15"/>
    <row r="248" s="268" customFormat="1" x14ac:dyDescent="0.15"/>
    <row r="249" s="268" customFormat="1" x14ac:dyDescent="0.15"/>
    <row r="250" s="268" customFormat="1" x14ac:dyDescent="0.15"/>
    <row r="251" s="268" customFormat="1" x14ac:dyDescent="0.15"/>
    <row r="252" s="268" customFormat="1" x14ac:dyDescent="0.15"/>
    <row r="253" s="268" customFormat="1" x14ac:dyDescent="0.15"/>
    <row r="254" s="268" customFormat="1" x14ac:dyDescent="0.15"/>
    <row r="255" s="268" customFormat="1" x14ac:dyDescent="0.15"/>
    <row r="256" s="268" customFormat="1" x14ac:dyDescent="0.15"/>
    <row r="257" s="268" customFormat="1" x14ac:dyDescent="0.15"/>
    <row r="258" s="268" customFormat="1" x14ac:dyDescent="0.15"/>
    <row r="259" s="268" customFormat="1" x14ac:dyDescent="0.15"/>
    <row r="260" s="268" customFormat="1" x14ac:dyDescent="0.15"/>
    <row r="261" s="268" customFormat="1" x14ac:dyDescent="0.15"/>
    <row r="262" s="268" customFormat="1" x14ac:dyDescent="0.15"/>
    <row r="263" s="268" customFormat="1" x14ac:dyDescent="0.15"/>
    <row r="264" s="268" customFormat="1" x14ac:dyDescent="0.15"/>
    <row r="265" s="268" customFormat="1" x14ac:dyDescent="0.15"/>
    <row r="266" s="268" customFormat="1" x14ac:dyDescent="0.15"/>
    <row r="267" s="268" customFormat="1" x14ac:dyDescent="0.15"/>
    <row r="268" s="268" customFormat="1" x14ac:dyDescent="0.15"/>
    <row r="269" s="268" customFormat="1" x14ac:dyDescent="0.15"/>
    <row r="270" s="268" customFormat="1" x14ac:dyDescent="0.15"/>
    <row r="271" s="268" customFormat="1" x14ac:dyDescent="0.15"/>
    <row r="272" s="268" customFormat="1" x14ac:dyDescent="0.15"/>
    <row r="273" s="268" customFormat="1" x14ac:dyDescent="0.15"/>
    <row r="274" s="268" customFormat="1" x14ac:dyDescent="0.15"/>
    <row r="275" s="268" customFormat="1" x14ac:dyDescent="0.15"/>
    <row r="276" s="268" customFormat="1" x14ac:dyDescent="0.15"/>
    <row r="277" s="268" customFormat="1" x14ac:dyDescent="0.15"/>
    <row r="278" s="268" customFormat="1" x14ac:dyDescent="0.15"/>
    <row r="279" s="268" customFormat="1" x14ac:dyDescent="0.15"/>
    <row r="280" s="268" customFormat="1" x14ac:dyDescent="0.15"/>
    <row r="281" s="268" customFormat="1" x14ac:dyDescent="0.15"/>
    <row r="282" s="268" customFormat="1" x14ac:dyDescent="0.15"/>
    <row r="283" s="268" customFormat="1" x14ac:dyDescent="0.15"/>
    <row r="284" s="268" customFormat="1" x14ac:dyDescent="0.15"/>
    <row r="285" s="268" customFormat="1" x14ac:dyDescent="0.15"/>
    <row r="286" s="268" customFormat="1" x14ac:dyDescent="0.15"/>
    <row r="287" s="268" customFormat="1" x14ac:dyDescent="0.15"/>
    <row r="288" s="268" customFormat="1" x14ac:dyDescent="0.15"/>
    <row r="289" s="268" customFormat="1" x14ac:dyDescent="0.15"/>
    <row r="290" s="268" customFormat="1" x14ac:dyDescent="0.15"/>
    <row r="291" s="268" customFormat="1" x14ac:dyDescent="0.15"/>
    <row r="292" s="268" customFormat="1" x14ac:dyDescent="0.15"/>
    <row r="293" s="268" customFormat="1" x14ac:dyDescent="0.15"/>
    <row r="294" s="268" customFormat="1" x14ac:dyDescent="0.15"/>
    <row r="295" s="268" customFormat="1" x14ac:dyDescent="0.15"/>
    <row r="296" s="268" customFormat="1" x14ac:dyDescent="0.15"/>
    <row r="297" s="268" customFormat="1" x14ac:dyDescent="0.15"/>
    <row r="298" s="268" customFormat="1" x14ac:dyDescent="0.15"/>
    <row r="299" s="268" customFormat="1" x14ac:dyDescent="0.15"/>
    <row r="300" s="268" customFormat="1" x14ac:dyDescent="0.15"/>
    <row r="301" s="268" customFormat="1" x14ac:dyDescent="0.15"/>
    <row r="302" s="268" customFormat="1" x14ac:dyDescent="0.15"/>
    <row r="303" s="268" customFormat="1" x14ac:dyDescent="0.15"/>
    <row r="304" s="268" customFormat="1" x14ac:dyDescent="0.15"/>
    <row r="305" s="268" customFormat="1" x14ac:dyDescent="0.15"/>
    <row r="306" s="268" customFormat="1" x14ac:dyDescent="0.15"/>
    <row r="307" s="268" customFormat="1" x14ac:dyDescent="0.15"/>
    <row r="308" s="268" customFormat="1" x14ac:dyDescent="0.15"/>
    <row r="309" s="268" customFormat="1" x14ac:dyDescent="0.15"/>
    <row r="310" s="268" customFormat="1" x14ac:dyDescent="0.15"/>
    <row r="311" s="268" customFormat="1" x14ac:dyDescent="0.15"/>
    <row r="312" s="268" customFormat="1" x14ac:dyDescent="0.15"/>
    <row r="313" s="268" customFormat="1" x14ac:dyDescent="0.15"/>
    <row r="314" s="268" customFormat="1" x14ac:dyDescent="0.15"/>
    <row r="315" s="268" customFormat="1" x14ac:dyDescent="0.15"/>
    <row r="316" s="268" customFormat="1" x14ac:dyDescent="0.15"/>
    <row r="317" s="268" customFormat="1" x14ac:dyDescent="0.15"/>
    <row r="318" s="268" customFormat="1" x14ac:dyDescent="0.15"/>
    <row r="319" s="268" customFormat="1" x14ac:dyDescent="0.15"/>
    <row r="320" s="268" customFormat="1" x14ac:dyDescent="0.15"/>
    <row r="321" s="268" customFormat="1" x14ac:dyDescent="0.15"/>
    <row r="322" s="268" customFormat="1" x14ac:dyDescent="0.15"/>
    <row r="323" s="268" customFormat="1" x14ac:dyDescent="0.15"/>
    <row r="324" s="268" customFormat="1" x14ac:dyDescent="0.15"/>
    <row r="325" s="268" customFormat="1" x14ac:dyDescent="0.15"/>
    <row r="326" s="268" customFormat="1" x14ac:dyDescent="0.15"/>
    <row r="327" s="268" customFormat="1" x14ac:dyDescent="0.15"/>
    <row r="328" s="268" customFormat="1" x14ac:dyDescent="0.15"/>
    <row r="329" s="268" customFormat="1" x14ac:dyDescent="0.15"/>
    <row r="330" s="268" customFormat="1" x14ac:dyDescent="0.15"/>
    <row r="331" s="268" customFormat="1" x14ac:dyDescent="0.15"/>
    <row r="332" s="268" customFormat="1" x14ac:dyDescent="0.15"/>
    <row r="333" s="268" customFormat="1" x14ac:dyDescent="0.15"/>
    <row r="334" s="268" customFormat="1" x14ac:dyDescent="0.15"/>
    <row r="335" s="268" customFormat="1" x14ac:dyDescent="0.15"/>
    <row r="336" s="268" customFormat="1" x14ac:dyDescent="0.15"/>
    <row r="337" s="268" customFormat="1" x14ac:dyDescent="0.15"/>
    <row r="338" s="268" customFormat="1" x14ac:dyDescent="0.15"/>
    <row r="339" s="268" customFormat="1" x14ac:dyDescent="0.15"/>
    <row r="340" s="268" customFormat="1" x14ac:dyDescent="0.15"/>
    <row r="341" s="268" customFormat="1" x14ac:dyDescent="0.15"/>
    <row r="342" s="268" customFormat="1" x14ac:dyDescent="0.15"/>
    <row r="343" s="268" customFormat="1" x14ac:dyDescent="0.15"/>
    <row r="344" s="268" customFormat="1" x14ac:dyDescent="0.15"/>
    <row r="345" s="268" customFormat="1" x14ac:dyDescent="0.15"/>
    <row r="346" s="268" customFormat="1" x14ac:dyDescent="0.15"/>
    <row r="347" s="268" customFormat="1" x14ac:dyDescent="0.15"/>
    <row r="348" s="268" customFormat="1" x14ac:dyDescent="0.15"/>
    <row r="349" s="268" customFormat="1" x14ac:dyDescent="0.15"/>
    <row r="350" s="268" customFormat="1" x14ac:dyDescent="0.15"/>
    <row r="351" s="268" customFormat="1" x14ac:dyDescent="0.15"/>
    <row r="352" s="268" customFormat="1" x14ac:dyDescent="0.15"/>
    <row r="353" s="268" customFormat="1" x14ac:dyDescent="0.15"/>
    <row r="354" s="268" customFormat="1" x14ac:dyDescent="0.15"/>
    <row r="355" s="268" customFormat="1" x14ac:dyDescent="0.15"/>
    <row r="356" s="268" customFormat="1" x14ac:dyDescent="0.15"/>
    <row r="357" s="268" customFormat="1" x14ac:dyDescent="0.15"/>
    <row r="358" s="268" customFormat="1" x14ac:dyDescent="0.15"/>
    <row r="359" s="268" customFormat="1" x14ac:dyDescent="0.15"/>
    <row r="360" s="268" customFormat="1" x14ac:dyDescent="0.15"/>
    <row r="361" s="268" customFormat="1" x14ac:dyDescent="0.15"/>
    <row r="362" s="268" customFormat="1" x14ac:dyDescent="0.15"/>
    <row r="363" s="268" customFormat="1" x14ac:dyDescent="0.15"/>
    <row r="364" s="268" customFormat="1" x14ac:dyDescent="0.15"/>
    <row r="365" s="268" customFormat="1" x14ac:dyDescent="0.15"/>
    <row r="366" s="268" customFormat="1" x14ac:dyDescent="0.15"/>
    <row r="367" s="268" customFormat="1" x14ac:dyDescent="0.15"/>
    <row r="368" s="268" customFormat="1" x14ac:dyDescent="0.15"/>
    <row r="369" s="268" customFormat="1" x14ac:dyDescent="0.15"/>
    <row r="370" s="268" customFormat="1" x14ac:dyDescent="0.15"/>
    <row r="371" s="268" customFormat="1" x14ac:dyDescent="0.15"/>
    <row r="372" s="268" customFormat="1" x14ac:dyDescent="0.15"/>
    <row r="373" s="268" customFormat="1" x14ac:dyDescent="0.15"/>
    <row r="374" s="268" customFormat="1" x14ac:dyDescent="0.15"/>
    <row r="375" s="268" customFormat="1" x14ac:dyDescent="0.15"/>
    <row r="376" s="268" customFormat="1" x14ac:dyDescent="0.15"/>
    <row r="377" s="268" customFormat="1" x14ac:dyDescent="0.15"/>
    <row r="378" s="268" customFormat="1" x14ac:dyDescent="0.15"/>
    <row r="379" s="268" customFormat="1" x14ac:dyDescent="0.15"/>
    <row r="380" s="268" customFormat="1" x14ac:dyDescent="0.15"/>
    <row r="381" s="268" customFormat="1" x14ac:dyDescent="0.15"/>
    <row r="382" s="268" customFormat="1" x14ac:dyDescent="0.15"/>
    <row r="383" s="268" customFormat="1" x14ac:dyDescent="0.15"/>
    <row r="384" s="268" customFormat="1" x14ac:dyDescent="0.15"/>
    <row r="385" s="268" customFormat="1" x14ac:dyDescent="0.15"/>
    <row r="386" s="268" customFormat="1" x14ac:dyDescent="0.15"/>
    <row r="387" s="268" customFormat="1" x14ac:dyDescent="0.15"/>
    <row r="388" s="268" customFormat="1" x14ac:dyDescent="0.15"/>
    <row r="389" s="268" customFormat="1" x14ac:dyDescent="0.15"/>
    <row r="390" s="268" customFormat="1" x14ac:dyDescent="0.15"/>
    <row r="391" s="268" customFormat="1" x14ac:dyDescent="0.15"/>
    <row r="392" s="268" customFormat="1" x14ac:dyDescent="0.15"/>
    <row r="393" s="268" customFormat="1" x14ac:dyDescent="0.15"/>
    <row r="394" s="268" customFormat="1" x14ac:dyDescent="0.15"/>
    <row r="395" s="268" customFormat="1" x14ac:dyDescent="0.15"/>
    <row r="396" s="268" customFormat="1" x14ac:dyDescent="0.15"/>
    <row r="397" s="268" customFormat="1" x14ac:dyDescent="0.15"/>
    <row r="398" s="268" customFormat="1" x14ac:dyDescent="0.15"/>
    <row r="399" s="268" customFormat="1" x14ac:dyDescent="0.15"/>
    <row r="400" s="268" customFormat="1" x14ac:dyDescent="0.15"/>
    <row r="401" s="268" customFormat="1" x14ac:dyDescent="0.15"/>
    <row r="402" s="268" customFormat="1" x14ac:dyDescent="0.15"/>
    <row r="403" s="268" customFormat="1" x14ac:dyDescent="0.15"/>
    <row r="404" s="268" customFormat="1" x14ac:dyDescent="0.15"/>
    <row r="405" s="268" customFormat="1" x14ac:dyDescent="0.15"/>
    <row r="406" s="268" customFormat="1" x14ac:dyDescent="0.15"/>
    <row r="407" s="268" customFormat="1" x14ac:dyDescent="0.15"/>
    <row r="408" s="268" customFormat="1" x14ac:dyDescent="0.15"/>
    <row r="409" s="268" customFormat="1" x14ac:dyDescent="0.15"/>
    <row r="410" s="268" customFormat="1" x14ac:dyDescent="0.15"/>
    <row r="411" s="268" customFormat="1" x14ac:dyDescent="0.15"/>
    <row r="412" s="268" customFormat="1" x14ac:dyDescent="0.15"/>
    <row r="413" s="268" customFormat="1" x14ac:dyDescent="0.15"/>
    <row r="414" s="268" customFormat="1" x14ac:dyDescent="0.15"/>
    <row r="415" s="268" customFormat="1" x14ac:dyDescent="0.15"/>
    <row r="416" s="268" customFormat="1" x14ac:dyDescent="0.15"/>
    <row r="417" s="268" customFormat="1" x14ac:dyDescent="0.15"/>
    <row r="418" s="268" customFormat="1" x14ac:dyDescent="0.15"/>
    <row r="419" s="268" customFormat="1" x14ac:dyDescent="0.15"/>
    <row r="420" s="268" customFormat="1" x14ac:dyDescent="0.15"/>
    <row r="421" s="268" customFormat="1" x14ac:dyDescent="0.15"/>
    <row r="422" s="268" customFormat="1" x14ac:dyDescent="0.15"/>
    <row r="423" s="268" customFormat="1" x14ac:dyDescent="0.15"/>
    <row r="424" s="268" customFormat="1" x14ac:dyDescent="0.15"/>
    <row r="425" s="268" customFormat="1" x14ac:dyDescent="0.15"/>
    <row r="426" s="268" customFormat="1" x14ac:dyDescent="0.15"/>
    <row r="427" s="268" customFormat="1" x14ac:dyDescent="0.15"/>
    <row r="428" s="268" customFormat="1" x14ac:dyDescent="0.15"/>
    <row r="429" s="268" customFormat="1" x14ac:dyDescent="0.15"/>
    <row r="430" s="268" customFormat="1" x14ac:dyDescent="0.15"/>
    <row r="431" s="268" customFormat="1" x14ac:dyDescent="0.15"/>
    <row r="432" s="268" customFormat="1" x14ac:dyDescent="0.15"/>
    <row r="433" s="268" customFormat="1" x14ac:dyDescent="0.15"/>
    <row r="434" s="268" customFormat="1" x14ac:dyDescent="0.15"/>
    <row r="435" s="268" customFormat="1" x14ac:dyDescent="0.15"/>
    <row r="436" s="268" customFormat="1" x14ac:dyDescent="0.15"/>
    <row r="437" s="268" customFormat="1" x14ac:dyDescent="0.15"/>
    <row r="438" s="268" customFormat="1" x14ac:dyDescent="0.15"/>
    <row r="439" s="268" customFormat="1" x14ac:dyDescent="0.15"/>
    <row r="440" s="268" customFormat="1" x14ac:dyDescent="0.15"/>
    <row r="441" s="268" customFormat="1" x14ac:dyDescent="0.15"/>
    <row r="442" s="268" customFormat="1" x14ac:dyDescent="0.15"/>
    <row r="443" s="268" customFormat="1" x14ac:dyDescent="0.15"/>
    <row r="444" s="268" customFormat="1" x14ac:dyDescent="0.15"/>
    <row r="445" s="268" customFormat="1" x14ac:dyDescent="0.15"/>
    <row r="446" s="268" customFormat="1" x14ac:dyDescent="0.15"/>
    <row r="447" s="268" customFormat="1" x14ac:dyDescent="0.15"/>
    <row r="448" s="268" customFormat="1" x14ac:dyDescent="0.15"/>
    <row r="449" s="268" customFormat="1" x14ac:dyDescent="0.15"/>
    <row r="450" s="268" customFormat="1" x14ac:dyDescent="0.15"/>
    <row r="451" s="268" customFormat="1" x14ac:dyDescent="0.15"/>
    <row r="452" s="268" customFormat="1" x14ac:dyDescent="0.15"/>
    <row r="453" s="268" customFormat="1" x14ac:dyDescent="0.15"/>
    <row r="454" s="268" customFormat="1" x14ac:dyDescent="0.15"/>
    <row r="455" s="268" customFormat="1" x14ac:dyDescent="0.15"/>
    <row r="456" s="268" customFormat="1" x14ac:dyDescent="0.15"/>
    <row r="457" s="268" customFormat="1" x14ac:dyDescent="0.15"/>
    <row r="458" s="268" customFormat="1" x14ac:dyDescent="0.15"/>
    <row r="459" s="268" customFormat="1" x14ac:dyDescent="0.15"/>
    <row r="460" s="268" customFormat="1" x14ac:dyDescent="0.15"/>
    <row r="461" s="268" customFormat="1" x14ac:dyDescent="0.15"/>
    <row r="462" s="268" customFormat="1" x14ac:dyDescent="0.15"/>
    <row r="463" s="268" customFormat="1" x14ac:dyDescent="0.15"/>
    <row r="464" s="268" customFormat="1" x14ac:dyDescent="0.15"/>
    <row r="465" s="268" customFormat="1" x14ac:dyDescent="0.15"/>
    <row r="466" s="268" customFormat="1" x14ac:dyDescent="0.15"/>
    <row r="467" s="268" customFormat="1" x14ac:dyDescent="0.15"/>
    <row r="468" s="268" customFormat="1" x14ac:dyDescent="0.15"/>
    <row r="469" s="268" customFormat="1" x14ac:dyDescent="0.15"/>
    <row r="470" s="268" customFormat="1" x14ac:dyDescent="0.15"/>
    <row r="471" s="268" customFormat="1" x14ac:dyDescent="0.15"/>
    <row r="472" s="268" customFormat="1" x14ac:dyDescent="0.15"/>
    <row r="473" s="268" customFormat="1" x14ac:dyDescent="0.15"/>
    <row r="474" s="268" customFormat="1" x14ac:dyDescent="0.15"/>
    <row r="475" s="268" customFormat="1" x14ac:dyDescent="0.15"/>
    <row r="476" s="268" customFormat="1" x14ac:dyDescent="0.15"/>
    <row r="477" s="268" customFormat="1" x14ac:dyDescent="0.15"/>
    <row r="478" s="268" customFormat="1" x14ac:dyDescent="0.15"/>
    <row r="479" s="268" customFormat="1" x14ac:dyDescent="0.15"/>
    <row r="480" s="268" customFormat="1" x14ac:dyDescent="0.15"/>
    <row r="481" s="268" customFormat="1" x14ac:dyDescent="0.15"/>
    <row r="482" s="268" customFormat="1" x14ac:dyDescent="0.15"/>
    <row r="483" s="268" customFormat="1" x14ac:dyDescent="0.15"/>
    <row r="484" s="268" customFormat="1" x14ac:dyDescent="0.15"/>
    <row r="485" s="268" customFormat="1" x14ac:dyDescent="0.15"/>
    <row r="486" s="268" customFormat="1" x14ac:dyDescent="0.15"/>
    <row r="487" s="268" customFormat="1" x14ac:dyDescent="0.15"/>
    <row r="488" s="268" customFormat="1" x14ac:dyDescent="0.15"/>
    <row r="489" s="268" customFormat="1" x14ac:dyDescent="0.15"/>
    <row r="490" s="268" customFormat="1" x14ac:dyDescent="0.15"/>
    <row r="491" s="268" customFormat="1" x14ac:dyDescent="0.15"/>
    <row r="492" s="268" customFormat="1" x14ac:dyDescent="0.15"/>
    <row r="493" s="268" customFormat="1" x14ac:dyDescent="0.15"/>
    <row r="494" s="268" customFormat="1" x14ac:dyDescent="0.15"/>
    <row r="495" s="268" customFormat="1" x14ac:dyDescent="0.15"/>
    <row r="496" s="268" customFormat="1" x14ac:dyDescent="0.15"/>
    <row r="497" s="268" customFormat="1" x14ac:dyDescent="0.15"/>
    <row r="498" s="268" customFormat="1" x14ac:dyDescent="0.15"/>
    <row r="499" s="268" customFormat="1" x14ac:dyDescent="0.15"/>
    <row r="500" s="268" customFormat="1" x14ac:dyDescent="0.15"/>
    <row r="501" s="268" customFormat="1" x14ac:dyDescent="0.15"/>
    <row r="502" s="268" customFormat="1" x14ac:dyDescent="0.15"/>
    <row r="503" s="268" customFormat="1" x14ac:dyDescent="0.15"/>
    <row r="504" s="268" customFormat="1" x14ac:dyDescent="0.15"/>
    <row r="505" s="268" customFormat="1" x14ac:dyDescent="0.15"/>
    <row r="506" s="268" customFormat="1" x14ac:dyDescent="0.15"/>
    <row r="507" s="268" customFormat="1" x14ac:dyDescent="0.15"/>
    <row r="508" s="268" customFormat="1" x14ac:dyDescent="0.15"/>
    <row r="509" s="268" customFormat="1" x14ac:dyDescent="0.15"/>
    <row r="510" s="268" customFormat="1" x14ac:dyDescent="0.15"/>
    <row r="511" s="268" customFormat="1" x14ac:dyDescent="0.15"/>
    <row r="512" s="268" customFormat="1" x14ac:dyDescent="0.15"/>
    <row r="513" s="268" customFormat="1" x14ac:dyDescent="0.15"/>
    <row r="514" s="268" customFormat="1" x14ac:dyDescent="0.15"/>
    <row r="515" s="268" customFormat="1" x14ac:dyDescent="0.15"/>
    <row r="516" s="268" customFormat="1" x14ac:dyDescent="0.15"/>
    <row r="517" s="268" customFormat="1" x14ac:dyDescent="0.15"/>
    <row r="518" s="268" customFormat="1" x14ac:dyDescent="0.15"/>
    <row r="519" s="268" customFormat="1" x14ac:dyDescent="0.15"/>
    <row r="520" s="268" customFormat="1" x14ac:dyDescent="0.15"/>
    <row r="521" s="268" customFormat="1" x14ac:dyDescent="0.15"/>
    <row r="522" s="268" customFormat="1" x14ac:dyDescent="0.15"/>
    <row r="523" s="268" customFormat="1" x14ac:dyDescent="0.15"/>
    <row r="524" s="268" customFormat="1" x14ac:dyDescent="0.15"/>
    <row r="525" s="268" customFormat="1" x14ac:dyDescent="0.15"/>
    <row r="526" s="268" customFormat="1" x14ac:dyDescent="0.15"/>
    <row r="527" s="268" customFormat="1" x14ac:dyDescent="0.15"/>
    <row r="528" s="268" customFormat="1" x14ac:dyDescent="0.15"/>
    <row r="529" s="268" customFormat="1" x14ac:dyDescent="0.15"/>
    <row r="530" s="268" customFormat="1" x14ac:dyDescent="0.15"/>
    <row r="531" s="268" customFormat="1" x14ac:dyDescent="0.15"/>
    <row r="532" s="268" customFormat="1" x14ac:dyDescent="0.15"/>
    <row r="533" s="268" customFormat="1" x14ac:dyDescent="0.15"/>
    <row r="534" s="268" customFormat="1" x14ac:dyDescent="0.15"/>
    <row r="535" s="268" customFormat="1" x14ac:dyDescent="0.15"/>
    <row r="536" s="268" customFormat="1" x14ac:dyDescent="0.15"/>
    <row r="537" s="268" customFormat="1" x14ac:dyDescent="0.15"/>
    <row r="538" s="268" customFormat="1" x14ac:dyDescent="0.15"/>
    <row r="539" s="268" customFormat="1" x14ac:dyDescent="0.15"/>
    <row r="540" s="268" customFormat="1" x14ac:dyDescent="0.15"/>
    <row r="541" s="268" customFormat="1" x14ac:dyDescent="0.15"/>
    <row r="542" s="268" customFormat="1" x14ac:dyDescent="0.15"/>
    <row r="543" s="268" customFormat="1" x14ac:dyDescent="0.15"/>
    <row r="544" s="268" customFormat="1" x14ac:dyDescent="0.15"/>
    <row r="545" s="268" customFormat="1" x14ac:dyDescent="0.15"/>
    <row r="546" s="268" customFormat="1" x14ac:dyDescent="0.15"/>
    <row r="547" s="268" customFormat="1" x14ac:dyDescent="0.15"/>
    <row r="548" s="268" customFormat="1" x14ac:dyDescent="0.15"/>
    <row r="549" s="268" customFormat="1" x14ac:dyDescent="0.15"/>
    <row r="550" s="268" customFormat="1" x14ac:dyDescent="0.15"/>
    <row r="551" s="268" customFormat="1" x14ac:dyDescent="0.15"/>
    <row r="552" s="268" customFormat="1" x14ac:dyDescent="0.15"/>
    <row r="553" s="268" customFormat="1" x14ac:dyDescent="0.15"/>
    <row r="554" s="268" customFormat="1" x14ac:dyDescent="0.15"/>
    <row r="555" s="268" customFormat="1" x14ac:dyDescent="0.15"/>
    <row r="556" s="268" customFormat="1" x14ac:dyDescent="0.15"/>
    <row r="557" s="268" customFormat="1" x14ac:dyDescent="0.15"/>
    <row r="558" s="268" customFormat="1" x14ac:dyDescent="0.15"/>
    <row r="559" s="268" customFormat="1" x14ac:dyDescent="0.15"/>
    <row r="560" s="268" customFormat="1" x14ac:dyDescent="0.15"/>
    <row r="561" s="268" customFormat="1" x14ac:dyDescent="0.15"/>
    <row r="562" s="268" customFormat="1" x14ac:dyDescent="0.15"/>
    <row r="563" s="268" customFormat="1" x14ac:dyDescent="0.15"/>
    <row r="564" s="268" customFormat="1" x14ac:dyDescent="0.15"/>
    <row r="565" s="268" customFormat="1" x14ac:dyDescent="0.15"/>
    <row r="566" s="268" customFormat="1" x14ac:dyDescent="0.15"/>
    <row r="567" s="268" customFormat="1" x14ac:dyDescent="0.15"/>
    <row r="568" s="268" customFormat="1" x14ac:dyDescent="0.15"/>
    <row r="569" s="268" customFormat="1" x14ac:dyDescent="0.15"/>
    <row r="570" s="268" customFormat="1" x14ac:dyDescent="0.15"/>
    <row r="571" s="268" customFormat="1" x14ac:dyDescent="0.15"/>
    <row r="572" s="268" customFormat="1" x14ac:dyDescent="0.15"/>
    <row r="573" s="268" customFormat="1" x14ac:dyDescent="0.15"/>
    <row r="574" s="268" customFormat="1" x14ac:dyDescent="0.15"/>
    <row r="575" s="268" customFormat="1" x14ac:dyDescent="0.15"/>
    <row r="576" s="268" customFormat="1" x14ac:dyDescent="0.15"/>
    <row r="577" s="268" customFormat="1" x14ac:dyDescent="0.15"/>
    <row r="578" s="268" customFormat="1" x14ac:dyDescent="0.15"/>
    <row r="579" s="268" customFormat="1" x14ac:dyDescent="0.15"/>
    <row r="580" s="268" customFormat="1" x14ac:dyDescent="0.15"/>
    <row r="581" s="268" customFormat="1" x14ac:dyDescent="0.15"/>
    <row r="582" s="268" customFormat="1" x14ac:dyDescent="0.15"/>
    <row r="583" s="268" customFormat="1" x14ac:dyDescent="0.15"/>
    <row r="584" s="268" customFormat="1" x14ac:dyDescent="0.15"/>
    <row r="585" s="268" customFormat="1" x14ac:dyDescent="0.15"/>
    <row r="586" s="268" customFormat="1" x14ac:dyDescent="0.15"/>
    <row r="587" s="268" customFormat="1" x14ac:dyDescent="0.15"/>
    <row r="588" s="268" customFormat="1" x14ac:dyDescent="0.15"/>
    <row r="589" s="268" customFormat="1" x14ac:dyDescent="0.15"/>
    <row r="590" s="268" customFormat="1" x14ac:dyDescent="0.15"/>
    <row r="591" s="268" customFormat="1" x14ac:dyDescent="0.15"/>
    <row r="592" s="268" customFormat="1" x14ac:dyDescent="0.15"/>
    <row r="593" s="268" customFormat="1" x14ac:dyDescent="0.15"/>
    <row r="594" s="268" customFormat="1" x14ac:dyDescent="0.15"/>
    <row r="595" s="268" customFormat="1" x14ac:dyDescent="0.15"/>
    <row r="596" s="268" customFormat="1" x14ac:dyDescent="0.15"/>
    <row r="597" s="268" customFormat="1" x14ac:dyDescent="0.15"/>
    <row r="598" s="268" customFormat="1" x14ac:dyDescent="0.15"/>
    <row r="599" s="268" customFormat="1" x14ac:dyDescent="0.15"/>
    <row r="600" s="268" customFormat="1" x14ac:dyDescent="0.15"/>
    <row r="601" s="268" customFormat="1" x14ac:dyDescent="0.15"/>
    <row r="602" s="268" customFormat="1" x14ac:dyDescent="0.15"/>
    <row r="603" s="268" customFormat="1" x14ac:dyDescent="0.15"/>
    <row r="604" s="268" customFormat="1" x14ac:dyDescent="0.15"/>
    <row r="605" s="268" customFormat="1" x14ac:dyDescent="0.15"/>
    <row r="606" s="268" customFormat="1" x14ac:dyDescent="0.15"/>
    <row r="607" s="268" customFormat="1" x14ac:dyDescent="0.15"/>
    <row r="608" s="268" customFormat="1" x14ac:dyDescent="0.15"/>
    <row r="609" s="268" customFormat="1" x14ac:dyDescent="0.15"/>
    <row r="610" s="268" customFormat="1" x14ac:dyDescent="0.15"/>
    <row r="611" s="268" customFormat="1" x14ac:dyDescent="0.15"/>
    <row r="612" s="268" customFormat="1" x14ac:dyDescent="0.15"/>
    <row r="613" s="268" customFormat="1" x14ac:dyDescent="0.15"/>
    <row r="614" s="268" customFormat="1" x14ac:dyDescent="0.15"/>
    <row r="615" s="268" customFormat="1" x14ac:dyDescent="0.15"/>
    <row r="616" s="268" customFormat="1" x14ac:dyDescent="0.15"/>
    <row r="617" s="268" customFormat="1" x14ac:dyDescent="0.15"/>
    <row r="618" s="268" customFormat="1" x14ac:dyDescent="0.15"/>
    <row r="619" s="268" customFormat="1" x14ac:dyDescent="0.15"/>
    <row r="620" s="268" customFormat="1" x14ac:dyDescent="0.15"/>
    <row r="621" s="268" customFormat="1" x14ac:dyDescent="0.15"/>
    <row r="622" s="268" customFormat="1" x14ac:dyDescent="0.15"/>
    <row r="623" s="268" customFormat="1" x14ac:dyDescent="0.15"/>
    <row r="624" s="268" customFormat="1" x14ac:dyDescent="0.15"/>
    <row r="625" s="268" customFormat="1" x14ac:dyDescent="0.15"/>
    <row r="626" s="268" customFormat="1" x14ac:dyDescent="0.15"/>
    <row r="627" s="268" customFormat="1" x14ac:dyDescent="0.15"/>
    <row r="628" s="268" customFormat="1" x14ac:dyDescent="0.15"/>
    <row r="629" s="268" customFormat="1" x14ac:dyDescent="0.15"/>
    <row r="630" s="268" customFormat="1" x14ac:dyDescent="0.15"/>
    <row r="631" s="268" customFormat="1" x14ac:dyDescent="0.15"/>
    <row r="632" s="268" customFormat="1" x14ac:dyDescent="0.15"/>
    <row r="633" s="268" customFormat="1" x14ac:dyDescent="0.15"/>
    <row r="634" s="268" customFormat="1" x14ac:dyDescent="0.15"/>
    <row r="635" s="268" customFormat="1" x14ac:dyDescent="0.15"/>
    <row r="636" s="268" customFormat="1" x14ac:dyDescent="0.15"/>
    <row r="637" s="268" customFormat="1" x14ac:dyDescent="0.15"/>
    <row r="638" s="268" customFormat="1" x14ac:dyDescent="0.15"/>
    <row r="639" s="268" customFormat="1" x14ac:dyDescent="0.15"/>
    <row r="640" s="268" customFormat="1" x14ac:dyDescent="0.15"/>
    <row r="641" s="268" customFormat="1" x14ac:dyDescent="0.15"/>
    <row r="642" s="268" customFormat="1" x14ac:dyDescent="0.15"/>
    <row r="643" s="268" customFormat="1" x14ac:dyDescent="0.15"/>
    <row r="644" s="268" customFormat="1" x14ac:dyDescent="0.15"/>
    <row r="645" s="268" customFormat="1" x14ac:dyDescent="0.15"/>
    <row r="646" s="268" customFormat="1" x14ac:dyDescent="0.15"/>
    <row r="647" s="268" customFormat="1" x14ac:dyDescent="0.15"/>
    <row r="648" s="268" customFormat="1" x14ac:dyDescent="0.15"/>
    <row r="649" s="268" customFormat="1" x14ac:dyDescent="0.15"/>
    <row r="650" s="268" customFormat="1" x14ac:dyDescent="0.15"/>
    <row r="651" s="268" customFormat="1" x14ac:dyDescent="0.15"/>
    <row r="652" s="268" customFormat="1" x14ac:dyDescent="0.15"/>
    <row r="653" s="268" customFormat="1" x14ac:dyDescent="0.15"/>
    <row r="654" s="268" customFormat="1" x14ac:dyDescent="0.15"/>
    <row r="655" s="268" customFormat="1" x14ac:dyDescent="0.15"/>
    <row r="656" s="268" customFormat="1" x14ac:dyDescent="0.15"/>
    <row r="657" s="268" customFormat="1" x14ac:dyDescent="0.15"/>
    <row r="658" s="268" customFormat="1" x14ac:dyDescent="0.15"/>
    <row r="659" s="268" customFormat="1" x14ac:dyDescent="0.15"/>
    <row r="660" s="268" customFormat="1" x14ac:dyDescent="0.15"/>
    <row r="661" s="268" customFormat="1" x14ac:dyDescent="0.15"/>
    <row r="662" s="268" customFormat="1" x14ac:dyDescent="0.15"/>
    <row r="663" s="268" customFormat="1" x14ac:dyDescent="0.15"/>
    <row r="664" s="268" customFormat="1" x14ac:dyDescent="0.15"/>
    <row r="665" s="268" customFormat="1" x14ac:dyDescent="0.15"/>
    <row r="666" s="268" customFormat="1" x14ac:dyDescent="0.15"/>
    <row r="667" s="268" customFormat="1" x14ac:dyDescent="0.15"/>
    <row r="668" s="268" customFormat="1" x14ac:dyDescent="0.15"/>
    <row r="669" s="268" customFormat="1" x14ac:dyDescent="0.15"/>
    <row r="670" s="268" customFormat="1" x14ac:dyDescent="0.15"/>
    <row r="671" s="268" customFormat="1" x14ac:dyDescent="0.15"/>
    <row r="672" s="268" customFormat="1" x14ac:dyDescent="0.15"/>
    <row r="673" s="268" customFormat="1" x14ac:dyDescent="0.15"/>
    <row r="674" s="268" customFormat="1" x14ac:dyDescent="0.15"/>
    <row r="675" s="268" customFormat="1" x14ac:dyDescent="0.15"/>
    <row r="676" s="268" customFormat="1" x14ac:dyDescent="0.15"/>
    <row r="677" s="268" customFormat="1" x14ac:dyDescent="0.15"/>
    <row r="678" s="268" customFormat="1" x14ac:dyDescent="0.15"/>
    <row r="679" s="268" customFormat="1" x14ac:dyDescent="0.15"/>
    <row r="680" s="268" customFormat="1" x14ac:dyDescent="0.15"/>
    <row r="681" s="268" customFormat="1" x14ac:dyDescent="0.15"/>
    <row r="682" s="268" customFormat="1" x14ac:dyDescent="0.15"/>
    <row r="683" s="268" customFormat="1" x14ac:dyDescent="0.15"/>
    <row r="684" s="268" customFormat="1" x14ac:dyDescent="0.15"/>
    <row r="685" s="268" customFormat="1" x14ac:dyDescent="0.15"/>
    <row r="686" s="268" customFormat="1" x14ac:dyDescent="0.15"/>
    <row r="687" s="268" customFormat="1" x14ac:dyDescent="0.15"/>
    <row r="688" s="268" customFormat="1" x14ac:dyDescent="0.15"/>
    <row r="689" s="268" customFormat="1" x14ac:dyDescent="0.15"/>
    <row r="690" s="268" customFormat="1" x14ac:dyDescent="0.15"/>
    <row r="691" s="268" customFormat="1" x14ac:dyDescent="0.15"/>
    <row r="692" s="268" customFormat="1" x14ac:dyDescent="0.15"/>
    <row r="693" s="268" customFormat="1" x14ac:dyDescent="0.15"/>
    <row r="694" s="268" customFormat="1" x14ac:dyDescent="0.15"/>
    <row r="695" s="268" customFormat="1" x14ac:dyDescent="0.15"/>
    <row r="696" s="268" customFormat="1" x14ac:dyDescent="0.15"/>
    <row r="697" s="268" customFormat="1" x14ac:dyDescent="0.15"/>
    <row r="698" s="268" customFormat="1" x14ac:dyDescent="0.15"/>
    <row r="699" s="268" customFormat="1" x14ac:dyDescent="0.15"/>
    <row r="700" s="268" customFormat="1" x14ac:dyDescent="0.15"/>
    <row r="701" s="268" customFormat="1" x14ac:dyDescent="0.15"/>
    <row r="702" s="268" customFormat="1" x14ac:dyDescent="0.15"/>
    <row r="703" s="268" customFormat="1" x14ac:dyDescent="0.15"/>
    <row r="704" s="268" customFormat="1" x14ac:dyDescent="0.15"/>
    <row r="705" s="268" customFormat="1" x14ac:dyDescent="0.15"/>
    <row r="706" s="268" customFormat="1" x14ac:dyDescent="0.15"/>
    <row r="707" s="268" customFormat="1" x14ac:dyDescent="0.15"/>
    <row r="708" s="268" customFormat="1" x14ac:dyDescent="0.15"/>
    <row r="709" s="268" customFormat="1" x14ac:dyDescent="0.15"/>
    <row r="710" s="268" customFormat="1" x14ac:dyDescent="0.15"/>
    <row r="711" s="268" customFormat="1" x14ac:dyDescent="0.15"/>
    <row r="712" s="268" customFormat="1" x14ac:dyDescent="0.15"/>
    <row r="713" s="268" customFormat="1" x14ac:dyDescent="0.15"/>
    <row r="714" s="268" customFormat="1" x14ac:dyDescent="0.15"/>
    <row r="715" s="268" customFormat="1" x14ac:dyDescent="0.15"/>
    <row r="716" s="268" customFormat="1" x14ac:dyDescent="0.15"/>
    <row r="717" s="268" customFormat="1" x14ac:dyDescent="0.15"/>
    <row r="718" s="268" customFormat="1" x14ac:dyDescent="0.15"/>
    <row r="719" s="268" customFormat="1" x14ac:dyDescent="0.15"/>
    <row r="720" s="268" customFormat="1" x14ac:dyDescent="0.15"/>
    <row r="721" s="268" customFormat="1" x14ac:dyDescent="0.15"/>
    <row r="722" s="268" customFormat="1" x14ac:dyDescent="0.15"/>
    <row r="723" s="268" customFormat="1" x14ac:dyDescent="0.15"/>
    <row r="724" s="268" customFormat="1" x14ac:dyDescent="0.15"/>
    <row r="725" s="268" customFormat="1" x14ac:dyDescent="0.15"/>
    <row r="726" s="268" customFormat="1" x14ac:dyDescent="0.15"/>
    <row r="727" s="268" customFormat="1" x14ac:dyDescent="0.15"/>
    <row r="728" s="268" customFormat="1" x14ac:dyDescent="0.15"/>
    <row r="729" s="268" customFormat="1" x14ac:dyDescent="0.15"/>
    <row r="730" s="268" customFormat="1" x14ac:dyDescent="0.15"/>
    <row r="731" s="268" customFormat="1" x14ac:dyDescent="0.15"/>
    <row r="732" s="268" customFormat="1" x14ac:dyDescent="0.15"/>
    <row r="733" s="268" customFormat="1" x14ac:dyDescent="0.15"/>
    <row r="734" s="268" customFormat="1" x14ac:dyDescent="0.15"/>
    <row r="735" s="268" customFormat="1" x14ac:dyDescent="0.15"/>
    <row r="736" s="268" customFormat="1" x14ac:dyDescent="0.15"/>
    <row r="737" s="268" customFormat="1" x14ac:dyDescent="0.15"/>
    <row r="738" s="268" customFormat="1" x14ac:dyDescent="0.15"/>
    <row r="739" s="268" customFormat="1" x14ac:dyDescent="0.15"/>
    <row r="740" s="268" customFormat="1" x14ac:dyDescent="0.15"/>
    <row r="741" s="268" customFormat="1" x14ac:dyDescent="0.15"/>
    <row r="742" s="268" customFormat="1" x14ac:dyDescent="0.15"/>
    <row r="743" s="268" customFormat="1" x14ac:dyDescent="0.15"/>
    <row r="744" s="268" customFormat="1" x14ac:dyDescent="0.15"/>
    <row r="745" s="268" customFormat="1" x14ac:dyDescent="0.15"/>
    <row r="746" s="268" customFormat="1" x14ac:dyDescent="0.15"/>
    <row r="747" s="268" customFormat="1" x14ac:dyDescent="0.15"/>
    <row r="748" s="268" customFormat="1" x14ac:dyDescent="0.15"/>
    <row r="749" s="268" customFormat="1" x14ac:dyDescent="0.15"/>
    <row r="750" s="268" customFormat="1" x14ac:dyDescent="0.15"/>
    <row r="751" s="268" customFormat="1" x14ac:dyDescent="0.15"/>
    <row r="752" s="268" customFormat="1" x14ac:dyDescent="0.15"/>
    <row r="753" s="268" customFormat="1" x14ac:dyDescent="0.15"/>
    <row r="754" s="268" customFormat="1" x14ac:dyDescent="0.15"/>
    <row r="755" s="268" customFormat="1" x14ac:dyDescent="0.15"/>
    <row r="756" s="268" customFormat="1" x14ac:dyDescent="0.15"/>
    <row r="757" s="268" customFormat="1" x14ac:dyDescent="0.15"/>
    <row r="758" s="268" customFormat="1" x14ac:dyDescent="0.15"/>
    <row r="759" s="268" customFormat="1" x14ac:dyDescent="0.15"/>
    <row r="760" s="268" customFormat="1" x14ac:dyDescent="0.15"/>
    <row r="761" s="268" customFormat="1" x14ac:dyDescent="0.15"/>
    <row r="762" s="268" customFormat="1" x14ac:dyDescent="0.15"/>
    <row r="763" s="268" customFormat="1" x14ac:dyDescent="0.15"/>
    <row r="764" s="268" customFormat="1" x14ac:dyDescent="0.15"/>
    <row r="765" s="268" customFormat="1" x14ac:dyDescent="0.15"/>
    <row r="766" s="268" customFormat="1" x14ac:dyDescent="0.15"/>
    <row r="767" s="268" customFormat="1" x14ac:dyDescent="0.15"/>
    <row r="768" s="268" customFormat="1" x14ac:dyDescent="0.15"/>
    <row r="769" s="268" customFormat="1" x14ac:dyDescent="0.15"/>
    <row r="770" s="268" customFormat="1" x14ac:dyDescent="0.15"/>
    <row r="771" s="268" customFormat="1" x14ac:dyDescent="0.15"/>
    <row r="772" s="268" customFormat="1" x14ac:dyDescent="0.15"/>
    <row r="773" s="268" customFormat="1" x14ac:dyDescent="0.15"/>
    <row r="774" s="268" customFormat="1" x14ac:dyDescent="0.15"/>
    <row r="775" s="268" customFormat="1" x14ac:dyDescent="0.15"/>
    <row r="776" s="268" customFormat="1" x14ac:dyDescent="0.15"/>
    <row r="777" s="268" customFormat="1" x14ac:dyDescent="0.15"/>
    <row r="778" s="268" customFormat="1" x14ac:dyDescent="0.15"/>
    <row r="779" s="268" customFormat="1" x14ac:dyDescent="0.15"/>
    <row r="780" s="268" customFormat="1" x14ac:dyDescent="0.15"/>
    <row r="781" s="268" customFormat="1" x14ac:dyDescent="0.15"/>
    <row r="782" s="268" customFormat="1" x14ac:dyDescent="0.15"/>
    <row r="783" s="268" customFormat="1" x14ac:dyDescent="0.15"/>
    <row r="784" s="268" customFormat="1" x14ac:dyDescent="0.15"/>
    <row r="785" s="268" customFormat="1" x14ac:dyDescent="0.15"/>
    <row r="786" s="268" customFormat="1" x14ac:dyDescent="0.15"/>
    <row r="787" s="268" customFormat="1" x14ac:dyDescent="0.15"/>
    <row r="788" s="268" customFormat="1" x14ac:dyDescent="0.15"/>
    <row r="789" s="268" customFormat="1" x14ac:dyDescent="0.15"/>
    <row r="790" s="268" customFormat="1" x14ac:dyDescent="0.15"/>
    <row r="791" s="268" customFormat="1" x14ac:dyDescent="0.15"/>
    <row r="792" s="268" customFormat="1" x14ac:dyDescent="0.15"/>
    <row r="793" s="268" customFormat="1" x14ac:dyDescent="0.15"/>
    <row r="794" s="268" customFormat="1" x14ac:dyDescent="0.15"/>
    <row r="795" s="268" customFormat="1" x14ac:dyDescent="0.15"/>
    <row r="796" s="268" customFormat="1" x14ac:dyDescent="0.15"/>
    <row r="797" s="268" customFormat="1" x14ac:dyDescent="0.15"/>
    <row r="798" s="268" customFormat="1" x14ac:dyDescent="0.15"/>
    <row r="799" s="268" customFormat="1" x14ac:dyDescent="0.15"/>
    <row r="800" s="268" customFormat="1" x14ac:dyDescent="0.15"/>
    <row r="801" s="268" customFormat="1" x14ac:dyDescent="0.15"/>
    <row r="802" s="268" customFormat="1" x14ac:dyDescent="0.15"/>
    <row r="803" s="268" customFormat="1" x14ac:dyDescent="0.15"/>
    <row r="804" s="268" customFormat="1" x14ac:dyDescent="0.15"/>
    <row r="805" s="268" customFormat="1" x14ac:dyDescent="0.15"/>
    <row r="806" s="268" customFormat="1" x14ac:dyDescent="0.15"/>
    <row r="807" s="268" customFormat="1" x14ac:dyDescent="0.15"/>
    <row r="808" s="268" customFormat="1" x14ac:dyDescent="0.15"/>
    <row r="809" s="268" customFormat="1" x14ac:dyDescent="0.15"/>
    <row r="810" s="268" customFormat="1" x14ac:dyDescent="0.15"/>
    <row r="811" s="268" customFormat="1" x14ac:dyDescent="0.15"/>
    <row r="812" s="268" customFormat="1" x14ac:dyDescent="0.15"/>
    <row r="813" s="268" customFormat="1" x14ac:dyDescent="0.15"/>
    <row r="814" s="268" customFormat="1" x14ac:dyDescent="0.15"/>
    <row r="815" s="268" customFormat="1" x14ac:dyDescent="0.15"/>
    <row r="816" s="268" customFormat="1" x14ac:dyDescent="0.15"/>
    <row r="817" s="268" customFormat="1" x14ac:dyDescent="0.15"/>
    <row r="818" s="268" customFormat="1" x14ac:dyDescent="0.15"/>
    <row r="819" s="268" customFormat="1" x14ac:dyDescent="0.15"/>
    <row r="820" s="268" customFormat="1" x14ac:dyDescent="0.15"/>
    <row r="821" s="268" customFormat="1" x14ac:dyDescent="0.15"/>
    <row r="822" s="268" customFormat="1" x14ac:dyDescent="0.15"/>
    <row r="823" s="268" customFormat="1" x14ac:dyDescent="0.15"/>
    <row r="824" s="268" customFormat="1" x14ac:dyDescent="0.15"/>
    <row r="825" s="268" customFormat="1" x14ac:dyDescent="0.15"/>
    <row r="826" s="268" customFormat="1" x14ac:dyDescent="0.15"/>
    <row r="827" s="268" customFormat="1" x14ac:dyDescent="0.15"/>
    <row r="828" s="268" customFormat="1" x14ac:dyDescent="0.15"/>
    <row r="829" s="268" customFormat="1" x14ac:dyDescent="0.15"/>
    <row r="830" s="268" customFormat="1" x14ac:dyDescent="0.15"/>
    <row r="831" s="268" customFormat="1" x14ac:dyDescent="0.15"/>
    <row r="832" s="268" customFormat="1" x14ac:dyDescent="0.15"/>
    <row r="833" s="268" customFormat="1" x14ac:dyDescent="0.15"/>
    <row r="834" s="268" customFormat="1" x14ac:dyDescent="0.15"/>
    <row r="835" s="268" customFormat="1" x14ac:dyDescent="0.15"/>
    <row r="836" s="268" customFormat="1" x14ac:dyDescent="0.15"/>
    <row r="837" s="268" customFormat="1" x14ac:dyDescent="0.15"/>
    <row r="838" s="268" customFormat="1" x14ac:dyDescent="0.15"/>
    <row r="839" s="268" customFormat="1" x14ac:dyDescent="0.15"/>
    <row r="840" s="268" customFormat="1" x14ac:dyDescent="0.15"/>
    <row r="841" s="268" customFormat="1" x14ac:dyDescent="0.15"/>
    <row r="842" s="268" customFormat="1" x14ac:dyDescent="0.15"/>
    <row r="843" s="268" customFormat="1" x14ac:dyDescent="0.15"/>
    <row r="844" s="268" customFormat="1" x14ac:dyDescent="0.15"/>
    <row r="845" s="268" customFormat="1" x14ac:dyDescent="0.15"/>
    <row r="846" s="268" customFormat="1" x14ac:dyDescent="0.15"/>
    <row r="847" s="268" customFormat="1" x14ac:dyDescent="0.15"/>
    <row r="848" s="268" customFormat="1" x14ac:dyDescent="0.15"/>
    <row r="849" s="268" customFormat="1" x14ac:dyDescent="0.15"/>
    <row r="850" s="268" customFormat="1" x14ac:dyDescent="0.15"/>
    <row r="851" s="268" customFormat="1" x14ac:dyDescent="0.15"/>
    <row r="852" s="268" customFormat="1" x14ac:dyDescent="0.15"/>
    <row r="853" s="268" customFormat="1" x14ac:dyDescent="0.15"/>
    <row r="854" s="268" customFormat="1" x14ac:dyDescent="0.15"/>
    <row r="855" s="268" customFormat="1" x14ac:dyDescent="0.15"/>
    <row r="856" s="268" customFormat="1" x14ac:dyDescent="0.15"/>
    <row r="857" s="268" customFormat="1" x14ac:dyDescent="0.15"/>
    <row r="858" s="268" customFormat="1" x14ac:dyDescent="0.15"/>
    <row r="859" s="268" customFormat="1" x14ac:dyDescent="0.15"/>
    <row r="860" s="268" customFormat="1" x14ac:dyDescent="0.15"/>
    <row r="861" s="268" customFormat="1" x14ac:dyDescent="0.15"/>
    <row r="862" s="268" customFormat="1" x14ac:dyDescent="0.15"/>
    <row r="863" s="268" customFormat="1" x14ac:dyDescent="0.15"/>
    <row r="864" s="268" customFormat="1" x14ac:dyDescent="0.15"/>
    <row r="865" s="268" customFormat="1" x14ac:dyDescent="0.15"/>
    <row r="866" s="268" customFormat="1" x14ac:dyDescent="0.15"/>
    <row r="867" s="268" customFormat="1" x14ac:dyDescent="0.15"/>
    <row r="868" s="268" customFormat="1" x14ac:dyDescent="0.15"/>
    <row r="869" s="268" customFormat="1" x14ac:dyDescent="0.15"/>
    <row r="870" s="268" customFormat="1" x14ac:dyDescent="0.15"/>
    <row r="871" s="268" customFormat="1" x14ac:dyDescent="0.15"/>
    <row r="872" s="268" customFormat="1" x14ac:dyDescent="0.15"/>
    <row r="873" s="268" customFormat="1" x14ac:dyDescent="0.15"/>
    <row r="874" s="268" customFormat="1" x14ac:dyDescent="0.15"/>
    <row r="875" s="268" customFormat="1" x14ac:dyDescent="0.15"/>
    <row r="876" s="268" customFormat="1" x14ac:dyDescent="0.15"/>
    <row r="877" s="268" customFormat="1" x14ac:dyDescent="0.15"/>
    <row r="878" s="268" customFormat="1" x14ac:dyDescent="0.15"/>
    <row r="879" s="268" customFormat="1" x14ac:dyDescent="0.15"/>
    <row r="880" s="268" customFormat="1" x14ac:dyDescent="0.15"/>
    <row r="881" s="268" customFormat="1" x14ac:dyDescent="0.15"/>
    <row r="882" s="268" customFormat="1" x14ac:dyDescent="0.15"/>
    <row r="883" s="268" customFormat="1" x14ac:dyDescent="0.15"/>
    <row r="884" s="268" customFormat="1" x14ac:dyDescent="0.15"/>
    <row r="885" s="268" customFormat="1" x14ac:dyDescent="0.15"/>
    <row r="886" s="268" customFormat="1" x14ac:dyDescent="0.15"/>
    <row r="887" s="268" customFormat="1" x14ac:dyDescent="0.15"/>
    <row r="888" s="268" customFormat="1" x14ac:dyDescent="0.15"/>
    <row r="889" s="268" customFormat="1" x14ac:dyDescent="0.15"/>
    <row r="890" s="268" customFormat="1" x14ac:dyDescent="0.15"/>
    <row r="891" s="268" customFormat="1" x14ac:dyDescent="0.15"/>
    <row r="892" s="268" customFormat="1" x14ac:dyDescent="0.15"/>
    <row r="893" s="268" customFormat="1" x14ac:dyDescent="0.15"/>
    <row r="894" s="268" customFormat="1" x14ac:dyDescent="0.15"/>
    <row r="895" s="268" customFormat="1" x14ac:dyDescent="0.15"/>
    <row r="896" s="268" customFormat="1" x14ac:dyDescent="0.15"/>
    <row r="897" s="268" customFormat="1" x14ac:dyDescent="0.15"/>
    <row r="898" s="268" customFormat="1" x14ac:dyDescent="0.15"/>
    <row r="899" s="268" customFormat="1" x14ac:dyDescent="0.15"/>
    <row r="900" s="268" customFormat="1" x14ac:dyDescent="0.15"/>
    <row r="901" s="268" customFormat="1" x14ac:dyDescent="0.15"/>
    <row r="902" s="268" customFormat="1" x14ac:dyDescent="0.15"/>
    <row r="903" s="268" customFormat="1" x14ac:dyDescent="0.15"/>
    <row r="904" s="268" customFormat="1" x14ac:dyDescent="0.15"/>
    <row r="905" s="268" customFormat="1" x14ac:dyDescent="0.15"/>
    <row r="906" s="268" customFormat="1" x14ac:dyDescent="0.15"/>
    <row r="907" s="268" customFormat="1" x14ac:dyDescent="0.15"/>
    <row r="908" s="268" customFormat="1" x14ac:dyDescent="0.15"/>
    <row r="909" s="268" customFormat="1" x14ac:dyDescent="0.15"/>
    <row r="910" s="268" customFormat="1" x14ac:dyDescent="0.15"/>
    <row r="911" s="268" customFormat="1" x14ac:dyDescent="0.15"/>
    <row r="912" s="268" customFormat="1" x14ac:dyDescent="0.15"/>
    <row r="913" s="268" customFormat="1" x14ac:dyDescent="0.15"/>
    <row r="914" s="268" customFormat="1" x14ac:dyDescent="0.15"/>
    <row r="915" s="268" customFormat="1" x14ac:dyDescent="0.15"/>
    <row r="916" s="268" customFormat="1" x14ac:dyDescent="0.15"/>
    <row r="917" s="268" customFormat="1" x14ac:dyDescent="0.15"/>
    <row r="918" s="268" customFormat="1" x14ac:dyDescent="0.15"/>
    <row r="919" s="268" customFormat="1" x14ac:dyDescent="0.15"/>
    <row r="920" s="268" customFormat="1" x14ac:dyDescent="0.15"/>
    <row r="921" s="268" customFormat="1" x14ac:dyDescent="0.15"/>
    <row r="922" s="268" customFormat="1" x14ac:dyDescent="0.15"/>
    <row r="923" s="268" customFormat="1" x14ac:dyDescent="0.15"/>
    <row r="924" s="268" customFormat="1" x14ac:dyDescent="0.15"/>
    <row r="925" s="268" customFormat="1" x14ac:dyDescent="0.15"/>
    <row r="926" s="268" customFormat="1" x14ac:dyDescent="0.15"/>
    <row r="927" s="268" customFormat="1" x14ac:dyDescent="0.15"/>
    <row r="928" s="268" customFormat="1" x14ac:dyDescent="0.15"/>
    <row r="929" s="268" customFormat="1" x14ac:dyDescent="0.15"/>
    <row r="930" s="268" customFormat="1" x14ac:dyDescent="0.15"/>
    <row r="931" s="268" customFormat="1" x14ac:dyDescent="0.15"/>
    <row r="932" s="268" customFormat="1" x14ac:dyDescent="0.15"/>
    <row r="933" s="268" customFormat="1" x14ac:dyDescent="0.15"/>
    <row r="934" s="268" customFormat="1" x14ac:dyDescent="0.15"/>
    <row r="935" s="268" customFormat="1" x14ac:dyDescent="0.15"/>
    <row r="936" s="268" customFormat="1" x14ac:dyDescent="0.15"/>
    <row r="937" s="268" customFormat="1" x14ac:dyDescent="0.15"/>
    <row r="938" s="268" customFormat="1" x14ac:dyDescent="0.15"/>
    <row r="939" s="268" customFormat="1" x14ac:dyDescent="0.15"/>
    <row r="940" s="268" customFormat="1" x14ac:dyDescent="0.15"/>
    <row r="941" s="268" customFormat="1" x14ac:dyDescent="0.15"/>
    <row r="942" s="268" customFormat="1" x14ac:dyDescent="0.15"/>
    <row r="943" s="268" customFormat="1" x14ac:dyDescent="0.15"/>
    <row r="944" s="268" customFormat="1" x14ac:dyDescent="0.15"/>
    <row r="945" s="268" customFormat="1" x14ac:dyDescent="0.15"/>
    <row r="946" s="268" customFormat="1" x14ac:dyDescent="0.15"/>
    <row r="947" s="268" customFormat="1" x14ac:dyDescent="0.15"/>
    <row r="948" s="268" customFormat="1" x14ac:dyDescent="0.15"/>
    <row r="949" s="268" customFormat="1" x14ac:dyDescent="0.15"/>
    <row r="950" s="268" customFormat="1" x14ac:dyDescent="0.15"/>
    <row r="951" s="268" customFormat="1" x14ac:dyDescent="0.15"/>
    <row r="952" s="268" customFormat="1" x14ac:dyDescent="0.15"/>
    <row r="953" s="268" customFormat="1" x14ac:dyDescent="0.15"/>
    <row r="954" s="268" customFormat="1" x14ac:dyDescent="0.15"/>
    <row r="955" s="268" customFormat="1" x14ac:dyDescent="0.15"/>
    <row r="956" s="268" customFormat="1" x14ac:dyDescent="0.15"/>
    <row r="957" s="268" customFormat="1" x14ac:dyDescent="0.15"/>
    <row r="958" s="268" customFormat="1" x14ac:dyDescent="0.15"/>
    <row r="959" s="268" customFormat="1" x14ac:dyDescent="0.15"/>
    <row r="960" s="268" customFormat="1" x14ac:dyDescent="0.15"/>
    <row r="961" s="268" customFormat="1" x14ac:dyDescent="0.15"/>
    <row r="962" s="268" customFormat="1" x14ac:dyDescent="0.15"/>
    <row r="963" s="268" customFormat="1" x14ac:dyDescent="0.15"/>
    <row r="964" s="268" customFormat="1" x14ac:dyDescent="0.15"/>
    <row r="965" s="268" customFormat="1" x14ac:dyDescent="0.15"/>
    <row r="966" s="268" customFormat="1" x14ac:dyDescent="0.15"/>
    <row r="967" s="268" customFormat="1" x14ac:dyDescent="0.15"/>
    <row r="968" s="268" customFormat="1" x14ac:dyDescent="0.15"/>
    <row r="969" s="268" customFormat="1" x14ac:dyDescent="0.15"/>
    <row r="970" s="268" customFormat="1" x14ac:dyDescent="0.15"/>
    <row r="971" s="268" customFormat="1" x14ac:dyDescent="0.15"/>
    <row r="972" s="268" customFormat="1" x14ac:dyDescent="0.15"/>
    <row r="973" s="268" customFormat="1" x14ac:dyDescent="0.15"/>
    <row r="974" s="268" customFormat="1" x14ac:dyDescent="0.15"/>
    <row r="975" s="268" customFormat="1" x14ac:dyDescent="0.15"/>
    <row r="976" s="268" customFormat="1" x14ac:dyDescent="0.15"/>
    <row r="977" s="268" customFormat="1" x14ac:dyDescent="0.15"/>
    <row r="978" s="268" customFormat="1" x14ac:dyDescent="0.15"/>
    <row r="979" s="268" customFormat="1" x14ac:dyDescent="0.15"/>
    <row r="980" s="268" customFormat="1" x14ac:dyDescent="0.15"/>
    <row r="981" s="268" customFormat="1" x14ac:dyDescent="0.15"/>
    <row r="982" s="268" customFormat="1" x14ac:dyDescent="0.15"/>
    <row r="983" s="268" customFormat="1" x14ac:dyDescent="0.15"/>
    <row r="984" s="268" customFormat="1" x14ac:dyDescent="0.15"/>
    <row r="985" s="268" customFormat="1" x14ac:dyDescent="0.15"/>
    <row r="986" s="268" customFormat="1" x14ac:dyDescent="0.15"/>
    <row r="987" s="268" customFormat="1" x14ac:dyDescent="0.15"/>
    <row r="988" s="268" customFormat="1" x14ac:dyDescent="0.15"/>
    <row r="989" s="268" customFormat="1" x14ac:dyDescent="0.15"/>
    <row r="990" s="268" customFormat="1" x14ac:dyDescent="0.15"/>
    <row r="991" s="268" customFormat="1" x14ac:dyDescent="0.15"/>
    <row r="992" s="268" customFormat="1" x14ac:dyDescent="0.15"/>
    <row r="993" s="268" customFormat="1" x14ac:dyDescent="0.15"/>
    <row r="994" s="268" customFormat="1" x14ac:dyDescent="0.15"/>
    <row r="995" s="268" customFormat="1" x14ac:dyDescent="0.15"/>
    <row r="996" s="268" customFormat="1" x14ac:dyDescent="0.15"/>
    <row r="997" s="268" customFormat="1" x14ac:dyDescent="0.15"/>
    <row r="998" s="268" customFormat="1" x14ac:dyDescent="0.15"/>
    <row r="999" s="268" customFormat="1" x14ac:dyDescent="0.15"/>
    <row r="1000" s="268" customFormat="1" x14ac:dyDescent="0.15"/>
    <row r="1001" s="268" customFormat="1" x14ac:dyDescent="0.15"/>
    <row r="1002" s="268" customFormat="1" x14ac:dyDescent="0.15"/>
    <row r="1003" s="268" customFormat="1" x14ac:dyDescent="0.15"/>
    <row r="1004" s="268" customFormat="1" x14ac:dyDescent="0.15"/>
    <row r="1005" s="268" customFormat="1" x14ac:dyDescent="0.15"/>
    <row r="1006" s="268" customFormat="1" x14ac:dyDescent="0.15"/>
    <row r="1007" s="268" customFormat="1" x14ac:dyDescent="0.15"/>
    <row r="1008" s="268" customFormat="1" x14ac:dyDescent="0.15"/>
    <row r="1009" s="268" customFormat="1" x14ac:dyDescent="0.15"/>
    <row r="1010" s="268" customFormat="1" x14ac:dyDescent="0.15"/>
    <row r="1011" s="268" customFormat="1" x14ac:dyDescent="0.15"/>
    <row r="1012" s="268" customFormat="1" x14ac:dyDescent="0.15"/>
    <row r="1013" s="268" customFormat="1" x14ac:dyDescent="0.15"/>
    <row r="1014" s="268" customFormat="1" x14ac:dyDescent="0.15"/>
    <row r="1015" s="268" customFormat="1" x14ac:dyDescent="0.15"/>
    <row r="1016" s="268" customFormat="1" x14ac:dyDescent="0.15"/>
    <row r="1017" s="268" customFormat="1" x14ac:dyDescent="0.15"/>
    <row r="1018" s="268" customFormat="1" x14ac:dyDescent="0.15"/>
    <row r="1019" s="268" customFormat="1" x14ac:dyDescent="0.15"/>
    <row r="1020" s="268" customFormat="1" x14ac:dyDescent="0.15"/>
    <row r="1021" s="268" customFormat="1" x14ac:dyDescent="0.15"/>
    <row r="1022" s="268" customFormat="1" x14ac:dyDescent="0.15"/>
    <row r="1023" s="268" customFormat="1" x14ac:dyDescent="0.15"/>
    <row r="1024" s="268" customFormat="1" x14ac:dyDescent="0.15"/>
    <row r="1025" s="268" customFormat="1" x14ac:dyDescent="0.15"/>
    <row r="1026" s="268" customFormat="1" x14ac:dyDescent="0.15"/>
    <row r="1027" s="268" customFormat="1" x14ac:dyDescent="0.15"/>
    <row r="1028" s="268" customFormat="1" x14ac:dyDescent="0.15"/>
    <row r="1029" s="268" customFormat="1" x14ac:dyDescent="0.15"/>
    <row r="1030" s="268" customFormat="1" x14ac:dyDescent="0.15"/>
    <row r="1031" s="268" customFormat="1" x14ac:dyDescent="0.15"/>
    <row r="1032" s="268" customFormat="1" x14ac:dyDescent="0.15"/>
    <row r="1033" s="268" customFormat="1" x14ac:dyDescent="0.15"/>
    <row r="1034" s="268" customFormat="1" x14ac:dyDescent="0.15"/>
    <row r="1035" s="268" customFormat="1" x14ac:dyDescent="0.15"/>
    <row r="1036" s="268" customFormat="1" x14ac:dyDescent="0.15"/>
    <row r="1037" s="268" customFormat="1" x14ac:dyDescent="0.15"/>
    <row r="1038" s="268" customFormat="1" x14ac:dyDescent="0.15"/>
    <row r="1039" s="268" customFormat="1" x14ac:dyDescent="0.15"/>
    <row r="1040" s="268" customFormat="1" x14ac:dyDescent="0.15"/>
    <row r="1041" s="268" customFormat="1" x14ac:dyDescent="0.15"/>
    <row r="1042" s="268" customFormat="1" x14ac:dyDescent="0.15"/>
    <row r="1043" s="268" customFormat="1" x14ac:dyDescent="0.15"/>
    <row r="1044" s="268" customFormat="1" x14ac:dyDescent="0.15"/>
    <row r="1045" s="268" customFormat="1" x14ac:dyDescent="0.15"/>
    <row r="1046" s="268" customFormat="1" x14ac:dyDescent="0.15"/>
    <row r="1047" s="268" customFormat="1" x14ac:dyDescent="0.15"/>
    <row r="1048" s="268" customFormat="1" x14ac:dyDescent="0.15"/>
    <row r="1049" s="268" customFormat="1" x14ac:dyDescent="0.15"/>
    <row r="1050" s="268" customFormat="1" x14ac:dyDescent="0.15"/>
    <row r="1051" s="268" customFormat="1" x14ac:dyDescent="0.15"/>
    <row r="1052" s="268" customFormat="1" x14ac:dyDescent="0.15"/>
    <row r="1053" s="268" customFormat="1" x14ac:dyDescent="0.15"/>
    <row r="1054" s="268" customFormat="1" x14ac:dyDescent="0.15"/>
    <row r="1055" s="268" customFormat="1" x14ac:dyDescent="0.15"/>
    <row r="1056" s="268" customFormat="1" x14ac:dyDescent="0.15"/>
    <row r="1057" s="268" customFormat="1" x14ac:dyDescent="0.15"/>
    <row r="1058" s="268" customFormat="1" x14ac:dyDescent="0.15"/>
    <row r="1059" s="268" customFormat="1" x14ac:dyDescent="0.15"/>
    <row r="1060" s="268" customFormat="1" x14ac:dyDescent="0.15"/>
    <row r="1061" s="268" customFormat="1" x14ac:dyDescent="0.15"/>
    <row r="1062" s="268" customFormat="1" x14ac:dyDescent="0.15"/>
    <row r="1063" s="268" customFormat="1" x14ac:dyDescent="0.15"/>
    <row r="1064" s="268" customFormat="1" x14ac:dyDescent="0.15"/>
    <row r="1065" s="268" customFormat="1" x14ac:dyDescent="0.15"/>
    <row r="1066" s="268" customFormat="1" x14ac:dyDescent="0.15"/>
    <row r="1067" s="268" customFormat="1" x14ac:dyDescent="0.15"/>
    <row r="1068" s="268" customFormat="1" x14ac:dyDescent="0.15"/>
    <row r="1069" s="268" customFormat="1" x14ac:dyDescent="0.15"/>
    <row r="1070" s="268" customFormat="1" x14ac:dyDescent="0.15"/>
    <row r="1071" s="268" customFormat="1" x14ac:dyDescent="0.15"/>
    <row r="1072" s="268" customFormat="1" x14ac:dyDescent="0.15"/>
    <row r="1073" s="268" customFormat="1" x14ac:dyDescent="0.15"/>
    <row r="1074" s="268" customFormat="1" x14ac:dyDescent="0.15"/>
    <row r="1075" s="268" customFormat="1" x14ac:dyDescent="0.15"/>
    <row r="1076" s="268" customFormat="1" x14ac:dyDescent="0.15"/>
    <row r="1077" s="268" customFormat="1" x14ac:dyDescent="0.15"/>
    <row r="1078" s="268" customFormat="1" x14ac:dyDescent="0.15"/>
    <row r="1079" s="268" customFormat="1" x14ac:dyDescent="0.15"/>
    <row r="1080" s="268" customFormat="1" x14ac:dyDescent="0.15"/>
    <row r="1081" s="268" customFormat="1" x14ac:dyDescent="0.15"/>
    <row r="1082" s="268" customFormat="1" x14ac:dyDescent="0.15"/>
    <row r="1083" s="268" customFormat="1" x14ac:dyDescent="0.15"/>
    <row r="1084" s="268" customFormat="1" x14ac:dyDescent="0.15"/>
    <row r="1085" s="268" customFormat="1" x14ac:dyDescent="0.15"/>
    <row r="1086" s="268" customFormat="1" x14ac:dyDescent="0.15"/>
    <row r="1087" s="268" customFormat="1" x14ac:dyDescent="0.15"/>
    <row r="1088" s="268" customFormat="1" x14ac:dyDescent="0.15"/>
    <row r="1089" s="268" customFormat="1" x14ac:dyDescent="0.15"/>
    <row r="1090" s="268" customFormat="1" x14ac:dyDescent="0.15"/>
    <row r="1091" s="268" customFormat="1" x14ac:dyDescent="0.15"/>
    <row r="1092" s="268" customFormat="1" x14ac:dyDescent="0.15"/>
    <row r="1093" s="268" customFormat="1" x14ac:dyDescent="0.15"/>
    <row r="1094" s="268" customFormat="1" x14ac:dyDescent="0.15"/>
    <row r="1095" s="268" customFormat="1" x14ac:dyDescent="0.15"/>
    <row r="1096" s="268" customFormat="1" x14ac:dyDescent="0.15"/>
    <row r="1097" s="268" customFormat="1" x14ac:dyDescent="0.15"/>
    <row r="1098" s="268" customFormat="1" x14ac:dyDescent="0.15"/>
    <row r="1099" s="268" customFormat="1" x14ac:dyDescent="0.15"/>
    <row r="1100" s="268" customFormat="1" x14ac:dyDescent="0.15"/>
    <row r="1101" s="268" customFormat="1" x14ac:dyDescent="0.15"/>
    <row r="1102" s="268" customFormat="1" x14ac:dyDescent="0.15"/>
    <row r="1103" s="268" customFormat="1" x14ac:dyDescent="0.15"/>
    <row r="1104" s="268" customFormat="1" x14ac:dyDescent="0.15"/>
    <row r="1105" s="268" customFormat="1" x14ac:dyDescent="0.15"/>
    <row r="1106" s="268" customFormat="1" x14ac:dyDescent="0.15"/>
    <row r="1107" s="268" customFormat="1" x14ac:dyDescent="0.15"/>
    <row r="1108" s="268" customFormat="1" x14ac:dyDescent="0.15"/>
    <row r="1109" s="268" customFormat="1" x14ac:dyDescent="0.15"/>
    <row r="1110" s="268" customFormat="1" x14ac:dyDescent="0.15"/>
    <row r="1111" s="268" customFormat="1" x14ac:dyDescent="0.15"/>
    <row r="1112" s="268" customFormat="1" x14ac:dyDescent="0.15"/>
    <row r="1113" s="268" customFormat="1" x14ac:dyDescent="0.15"/>
    <row r="1114" s="268" customFormat="1" x14ac:dyDescent="0.15"/>
    <row r="1115" s="268" customFormat="1" x14ac:dyDescent="0.15"/>
    <row r="1116" s="268" customFormat="1" x14ac:dyDescent="0.15"/>
    <row r="1117" s="268" customFormat="1" x14ac:dyDescent="0.15"/>
    <row r="1118" s="268" customFormat="1" x14ac:dyDescent="0.15"/>
    <row r="1119" s="268" customFormat="1" x14ac:dyDescent="0.15"/>
    <row r="1120" s="268" customFormat="1" x14ac:dyDescent="0.15"/>
    <row r="1121" s="268" customFormat="1" x14ac:dyDescent="0.15"/>
    <row r="1122" s="268" customFormat="1" x14ac:dyDescent="0.15"/>
    <row r="1123" s="268" customFormat="1" x14ac:dyDescent="0.15"/>
    <row r="1124" s="268" customFormat="1" x14ac:dyDescent="0.15"/>
    <row r="1125" s="268" customFormat="1" x14ac:dyDescent="0.15"/>
    <row r="1126" s="268" customFormat="1" x14ac:dyDescent="0.15"/>
    <row r="1127" s="268" customFormat="1" x14ac:dyDescent="0.15"/>
    <row r="1128" s="268" customFormat="1" x14ac:dyDescent="0.15"/>
    <row r="1129" s="268" customFormat="1" x14ac:dyDescent="0.15"/>
    <row r="1130" s="268" customFormat="1" x14ac:dyDescent="0.15"/>
    <row r="1131" s="268" customFormat="1" x14ac:dyDescent="0.15"/>
    <row r="1132" s="268" customFormat="1" x14ac:dyDescent="0.15"/>
    <row r="1133" s="268" customFormat="1" x14ac:dyDescent="0.15"/>
    <row r="1134" s="268" customFormat="1" x14ac:dyDescent="0.15"/>
    <row r="1135" s="268" customFormat="1" x14ac:dyDescent="0.15"/>
    <row r="1136" s="268" customFormat="1" x14ac:dyDescent="0.15"/>
    <row r="1137" s="268" customFormat="1" x14ac:dyDescent="0.15"/>
    <row r="1138" s="268" customFormat="1" x14ac:dyDescent="0.15"/>
    <row r="1139" s="268" customFormat="1" x14ac:dyDescent="0.15"/>
    <row r="1140" s="268" customFormat="1" x14ac:dyDescent="0.15"/>
    <row r="1141" s="268" customFormat="1" x14ac:dyDescent="0.15"/>
    <row r="1142" s="268" customFormat="1" x14ac:dyDescent="0.15"/>
    <row r="1143" s="268" customFormat="1" x14ac:dyDescent="0.15"/>
    <row r="1144" s="268" customFormat="1" x14ac:dyDescent="0.15"/>
    <row r="1145" s="268" customFormat="1" x14ac:dyDescent="0.15"/>
    <row r="1146" s="268" customFormat="1" x14ac:dyDescent="0.15"/>
    <row r="1147" s="268" customFormat="1" x14ac:dyDescent="0.15"/>
    <row r="1148" s="268" customFormat="1" x14ac:dyDescent="0.15"/>
    <row r="1149" s="268" customFormat="1" x14ac:dyDescent="0.15"/>
    <row r="1150" s="268" customFormat="1" x14ac:dyDescent="0.15"/>
    <row r="1151" s="268" customFormat="1" x14ac:dyDescent="0.15"/>
    <row r="1152" s="268" customFormat="1" x14ac:dyDescent="0.15"/>
    <row r="1153" s="268" customFormat="1" x14ac:dyDescent="0.15"/>
    <row r="1154" s="268" customFormat="1" x14ac:dyDescent="0.15"/>
    <row r="1155" s="268" customFormat="1" x14ac:dyDescent="0.15"/>
    <row r="1156" s="268" customFormat="1" x14ac:dyDescent="0.15"/>
    <row r="1157" s="268" customFormat="1" x14ac:dyDescent="0.15"/>
    <row r="1158" s="268" customFormat="1" x14ac:dyDescent="0.15"/>
    <row r="1159" s="268" customFormat="1" x14ac:dyDescent="0.15"/>
    <row r="1160" s="268" customFormat="1" x14ac:dyDescent="0.15"/>
    <row r="1161" s="268" customFormat="1" x14ac:dyDescent="0.15"/>
    <row r="1162" s="268" customFormat="1" x14ac:dyDescent="0.15"/>
    <row r="1163" s="268" customFormat="1" x14ac:dyDescent="0.15"/>
    <row r="1164" s="268" customFormat="1" x14ac:dyDescent="0.15"/>
    <row r="1165" s="268" customFormat="1" x14ac:dyDescent="0.15"/>
    <row r="1166" s="268" customFormat="1" x14ac:dyDescent="0.15"/>
    <row r="1167" s="268" customFormat="1" x14ac:dyDescent="0.15"/>
    <row r="1168" s="268" customFormat="1" x14ac:dyDescent="0.15"/>
    <row r="1169" s="268" customFormat="1" x14ac:dyDescent="0.15"/>
    <row r="1170" s="268" customFormat="1" x14ac:dyDescent="0.15"/>
    <row r="1171" s="268" customFormat="1" x14ac:dyDescent="0.15"/>
    <row r="1172" s="268" customFormat="1" x14ac:dyDescent="0.15"/>
    <row r="1173" s="268" customFormat="1" x14ac:dyDescent="0.15"/>
    <row r="1174" s="268" customFormat="1" x14ac:dyDescent="0.15"/>
    <row r="1175" s="268" customFormat="1" x14ac:dyDescent="0.15"/>
    <row r="1176" s="268" customFormat="1" x14ac:dyDescent="0.15"/>
    <row r="1177" s="268" customFormat="1" x14ac:dyDescent="0.15"/>
    <row r="1178" s="268" customFormat="1" x14ac:dyDescent="0.15"/>
    <row r="1179" s="268" customFormat="1" x14ac:dyDescent="0.15"/>
    <row r="1180" s="268" customFormat="1" x14ac:dyDescent="0.15"/>
    <row r="1181" s="268" customFormat="1" x14ac:dyDescent="0.15"/>
    <row r="1182" s="268" customFormat="1" x14ac:dyDescent="0.15"/>
    <row r="1183" s="268" customFormat="1" x14ac:dyDescent="0.15"/>
    <row r="1184" s="268" customFormat="1" x14ac:dyDescent="0.15"/>
    <row r="1185" s="268" customFormat="1" x14ac:dyDescent="0.15"/>
    <row r="1186" s="268" customFormat="1" x14ac:dyDescent="0.15"/>
    <row r="1187" s="268" customFormat="1" x14ac:dyDescent="0.15"/>
    <row r="1188" s="268" customFormat="1" x14ac:dyDescent="0.15"/>
    <row r="1189" s="268" customFormat="1" x14ac:dyDescent="0.15"/>
    <row r="1190" s="268" customFormat="1" x14ac:dyDescent="0.15"/>
    <row r="1191" s="268" customFormat="1" x14ac:dyDescent="0.15"/>
    <row r="1192" s="268" customFormat="1" x14ac:dyDescent="0.15"/>
    <row r="1193" s="268" customFormat="1" x14ac:dyDescent="0.15"/>
    <row r="1194" s="268" customFormat="1" x14ac:dyDescent="0.15"/>
    <row r="1195" s="268" customFormat="1" x14ac:dyDescent="0.15"/>
    <row r="1196" s="268" customFormat="1" x14ac:dyDescent="0.15"/>
    <row r="1197" s="268" customFormat="1" x14ac:dyDescent="0.15"/>
    <row r="1198" s="268" customFormat="1" x14ac:dyDescent="0.15"/>
    <row r="1199" s="268" customFormat="1" x14ac:dyDescent="0.15"/>
    <row r="1200" s="268" customFormat="1" x14ac:dyDescent="0.15"/>
    <row r="1201" s="268" customFormat="1" x14ac:dyDescent="0.15"/>
    <row r="1202" s="268" customFormat="1" x14ac:dyDescent="0.15"/>
    <row r="1203" s="268" customFormat="1" x14ac:dyDescent="0.15"/>
    <row r="1204" s="268" customFormat="1" x14ac:dyDescent="0.15"/>
    <row r="1205" s="268" customFormat="1" x14ac:dyDescent="0.15"/>
    <row r="1206" s="268" customFormat="1" x14ac:dyDescent="0.15"/>
    <row r="1207" s="268" customFormat="1" x14ac:dyDescent="0.15"/>
    <row r="1208" s="268" customFormat="1" x14ac:dyDescent="0.15"/>
    <row r="1209" s="268" customFormat="1" x14ac:dyDescent="0.15"/>
    <row r="1210" s="268" customFormat="1" x14ac:dyDescent="0.15"/>
    <row r="1211" s="268" customFormat="1" x14ac:dyDescent="0.15"/>
    <row r="1212" s="268" customFormat="1" x14ac:dyDescent="0.15"/>
    <row r="1213" s="268" customFormat="1" x14ac:dyDescent="0.15"/>
    <row r="1214" s="268" customFormat="1" x14ac:dyDescent="0.15"/>
    <row r="1215" s="268" customFormat="1" x14ac:dyDescent="0.15"/>
    <row r="1216" s="268" customFormat="1" x14ac:dyDescent="0.15"/>
    <row r="1217" s="268" customFormat="1" x14ac:dyDescent="0.15"/>
    <row r="1218" s="268" customFormat="1" x14ac:dyDescent="0.15"/>
    <row r="1219" s="268" customFormat="1" x14ac:dyDescent="0.15"/>
    <row r="1220" s="268" customFormat="1" x14ac:dyDescent="0.15"/>
    <row r="1221" s="268" customFormat="1" x14ac:dyDescent="0.15"/>
    <row r="1222" s="268" customFormat="1" x14ac:dyDescent="0.15"/>
    <row r="1223" s="268" customFormat="1" x14ac:dyDescent="0.15"/>
    <row r="1224" s="268" customFormat="1" x14ac:dyDescent="0.15"/>
    <row r="1225" s="268" customFormat="1" x14ac:dyDescent="0.15"/>
    <row r="1226" s="268" customFormat="1" x14ac:dyDescent="0.15"/>
    <row r="1227" s="268" customFormat="1" x14ac:dyDescent="0.15"/>
    <row r="1228" s="268" customFormat="1" x14ac:dyDescent="0.15"/>
    <row r="1229" s="268" customFormat="1" x14ac:dyDescent="0.15"/>
    <row r="1230" s="268" customFormat="1" x14ac:dyDescent="0.15"/>
    <row r="1231" s="268" customFormat="1" x14ac:dyDescent="0.15"/>
    <row r="1232" s="268" customFormat="1" x14ac:dyDescent="0.15"/>
    <row r="1233" s="268" customFormat="1" x14ac:dyDescent="0.15"/>
    <row r="1234" s="268" customFormat="1" x14ac:dyDescent="0.15"/>
    <row r="1235" s="268" customFormat="1" x14ac:dyDescent="0.15"/>
    <row r="1236" s="268" customFormat="1" x14ac:dyDescent="0.15"/>
    <row r="1237" s="268" customFormat="1" x14ac:dyDescent="0.15"/>
    <row r="1238" s="268" customFormat="1" x14ac:dyDescent="0.15"/>
    <row r="1239" s="268" customFormat="1" x14ac:dyDescent="0.15"/>
    <row r="1240" s="268" customFormat="1" x14ac:dyDescent="0.15"/>
    <row r="1241" s="268" customFormat="1" x14ac:dyDescent="0.15"/>
    <row r="1242" s="268" customFormat="1" x14ac:dyDescent="0.15"/>
    <row r="1243" s="268" customFormat="1" x14ac:dyDescent="0.15"/>
    <row r="1244" s="268" customFormat="1" x14ac:dyDescent="0.15"/>
    <row r="1245" s="268" customFormat="1" x14ac:dyDescent="0.15"/>
    <row r="1246" s="268" customFormat="1" x14ac:dyDescent="0.15"/>
    <row r="1247" s="268" customFormat="1" x14ac:dyDescent="0.15"/>
    <row r="1248" s="268" customFormat="1" x14ac:dyDescent="0.15"/>
    <row r="1249" s="268" customFormat="1" x14ac:dyDescent="0.15"/>
    <row r="1250" s="268" customFormat="1" x14ac:dyDescent="0.15"/>
    <row r="1251" s="268" customFormat="1" x14ac:dyDescent="0.15"/>
    <row r="1252" s="268" customFormat="1" x14ac:dyDescent="0.15"/>
    <row r="1253" s="268" customFormat="1" x14ac:dyDescent="0.15"/>
    <row r="1254" s="268" customFormat="1" x14ac:dyDescent="0.15"/>
    <row r="1255" s="268" customFormat="1" x14ac:dyDescent="0.15"/>
    <row r="1256" s="268" customFormat="1" x14ac:dyDescent="0.15"/>
    <row r="1257" s="268" customFormat="1" x14ac:dyDescent="0.15"/>
    <row r="1258" s="268" customFormat="1" x14ac:dyDescent="0.15"/>
    <row r="1259" s="268" customFormat="1" x14ac:dyDescent="0.15"/>
    <row r="1260" s="268" customFormat="1" x14ac:dyDescent="0.15"/>
    <row r="1261" s="268" customFormat="1" x14ac:dyDescent="0.15"/>
    <row r="1262" s="268" customFormat="1" x14ac:dyDescent="0.15"/>
    <row r="1263" s="268" customFormat="1" x14ac:dyDescent="0.15"/>
    <row r="1264" s="268" customFormat="1" x14ac:dyDescent="0.15"/>
    <row r="1265" s="268" customFormat="1" x14ac:dyDescent="0.15"/>
    <row r="1266" s="268" customFormat="1" x14ac:dyDescent="0.15"/>
    <row r="1267" s="268" customFormat="1" x14ac:dyDescent="0.15"/>
    <row r="1268" s="268" customFormat="1" x14ac:dyDescent="0.15"/>
    <row r="1269" s="268" customFormat="1" x14ac:dyDescent="0.15"/>
    <row r="1270" s="268" customFormat="1" x14ac:dyDescent="0.15"/>
    <row r="1271" s="268" customFormat="1" x14ac:dyDescent="0.15"/>
    <row r="1272" s="268" customFormat="1" x14ac:dyDescent="0.15"/>
    <row r="1273" s="268" customFormat="1" x14ac:dyDescent="0.15"/>
    <row r="1274" s="268" customFormat="1" x14ac:dyDescent="0.15"/>
    <row r="1275" s="268" customFormat="1" x14ac:dyDescent="0.15"/>
    <row r="1276" s="268" customFormat="1" x14ac:dyDescent="0.15"/>
    <row r="1277" s="268" customFormat="1" x14ac:dyDescent="0.15"/>
    <row r="1278" s="268" customFormat="1" x14ac:dyDescent="0.15"/>
    <row r="1279" s="268" customFormat="1" x14ac:dyDescent="0.15"/>
    <row r="1280" s="268" customFormat="1" x14ac:dyDescent="0.15"/>
    <row r="1281" s="268" customFormat="1" x14ac:dyDescent="0.15"/>
    <row r="1282" s="268" customFormat="1" x14ac:dyDescent="0.15"/>
    <row r="1283" s="268" customFormat="1" x14ac:dyDescent="0.15"/>
    <row r="1284" s="268" customFormat="1" x14ac:dyDescent="0.15"/>
    <row r="1285" s="268" customFormat="1" x14ac:dyDescent="0.15"/>
    <row r="1286" s="268" customFormat="1" x14ac:dyDescent="0.15"/>
    <row r="1287" s="268" customFormat="1" x14ac:dyDescent="0.15"/>
    <row r="1288" s="268" customFormat="1" x14ac:dyDescent="0.15"/>
    <row r="1289" s="268" customFormat="1" x14ac:dyDescent="0.15"/>
    <row r="1290" s="268" customFormat="1" x14ac:dyDescent="0.15"/>
    <row r="1291" s="268" customFormat="1" x14ac:dyDescent="0.15"/>
    <row r="1292" s="268" customFormat="1" x14ac:dyDescent="0.15"/>
    <row r="1293" s="268" customFormat="1" x14ac:dyDescent="0.15"/>
    <row r="1294" s="268" customFormat="1" x14ac:dyDescent="0.15"/>
    <row r="1295" s="268" customFormat="1" x14ac:dyDescent="0.15"/>
    <row r="1296" s="268" customFormat="1" x14ac:dyDescent="0.15"/>
    <row r="1297" s="268" customFormat="1" x14ac:dyDescent="0.15"/>
    <row r="1298" s="268" customFormat="1" x14ac:dyDescent="0.15"/>
    <row r="1299" s="268" customFormat="1" x14ac:dyDescent="0.15"/>
    <row r="1300" s="268" customFormat="1" x14ac:dyDescent="0.15"/>
    <row r="1301" s="268" customFormat="1" x14ac:dyDescent="0.15"/>
    <row r="1302" s="268" customFormat="1" x14ac:dyDescent="0.15"/>
    <row r="1303" s="268" customFormat="1" x14ac:dyDescent="0.15"/>
    <row r="1304" s="268" customFormat="1" x14ac:dyDescent="0.15"/>
    <row r="1305" s="268" customFormat="1" x14ac:dyDescent="0.15"/>
    <row r="1306" s="268" customFormat="1" x14ac:dyDescent="0.15"/>
    <row r="1307" s="268" customFormat="1" x14ac:dyDescent="0.15"/>
    <row r="1308" s="268" customFormat="1" x14ac:dyDescent="0.15"/>
    <row r="1309" s="268" customFormat="1" x14ac:dyDescent="0.15"/>
    <row r="1310" s="268" customFormat="1" x14ac:dyDescent="0.15"/>
    <row r="1311" s="268" customFormat="1" x14ac:dyDescent="0.15"/>
    <row r="1312" s="268" customFormat="1" x14ac:dyDescent="0.15"/>
    <row r="1313" s="268" customFormat="1" x14ac:dyDescent="0.15"/>
    <row r="1314" s="268" customFormat="1" x14ac:dyDescent="0.15"/>
    <row r="1315" s="268" customFormat="1" x14ac:dyDescent="0.15"/>
    <row r="1316" s="268" customFormat="1" x14ac:dyDescent="0.15"/>
    <row r="1317" s="268" customFormat="1" x14ac:dyDescent="0.15"/>
    <row r="1318" s="268" customFormat="1" x14ac:dyDescent="0.15"/>
    <row r="1319" s="268" customFormat="1" x14ac:dyDescent="0.15"/>
    <row r="1320" s="268" customFormat="1" x14ac:dyDescent="0.15"/>
    <row r="1321" s="268" customFormat="1" x14ac:dyDescent="0.15"/>
    <row r="1322" s="268" customFormat="1" x14ac:dyDescent="0.15"/>
    <row r="1323" s="268" customFormat="1" x14ac:dyDescent="0.15"/>
    <row r="1324" s="268" customFormat="1" x14ac:dyDescent="0.15"/>
    <row r="1325" s="268" customFormat="1" x14ac:dyDescent="0.15"/>
    <row r="1326" s="268" customFormat="1" x14ac:dyDescent="0.15"/>
    <row r="1327" s="268" customFormat="1" x14ac:dyDescent="0.15"/>
    <row r="1328" s="268" customFormat="1" x14ac:dyDescent="0.15"/>
    <row r="1329" s="268" customFormat="1" x14ac:dyDescent="0.15"/>
    <row r="1330" s="268" customFormat="1" x14ac:dyDescent="0.15"/>
    <row r="1331" s="268" customFormat="1" x14ac:dyDescent="0.15"/>
    <row r="1332" s="268" customFormat="1" x14ac:dyDescent="0.15"/>
    <row r="1333" s="268" customFormat="1" x14ac:dyDescent="0.15"/>
    <row r="1334" s="268" customFormat="1" x14ac:dyDescent="0.15"/>
    <row r="1335" s="268" customFormat="1" x14ac:dyDescent="0.15"/>
    <row r="1336" s="268" customFormat="1" x14ac:dyDescent="0.15"/>
    <row r="1337" s="268" customFormat="1" x14ac:dyDescent="0.15"/>
    <row r="1338" s="268" customFormat="1" x14ac:dyDescent="0.15"/>
    <row r="1339" s="268" customFormat="1" x14ac:dyDescent="0.15"/>
    <row r="1340" s="268" customFormat="1" x14ac:dyDescent="0.15"/>
    <row r="1341" s="268" customFormat="1" x14ac:dyDescent="0.15"/>
    <row r="1342" s="268" customFormat="1" x14ac:dyDescent="0.15"/>
    <row r="1343" s="268" customFormat="1" x14ac:dyDescent="0.15"/>
    <row r="1344" s="268" customFormat="1" x14ac:dyDescent="0.15"/>
    <row r="1345" s="268" customFormat="1" x14ac:dyDescent="0.15"/>
    <row r="1346" s="268" customFormat="1" x14ac:dyDescent="0.15"/>
    <row r="1347" s="268" customFormat="1" x14ac:dyDescent="0.15"/>
    <row r="1348" s="268" customFormat="1" x14ac:dyDescent="0.15"/>
    <row r="1349" s="268" customFormat="1" x14ac:dyDescent="0.15"/>
    <row r="1350" s="268" customFormat="1" x14ac:dyDescent="0.15"/>
    <row r="1351" s="268" customFormat="1" x14ac:dyDescent="0.15"/>
    <row r="1352" s="268" customFormat="1" x14ac:dyDescent="0.15"/>
    <row r="1353" s="268" customFormat="1" x14ac:dyDescent="0.15"/>
    <row r="1354" s="268" customFormat="1" x14ac:dyDescent="0.15"/>
    <row r="1355" s="268" customFormat="1" x14ac:dyDescent="0.15"/>
    <row r="1356" s="268" customFormat="1" x14ac:dyDescent="0.15"/>
    <row r="1357" s="268" customFormat="1" x14ac:dyDescent="0.15"/>
    <row r="1358" s="268" customFormat="1" x14ac:dyDescent="0.15"/>
    <row r="1359" s="268" customFormat="1" x14ac:dyDescent="0.15"/>
    <row r="1360" s="268" customFormat="1" x14ac:dyDescent="0.15"/>
    <row r="1361" s="268" customFormat="1" x14ac:dyDescent="0.15"/>
    <row r="1362" s="268" customFormat="1" x14ac:dyDescent="0.15"/>
    <row r="1363" s="268" customFormat="1" x14ac:dyDescent="0.15"/>
    <row r="1364" s="268" customFormat="1" x14ac:dyDescent="0.15"/>
    <row r="1365" s="268" customFormat="1" x14ac:dyDescent="0.15"/>
    <row r="1366" s="268" customFormat="1" x14ac:dyDescent="0.15"/>
    <row r="1367" s="268" customFormat="1" x14ac:dyDescent="0.15"/>
    <row r="1368" s="268" customFormat="1" x14ac:dyDescent="0.15"/>
    <row r="1369" s="268" customFormat="1" x14ac:dyDescent="0.15"/>
    <row r="1370" s="268" customFormat="1" x14ac:dyDescent="0.15"/>
    <row r="1371" s="268" customFormat="1" x14ac:dyDescent="0.15"/>
    <row r="1372" s="268" customFormat="1" x14ac:dyDescent="0.15"/>
    <row r="1373" s="268" customFormat="1" x14ac:dyDescent="0.15"/>
    <row r="1374" s="268" customFormat="1" x14ac:dyDescent="0.15"/>
    <row r="1375" s="268" customFormat="1" x14ac:dyDescent="0.15"/>
    <row r="1376" s="268" customFormat="1" x14ac:dyDescent="0.15"/>
    <row r="1377" s="268" customFormat="1" x14ac:dyDescent="0.15"/>
    <row r="1378" s="268" customFormat="1" x14ac:dyDescent="0.15"/>
    <row r="1379" s="268" customFormat="1" x14ac:dyDescent="0.15"/>
    <row r="1380" s="268" customFormat="1" x14ac:dyDescent="0.15"/>
    <row r="1381" s="268" customFormat="1" x14ac:dyDescent="0.15"/>
    <row r="1382" s="268" customFormat="1" x14ac:dyDescent="0.15"/>
    <row r="1383" s="268" customFormat="1" x14ac:dyDescent="0.15"/>
    <row r="1384" s="268" customFormat="1" x14ac:dyDescent="0.15"/>
    <row r="1385" s="268" customFormat="1" x14ac:dyDescent="0.15"/>
    <row r="1386" s="268" customFormat="1" x14ac:dyDescent="0.15"/>
    <row r="1387" s="268" customFormat="1" x14ac:dyDescent="0.15"/>
    <row r="1388" s="268" customFormat="1" x14ac:dyDescent="0.15"/>
    <row r="1389" s="268" customFormat="1" x14ac:dyDescent="0.15"/>
    <row r="1390" s="268" customFormat="1" x14ac:dyDescent="0.15"/>
    <row r="1391" s="268" customFormat="1" x14ac:dyDescent="0.15"/>
    <row r="1392" s="268" customFormat="1" x14ac:dyDescent="0.15"/>
    <row r="1393" s="268" customFormat="1" x14ac:dyDescent="0.15"/>
    <row r="1394" s="268" customFormat="1" x14ac:dyDescent="0.15"/>
    <row r="1395" s="268" customFormat="1" x14ac:dyDescent="0.15"/>
    <row r="1396" s="268" customFormat="1" x14ac:dyDescent="0.15"/>
    <row r="1397" s="268" customFormat="1" x14ac:dyDescent="0.15"/>
    <row r="1398" s="268" customFormat="1" x14ac:dyDescent="0.15"/>
    <row r="1399" s="268" customFormat="1" x14ac:dyDescent="0.15"/>
    <row r="1400" s="268" customFormat="1" x14ac:dyDescent="0.15"/>
    <row r="1401" s="268" customFormat="1" x14ac:dyDescent="0.15"/>
    <row r="1402" s="268" customFormat="1" x14ac:dyDescent="0.15"/>
    <row r="1403" s="268" customFormat="1" x14ac:dyDescent="0.15"/>
    <row r="1404" s="268" customFormat="1" x14ac:dyDescent="0.15"/>
    <row r="1405" s="268" customFormat="1" x14ac:dyDescent="0.15"/>
    <row r="1406" s="268" customFormat="1" x14ac:dyDescent="0.15"/>
    <row r="1407" s="268" customFormat="1" x14ac:dyDescent="0.15"/>
    <row r="1408" s="268" customFormat="1" x14ac:dyDescent="0.15"/>
    <row r="1409" s="268" customFormat="1" x14ac:dyDescent="0.15"/>
    <row r="1410" s="268" customFormat="1" x14ac:dyDescent="0.15"/>
    <row r="1411" s="268" customFormat="1" x14ac:dyDescent="0.15"/>
    <row r="1412" s="268" customFormat="1" x14ac:dyDescent="0.15"/>
    <row r="1413" s="268" customFormat="1" x14ac:dyDescent="0.15"/>
    <row r="1414" s="268" customFormat="1" x14ac:dyDescent="0.15"/>
    <row r="1415" s="268" customFormat="1" x14ac:dyDescent="0.15"/>
    <row r="1416" s="268" customFormat="1" x14ac:dyDescent="0.15"/>
    <row r="1417" s="268" customFormat="1" x14ac:dyDescent="0.15"/>
    <row r="1418" s="268" customFormat="1" x14ac:dyDescent="0.15"/>
    <row r="1419" s="268" customFormat="1" x14ac:dyDescent="0.15"/>
    <row r="1420" s="268" customFormat="1" x14ac:dyDescent="0.15"/>
    <row r="1421" s="268" customFormat="1" x14ac:dyDescent="0.15"/>
    <row r="1422" s="268" customFormat="1" x14ac:dyDescent="0.15"/>
    <row r="1423" s="268" customFormat="1" x14ac:dyDescent="0.15"/>
    <row r="1424" s="268" customFormat="1" x14ac:dyDescent="0.15"/>
    <row r="1425" s="268" customFormat="1" x14ac:dyDescent="0.15"/>
    <row r="1426" s="268" customFormat="1" x14ac:dyDescent="0.15"/>
    <row r="1427" s="268" customFormat="1" x14ac:dyDescent="0.15"/>
    <row r="1428" s="268" customFormat="1" x14ac:dyDescent="0.15"/>
    <row r="1429" s="268" customFormat="1" x14ac:dyDescent="0.15"/>
    <row r="1430" s="268" customFormat="1" x14ac:dyDescent="0.15"/>
    <row r="1431" s="268" customFormat="1" x14ac:dyDescent="0.15"/>
    <row r="1432" s="268" customFormat="1" x14ac:dyDescent="0.15"/>
    <row r="1433" s="268" customFormat="1" x14ac:dyDescent="0.15"/>
    <row r="1434" s="268" customFormat="1" x14ac:dyDescent="0.15"/>
    <row r="1435" s="268" customFormat="1" x14ac:dyDescent="0.15"/>
    <row r="1436" s="268" customFormat="1" x14ac:dyDescent="0.15"/>
    <row r="1437" s="268" customFormat="1" x14ac:dyDescent="0.15"/>
    <row r="1438" s="268" customFormat="1" x14ac:dyDescent="0.15"/>
    <row r="1439" s="268" customFormat="1" x14ac:dyDescent="0.15"/>
    <row r="1440" s="268" customFormat="1" x14ac:dyDescent="0.15"/>
    <row r="1441" s="268" customFormat="1" x14ac:dyDescent="0.15"/>
    <row r="1442" s="268" customFormat="1" x14ac:dyDescent="0.15"/>
    <row r="1443" s="268" customFormat="1" x14ac:dyDescent="0.15"/>
    <row r="1444" s="268" customFormat="1" x14ac:dyDescent="0.15"/>
    <row r="1445" s="268" customFormat="1" x14ac:dyDescent="0.15"/>
    <row r="1446" s="268" customFormat="1" x14ac:dyDescent="0.15"/>
    <row r="1447" s="268" customFormat="1" x14ac:dyDescent="0.15"/>
    <row r="1448" s="268" customFormat="1" x14ac:dyDescent="0.15"/>
    <row r="1449" s="268" customFormat="1" x14ac:dyDescent="0.15"/>
    <row r="1450" s="268" customFormat="1" x14ac:dyDescent="0.15"/>
    <row r="1451" s="268" customFormat="1" x14ac:dyDescent="0.15"/>
    <row r="1452" s="268" customFormat="1" x14ac:dyDescent="0.15"/>
    <row r="1453" s="268" customFormat="1" x14ac:dyDescent="0.15"/>
    <row r="1454" s="268" customFormat="1" x14ac:dyDescent="0.15"/>
    <row r="1455" s="268" customFormat="1" x14ac:dyDescent="0.15"/>
    <row r="1456" s="268" customFormat="1" x14ac:dyDescent="0.15"/>
    <row r="1457" s="268" customFormat="1" x14ac:dyDescent="0.15"/>
    <row r="1458" s="268" customFormat="1" x14ac:dyDescent="0.15"/>
    <row r="1459" s="268" customFormat="1" x14ac:dyDescent="0.15"/>
    <row r="1460" s="268" customFormat="1" x14ac:dyDescent="0.15"/>
    <row r="1461" s="268" customFormat="1" x14ac:dyDescent="0.15"/>
    <row r="1462" s="268" customFormat="1" x14ac:dyDescent="0.15"/>
    <row r="1463" s="268" customFormat="1" x14ac:dyDescent="0.15"/>
    <row r="1464" s="268" customFormat="1" x14ac:dyDescent="0.15"/>
    <row r="1465" s="268" customFormat="1" x14ac:dyDescent="0.15"/>
    <row r="1466" s="268" customFormat="1" x14ac:dyDescent="0.15"/>
    <row r="1467" s="268" customFormat="1" x14ac:dyDescent="0.15"/>
    <row r="1468" s="268" customFormat="1" x14ac:dyDescent="0.15"/>
    <row r="1469" s="268" customFormat="1" x14ac:dyDescent="0.15"/>
    <row r="1470" s="268" customFormat="1" x14ac:dyDescent="0.15"/>
    <row r="1471" s="268" customFormat="1" x14ac:dyDescent="0.15"/>
    <row r="1472" s="268" customFormat="1" x14ac:dyDescent="0.15"/>
    <row r="1473" s="268" customFormat="1" x14ac:dyDescent="0.15"/>
    <row r="1474" s="268" customFormat="1" x14ac:dyDescent="0.15"/>
    <row r="1475" s="268" customFormat="1" x14ac:dyDescent="0.15"/>
    <row r="1476" s="268" customFormat="1" x14ac:dyDescent="0.15"/>
    <row r="1477" s="268" customFormat="1" x14ac:dyDescent="0.15"/>
    <row r="1478" s="268" customFormat="1" x14ac:dyDescent="0.15"/>
    <row r="1479" s="268" customFormat="1" x14ac:dyDescent="0.15"/>
    <row r="1480" s="268" customFormat="1" x14ac:dyDescent="0.15"/>
    <row r="1481" s="268" customFormat="1" x14ac:dyDescent="0.15"/>
    <row r="1482" s="268" customFormat="1" x14ac:dyDescent="0.15"/>
    <row r="1483" s="268" customFormat="1" x14ac:dyDescent="0.15"/>
    <row r="1484" s="268" customFormat="1" x14ac:dyDescent="0.15"/>
    <row r="1485" s="268" customFormat="1" x14ac:dyDescent="0.15"/>
    <row r="1486" s="268" customFormat="1" x14ac:dyDescent="0.15"/>
    <row r="1487" s="268" customFormat="1" x14ac:dyDescent="0.15"/>
    <row r="1488" s="268" customFormat="1" x14ac:dyDescent="0.15"/>
    <row r="1489" s="268" customFormat="1" x14ac:dyDescent="0.15"/>
    <row r="1490" s="268" customFormat="1" x14ac:dyDescent="0.15"/>
    <row r="1491" s="268" customFormat="1" x14ac:dyDescent="0.15"/>
    <row r="1492" s="268" customFormat="1" x14ac:dyDescent="0.15"/>
    <row r="1493" s="268" customFormat="1" x14ac:dyDescent="0.15"/>
    <row r="1494" s="268" customFormat="1" x14ac:dyDescent="0.15"/>
    <row r="1495" s="268" customFormat="1" x14ac:dyDescent="0.15"/>
    <row r="1496" s="268" customFormat="1" x14ac:dyDescent="0.15"/>
    <row r="1497" s="268" customFormat="1" x14ac:dyDescent="0.15"/>
    <row r="1498" s="268" customFormat="1" x14ac:dyDescent="0.15"/>
    <row r="1499" s="268" customFormat="1" x14ac:dyDescent="0.15"/>
    <row r="1500" s="268" customFormat="1" x14ac:dyDescent="0.15"/>
    <row r="1501" s="268" customFormat="1" x14ac:dyDescent="0.15"/>
    <row r="1502" s="268" customFormat="1" x14ac:dyDescent="0.15"/>
    <row r="1503" s="268" customFormat="1" x14ac:dyDescent="0.15"/>
    <row r="1504" s="268" customFormat="1" x14ac:dyDescent="0.15"/>
    <row r="1505" s="268" customFormat="1" x14ac:dyDescent="0.15"/>
    <row r="1506" s="268" customFormat="1" x14ac:dyDescent="0.15"/>
    <row r="1507" s="268" customFormat="1" x14ac:dyDescent="0.15"/>
    <row r="1508" s="268" customFormat="1" x14ac:dyDescent="0.15"/>
    <row r="1509" s="268" customFormat="1" x14ac:dyDescent="0.15"/>
    <row r="1510" s="268" customFormat="1" x14ac:dyDescent="0.15"/>
    <row r="1511" s="268" customFormat="1" x14ac:dyDescent="0.15"/>
    <row r="1512" s="268" customFormat="1" x14ac:dyDescent="0.15"/>
    <row r="1513" s="268" customFormat="1" x14ac:dyDescent="0.15"/>
    <row r="1514" s="268" customFormat="1" x14ac:dyDescent="0.15"/>
    <row r="1515" s="268" customFormat="1" x14ac:dyDescent="0.15"/>
    <row r="1516" s="268" customFormat="1" x14ac:dyDescent="0.15"/>
    <row r="1517" s="268" customFormat="1" x14ac:dyDescent="0.15"/>
    <row r="1518" s="268" customFormat="1" x14ac:dyDescent="0.15"/>
    <row r="1519" s="268" customFormat="1" x14ac:dyDescent="0.15"/>
    <row r="1520" s="268" customFormat="1" x14ac:dyDescent="0.15"/>
    <row r="1521" s="268" customFormat="1" x14ac:dyDescent="0.15"/>
    <row r="1522" s="268" customFormat="1" x14ac:dyDescent="0.15"/>
    <row r="1523" s="268" customFormat="1" x14ac:dyDescent="0.15"/>
    <row r="1524" s="268" customFormat="1" x14ac:dyDescent="0.15"/>
    <row r="1525" s="268" customFormat="1" x14ac:dyDescent="0.15"/>
    <row r="1526" s="268" customFormat="1" x14ac:dyDescent="0.15"/>
    <row r="1527" s="268" customFormat="1" x14ac:dyDescent="0.15"/>
    <row r="1528" s="268" customFormat="1" x14ac:dyDescent="0.15"/>
    <row r="1529" s="268" customFormat="1" x14ac:dyDescent="0.15"/>
    <row r="1530" s="268" customFormat="1" x14ac:dyDescent="0.15"/>
    <row r="1531" s="268" customFormat="1" x14ac:dyDescent="0.15"/>
    <row r="1532" s="268" customFormat="1" x14ac:dyDescent="0.15"/>
    <row r="1533" s="268" customFormat="1" x14ac:dyDescent="0.15"/>
    <row r="1534" s="268" customFormat="1" x14ac:dyDescent="0.15"/>
    <row r="1535" s="268" customFormat="1" x14ac:dyDescent="0.15"/>
    <row r="1536" s="268" customFormat="1" x14ac:dyDescent="0.15"/>
    <row r="1537" s="268" customFormat="1" x14ac:dyDescent="0.15"/>
    <row r="1538" s="268" customFormat="1" x14ac:dyDescent="0.15"/>
    <row r="1539" s="268" customFormat="1" x14ac:dyDescent="0.15"/>
    <row r="1540" s="268" customFormat="1" x14ac:dyDescent="0.15"/>
    <row r="1541" s="268" customFormat="1" x14ac:dyDescent="0.15"/>
    <row r="1542" s="268" customFormat="1" x14ac:dyDescent="0.15"/>
    <row r="1543" s="268" customFormat="1" x14ac:dyDescent="0.15"/>
    <row r="1544" s="268" customFormat="1" x14ac:dyDescent="0.15"/>
    <row r="1545" s="268" customFormat="1" x14ac:dyDescent="0.15"/>
    <row r="1546" s="268" customFormat="1" x14ac:dyDescent="0.15"/>
    <row r="1547" s="268" customFormat="1" x14ac:dyDescent="0.15"/>
    <row r="1548" s="268" customFormat="1" x14ac:dyDescent="0.15"/>
    <row r="1549" s="268" customFormat="1" x14ac:dyDescent="0.15"/>
    <row r="1550" s="268" customFormat="1" x14ac:dyDescent="0.15"/>
    <row r="1551" s="268" customFormat="1" x14ac:dyDescent="0.15"/>
    <row r="1552" s="268" customFormat="1" x14ac:dyDescent="0.15"/>
    <row r="1553" s="268" customFormat="1" x14ac:dyDescent="0.15"/>
    <row r="1554" s="268" customFormat="1" x14ac:dyDescent="0.15"/>
    <row r="1555" s="268" customFormat="1" x14ac:dyDescent="0.15"/>
    <row r="1556" s="268" customFormat="1" x14ac:dyDescent="0.15"/>
    <row r="1557" s="268" customFormat="1" x14ac:dyDescent="0.15"/>
    <row r="1558" s="268" customFormat="1" x14ac:dyDescent="0.15"/>
    <row r="1559" s="268" customFormat="1" x14ac:dyDescent="0.15"/>
    <row r="1560" s="268" customFormat="1" x14ac:dyDescent="0.15"/>
    <row r="1561" s="268" customFormat="1" x14ac:dyDescent="0.15"/>
    <row r="1562" s="268" customFormat="1" x14ac:dyDescent="0.15"/>
    <row r="1563" s="268" customFormat="1" x14ac:dyDescent="0.15"/>
    <row r="1564" s="268" customFormat="1" x14ac:dyDescent="0.15"/>
    <row r="1565" s="268" customFormat="1" x14ac:dyDescent="0.15"/>
    <row r="1566" s="268" customFormat="1" x14ac:dyDescent="0.15"/>
    <row r="1567" s="268" customFormat="1" x14ac:dyDescent="0.15"/>
    <row r="1568" s="268" customFormat="1" x14ac:dyDescent="0.15"/>
    <row r="1569" s="268" customFormat="1" x14ac:dyDescent="0.15"/>
    <row r="1570" s="268" customFormat="1" x14ac:dyDescent="0.15"/>
    <row r="1571" s="268" customFormat="1" x14ac:dyDescent="0.15"/>
    <row r="1572" s="268" customFormat="1" x14ac:dyDescent="0.15"/>
    <row r="1573" s="268" customFormat="1" x14ac:dyDescent="0.15"/>
    <row r="1574" s="268" customFormat="1" x14ac:dyDescent="0.15"/>
    <row r="1575" s="268" customFormat="1" x14ac:dyDescent="0.15"/>
    <row r="1576" s="268" customFormat="1" x14ac:dyDescent="0.15"/>
    <row r="1577" s="268" customFormat="1" x14ac:dyDescent="0.15"/>
    <row r="1578" s="268" customFormat="1" x14ac:dyDescent="0.15"/>
    <row r="1579" s="268" customFormat="1" x14ac:dyDescent="0.15"/>
    <row r="1580" s="268" customFormat="1" x14ac:dyDescent="0.15"/>
    <row r="1581" s="268" customFormat="1" x14ac:dyDescent="0.15"/>
    <row r="1582" s="268" customFormat="1" x14ac:dyDescent="0.15"/>
    <row r="1583" s="268" customFormat="1" x14ac:dyDescent="0.15"/>
    <row r="1584" s="268" customFormat="1" x14ac:dyDescent="0.15"/>
    <row r="1585" s="268" customFormat="1" x14ac:dyDescent="0.15"/>
    <row r="1586" s="268" customFormat="1" x14ac:dyDescent="0.15"/>
    <row r="1587" s="268" customFormat="1" x14ac:dyDescent="0.15"/>
    <row r="1588" s="268" customFormat="1" x14ac:dyDescent="0.15"/>
    <row r="1589" s="268" customFormat="1" x14ac:dyDescent="0.15"/>
    <row r="1590" s="268" customFormat="1" x14ac:dyDescent="0.15"/>
    <row r="1591" s="268" customFormat="1" x14ac:dyDescent="0.15"/>
    <row r="1592" s="268" customFormat="1" x14ac:dyDescent="0.15"/>
    <row r="1593" s="268" customFormat="1" x14ac:dyDescent="0.15"/>
    <row r="1594" s="268" customFormat="1" x14ac:dyDescent="0.15"/>
    <row r="1595" s="268" customFormat="1" x14ac:dyDescent="0.15"/>
    <row r="1596" s="268" customFormat="1" x14ac:dyDescent="0.15"/>
    <row r="1597" s="268" customFormat="1" x14ac:dyDescent="0.15"/>
    <row r="1598" s="268" customFormat="1" x14ac:dyDescent="0.15"/>
    <row r="1599" s="268" customFormat="1" x14ac:dyDescent="0.15"/>
    <row r="1600" s="268" customFormat="1" x14ac:dyDescent="0.15"/>
    <row r="1601" s="268" customFormat="1" x14ac:dyDescent="0.15"/>
    <row r="1602" s="268" customFormat="1" x14ac:dyDescent="0.15"/>
    <row r="1603" s="268" customFormat="1" x14ac:dyDescent="0.15"/>
    <row r="1604" s="268" customFormat="1" x14ac:dyDescent="0.15"/>
    <row r="1605" s="268" customFormat="1" x14ac:dyDescent="0.15"/>
    <row r="1606" s="268" customFormat="1" x14ac:dyDescent="0.15"/>
    <row r="1607" s="268" customFormat="1" x14ac:dyDescent="0.15"/>
    <row r="1608" s="268" customFormat="1" x14ac:dyDescent="0.15"/>
    <row r="1609" s="268" customFormat="1" x14ac:dyDescent="0.15"/>
    <row r="1610" s="268" customFormat="1" x14ac:dyDescent="0.15"/>
    <row r="1611" s="268" customFormat="1" x14ac:dyDescent="0.15"/>
    <row r="1612" s="268" customFormat="1" x14ac:dyDescent="0.15"/>
    <row r="1613" s="268" customFormat="1" x14ac:dyDescent="0.15"/>
    <row r="1614" s="268" customFormat="1" x14ac:dyDescent="0.15"/>
    <row r="1615" s="268" customFormat="1" x14ac:dyDescent="0.15"/>
    <row r="1616" s="268" customFormat="1" x14ac:dyDescent="0.15"/>
    <row r="1617" s="268" customFormat="1" x14ac:dyDescent="0.15"/>
    <row r="1618" s="268" customFormat="1" x14ac:dyDescent="0.15"/>
    <row r="1619" s="268" customFormat="1" x14ac:dyDescent="0.15"/>
    <row r="1620" s="268" customFormat="1" x14ac:dyDescent="0.15"/>
    <row r="1621" s="268" customFormat="1" x14ac:dyDescent="0.15"/>
    <row r="1622" s="268" customFormat="1" x14ac:dyDescent="0.15"/>
    <row r="1623" s="268" customFormat="1" x14ac:dyDescent="0.15"/>
    <row r="1624" s="268" customFormat="1" x14ac:dyDescent="0.15"/>
    <row r="1625" s="268" customFormat="1" x14ac:dyDescent="0.15"/>
    <row r="1626" s="268" customFormat="1" x14ac:dyDescent="0.15"/>
    <row r="1627" s="268" customFormat="1" x14ac:dyDescent="0.15"/>
    <row r="1628" s="268" customFormat="1" x14ac:dyDescent="0.15"/>
    <row r="1629" s="268" customFormat="1" x14ac:dyDescent="0.15"/>
    <row r="1630" s="268" customFormat="1" x14ac:dyDescent="0.15"/>
    <row r="1631" s="268" customFormat="1" x14ac:dyDescent="0.15"/>
    <row r="1632" s="268" customFormat="1" x14ac:dyDescent="0.15"/>
    <row r="1633" s="268" customFormat="1" x14ac:dyDescent="0.15"/>
    <row r="1634" s="268" customFormat="1" x14ac:dyDescent="0.15"/>
    <row r="1635" s="268" customFormat="1" x14ac:dyDescent="0.15"/>
    <row r="1636" s="268" customFormat="1" x14ac:dyDescent="0.15"/>
    <row r="1637" s="268" customFormat="1" x14ac:dyDescent="0.15"/>
    <row r="1638" s="268" customFormat="1" x14ac:dyDescent="0.15"/>
    <row r="1639" s="268" customFormat="1" x14ac:dyDescent="0.15"/>
    <row r="1640" s="268" customFormat="1" x14ac:dyDescent="0.15"/>
    <row r="1641" s="268" customFormat="1" x14ac:dyDescent="0.15"/>
    <row r="1642" s="268" customFormat="1" x14ac:dyDescent="0.15"/>
    <row r="1643" s="268" customFormat="1" x14ac:dyDescent="0.15"/>
    <row r="1644" s="268" customFormat="1" x14ac:dyDescent="0.15"/>
    <row r="1645" s="268" customFormat="1" x14ac:dyDescent="0.15"/>
    <row r="1646" s="268" customFormat="1" x14ac:dyDescent="0.15"/>
    <row r="1647" s="268" customFormat="1" x14ac:dyDescent="0.15"/>
    <row r="1648" s="268" customFormat="1" x14ac:dyDescent="0.15"/>
    <row r="1649" s="268" customFormat="1" x14ac:dyDescent="0.15"/>
    <row r="1650" s="268" customFormat="1" x14ac:dyDescent="0.15"/>
    <row r="1651" s="268" customFormat="1" x14ac:dyDescent="0.15"/>
    <row r="1652" s="268" customFormat="1" x14ac:dyDescent="0.15"/>
    <row r="1653" s="268" customFormat="1" x14ac:dyDescent="0.15"/>
    <row r="1654" s="268" customFormat="1" x14ac:dyDescent="0.15"/>
    <row r="1655" s="268" customFormat="1" x14ac:dyDescent="0.15"/>
    <row r="1656" s="268" customFormat="1" x14ac:dyDescent="0.15"/>
    <row r="1657" s="268" customFormat="1" x14ac:dyDescent="0.15"/>
    <row r="1658" s="268" customFormat="1" x14ac:dyDescent="0.15"/>
    <row r="1659" s="268" customFormat="1" x14ac:dyDescent="0.15"/>
    <row r="1660" s="268" customFormat="1" x14ac:dyDescent="0.15"/>
    <row r="1661" s="268" customFormat="1" x14ac:dyDescent="0.15"/>
    <row r="1662" s="268" customFormat="1" x14ac:dyDescent="0.15"/>
    <row r="1663" s="268" customFormat="1" x14ac:dyDescent="0.15"/>
    <row r="1664" s="268" customFormat="1" x14ac:dyDescent="0.15"/>
    <row r="1665" s="268" customFormat="1" x14ac:dyDescent="0.15"/>
    <row r="1666" s="268" customFormat="1" x14ac:dyDescent="0.15"/>
    <row r="1667" s="268" customFormat="1" x14ac:dyDescent="0.15"/>
    <row r="1668" s="268" customFormat="1" x14ac:dyDescent="0.15"/>
    <row r="1669" s="268" customFormat="1" x14ac:dyDescent="0.15"/>
    <row r="1670" s="268" customFormat="1" x14ac:dyDescent="0.15"/>
    <row r="1671" s="268" customFormat="1" x14ac:dyDescent="0.15"/>
    <row r="1672" s="268" customFormat="1" x14ac:dyDescent="0.15"/>
    <row r="1673" s="268" customFormat="1" x14ac:dyDescent="0.15"/>
    <row r="1674" s="268" customFormat="1" x14ac:dyDescent="0.15"/>
    <row r="1675" s="268" customFormat="1" x14ac:dyDescent="0.15"/>
    <row r="1676" s="268" customFormat="1" x14ac:dyDescent="0.15"/>
    <row r="1677" s="268" customFormat="1" x14ac:dyDescent="0.15"/>
    <row r="1678" s="268" customFormat="1" x14ac:dyDescent="0.15"/>
    <row r="1679" s="268" customFormat="1" x14ac:dyDescent="0.15"/>
    <row r="1680" s="268" customFormat="1" x14ac:dyDescent="0.15"/>
    <row r="1681" s="268" customFormat="1" x14ac:dyDescent="0.15"/>
    <row r="1682" s="268" customFormat="1" x14ac:dyDescent="0.15"/>
    <row r="1683" s="268" customFormat="1" x14ac:dyDescent="0.15"/>
    <row r="1684" s="268" customFormat="1" x14ac:dyDescent="0.15"/>
    <row r="1685" s="268" customFormat="1" x14ac:dyDescent="0.15"/>
    <row r="1686" s="268" customFormat="1" x14ac:dyDescent="0.15"/>
    <row r="1687" s="268" customFormat="1" x14ac:dyDescent="0.15"/>
    <row r="1688" s="268" customFormat="1" x14ac:dyDescent="0.15"/>
    <row r="1689" s="268" customFormat="1" x14ac:dyDescent="0.15"/>
    <row r="1690" s="268" customFormat="1" x14ac:dyDescent="0.15"/>
    <row r="1691" s="268" customFormat="1" x14ac:dyDescent="0.15"/>
    <row r="1692" s="268" customFormat="1" x14ac:dyDescent="0.15"/>
    <row r="1693" s="268" customFormat="1" x14ac:dyDescent="0.15"/>
    <row r="1694" s="268" customFormat="1" x14ac:dyDescent="0.15"/>
    <row r="1695" s="268" customFormat="1" x14ac:dyDescent="0.15"/>
    <row r="1696" s="268" customFormat="1" x14ac:dyDescent="0.15"/>
    <row r="1697" s="268" customFormat="1" x14ac:dyDescent="0.15"/>
    <row r="1698" s="268" customFormat="1" x14ac:dyDescent="0.15"/>
    <row r="1699" s="268" customFormat="1" x14ac:dyDescent="0.15"/>
    <row r="1700" s="268" customFormat="1" x14ac:dyDescent="0.15"/>
    <row r="1701" s="268" customFormat="1" x14ac:dyDescent="0.15"/>
    <row r="1702" s="268" customFormat="1" x14ac:dyDescent="0.15"/>
    <row r="1703" s="268" customFormat="1" x14ac:dyDescent="0.15"/>
    <row r="1704" s="268" customFormat="1" x14ac:dyDescent="0.15"/>
    <row r="1705" s="268" customFormat="1" x14ac:dyDescent="0.15"/>
    <row r="1706" s="268" customFormat="1" x14ac:dyDescent="0.15"/>
    <row r="1707" s="268" customFormat="1" x14ac:dyDescent="0.15"/>
    <row r="1708" s="268" customFormat="1" x14ac:dyDescent="0.15"/>
    <row r="1709" s="268" customFormat="1" x14ac:dyDescent="0.15"/>
    <row r="1710" s="268" customFormat="1" x14ac:dyDescent="0.15"/>
    <row r="1711" s="268" customFormat="1" x14ac:dyDescent="0.15"/>
    <row r="1712" s="268" customFormat="1" x14ac:dyDescent="0.15"/>
    <row r="1713" s="268" customFormat="1" x14ac:dyDescent="0.15"/>
    <row r="1714" s="268" customFormat="1" x14ac:dyDescent="0.15"/>
    <row r="1715" s="268" customFormat="1" x14ac:dyDescent="0.15"/>
    <row r="1716" s="268" customFormat="1" x14ac:dyDescent="0.15"/>
    <row r="1717" s="268" customFormat="1" x14ac:dyDescent="0.15"/>
    <row r="1718" s="268" customFormat="1" x14ac:dyDescent="0.15"/>
    <row r="1719" s="268" customFormat="1" x14ac:dyDescent="0.15"/>
    <row r="1720" s="268" customFormat="1" x14ac:dyDescent="0.15"/>
    <row r="1721" s="268" customFormat="1" x14ac:dyDescent="0.15"/>
    <row r="1722" s="268" customFormat="1" x14ac:dyDescent="0.15"/>
    <row r="1723" s="268" customFormat="1" x14ac:dyDescent="0.15"/>
    <row r="1724" s="268" customFormat="1" x14ac:dyDescent="0.15"/>
    <row r="1725" s="268" customFormat="1" x14ac:dyDescent="0.15"/>
    <row r="1726" s="268" customFormat="1" x14ac:dyDescent="0.15"/>
    <row r="1727" s="268" customFormat="1" x14ac:dyDescent="0.15"/>
    <row r="1728" s="268" customFormat="1" x14ac:dyDescent="0.15"/>
    <row r="1729" s="268" customFormat="1" x14ac:dyDescent="0.15"/>
    <row r="1730" s="268" customFormat="1" x14ac:dyDescent="0.15"/>
    <row r="1731" s="268" customFormat="1" x14ac:dyDescent="0.15"/>
    <row r="1732" s="268" customFormat="1" x14ac:dyDescent="0.15"/>
    <row r="1733" s="268" customFormat="1" x14ac:dyDescent="0.15"/>
    <row r="1734" s="268" customFormat="1" x14ac:dyDescent="0.15"/>
    <row r="1735" s="268" customFormat="1" x14ac:dyDescent="0.15"/>
    <row r="1736" s="268" customFormat="1" x14ac:dyDescent="0.15"/>
    <row r="1737" s="268" customFormat="1" x14ac:dyDescent="0.15"/>
    <row r="1738" s="268" customFormat="1" x14ac:dyDescent="0.15"/>
    <row r="1739" s="268" customFormat="1" x14ac:dyDescent="0.15"/>
    <row r="1740" s="268" customFormat="1" x14ac:dyDescent="0.15"/>
    <row r="1741" s="268" customFormat="1" x14ac:dyDescent="0.15"/>
    <row r="1742" s="268" customFormat="1" x14ac:dyDescent="0.15"/>
    <row r="1743" s="268" customFormat="1" x14ac:dyDescent="0.15"/>
    <row r="1744" s="268" customFormat="1" x14ac:dyDescent="0.15"/>
    <row r="1745" s="268" customFormat="1" x14ac:dyDescent="0.15"/>
    <row r="1746" s="268" customFormat="1" x14ac:dyDescent="0.15"/>
    <row r="1747" s="268" customFormat="1" x14ac:dyDescent="0.15"/>
    <row r="1748" s="268" customFormat="1" x14ac:dyDescent="0.15"/>
    <row r="1749" s="268" customFormat="1" x14ac:dyDescent="0.15"/>
    <row r="1750" s="268" customFormat="1" x14ac:dyDescent="0.15"/>
    <row r="1751" s="268" customFormat="1" x14ac:dyDescent="0.15"/>
    <row r="1752" s="268" customFormat="1" x14ac:dyDescent="0.15"/>
    <row r="1753" s="268" customFormat="1" x14ac:dyDescent="0.15"/>
    <row r="1754" s="268" customFormat="1" x14ac:dyDescent="0.15"/>
    <row r="1755" s="268" customFormat="1" x14ac:dyDescent="0.15"/>
    <row r="1756" s="268" customFormat="1" x14ac:dyDescent="0.15"/>
    <row r="1757" s="268" customFormat="1" x14ac:dyDescent="0.15"/>
    <row r="1758" s="268" customFormat="1" x14ac:dyDescent="0.15"/>
    <row r="1759" s="268" customFormat="1" x14ac:dyDescent="0.15"/>
    <row r="1760" s="268" customFormat="1" x14ac:dyDescent="0.15"/>
    <row r="1761" s="268" customFormat="1" x14ac:dyDescent="0.15"/>
    <row r="1762" s="268" customFormat="1" x14ac:dyDescent="0.15"/>
    <row r="1763" s="268" customFormat="1" x14ac:dyDescent="0.15"/>
    <row r="1764" s="268" customFormat="1" x14ac:dyDescent="0.15"/>
    <row r="1765" s="268" customFormat="1" x14ac:dyDescent="0.15"/>
    <row r="1766" s="268" customFormat="1" x14ac:dyDescent="0.15"/>
    <row r="1767" s="268" customFormat="1" x14ac:dyDescent="0.15"/>
    <row r="1768" s="268" customFormat="1" x14ac:dyDescent="0.15"/>
    <row r="1769" s="268" customFormat="1" x14ac:dyDescent="0.15"/>
    <row r="1770" s="268" customFormat="1" x14ac:dyDescent="0.15"/>
    <row r="1771" s="268" customFormat="1" x14ac:dyDescent="0.15"/>
    <row r="1772" s="268" customFormat="1" x14ac:dyDescent="0.15"/>
    <row r="1773" s="268" customFormat="1" x14ac:dyDescent="0.15"/>
    <row r="1774" s="268" customFormat="1" x14ac:dyDescent="0.15"/>
    <row r="1775" s="268" customFormat="1" x14ac:dyDescent="0.15"/>
    <row r="1776" s="268" customFormat="1" x14ac:dyDescent="0.15"/>
    <row r="1777" s="268" customFormat="1" x14ac:dyDescent="0.15"/>
    <row r="1778" s="268" customFormat="1" x14ac:dyDescent="0.15"/>
    <row r="1779" s="268" customFormat="1" x14ac:dyDescent="0.15"/>
    <row r="1780" s="268" customFormat="1" x14ac:dyDescent="0.15"/>
    <row r="1781" s="268" customFormat="1" x14ac:dyDescent="0.15"/>
    <row r="1782" s="268" customFormat="1" x14ac:dyDescent="0.15"/>
    <row r="1783" s="268" customFormat="1" x14ac:dyDescent="0.15"/>
    <row r="1784" s="268" customFormat="1" x14ac:dyDescent="0.15"/>
    <row r="1785" s="268" customFormat="1" x14ac:dyDescent="0.15"/>
    <row r="1786" s="268" customFormat="1" x14ac:dyDescent="0.15"/>
    <row r="1787" s="268" customFormat="1" x14ac:dyDescent="0.15"/>
    <row r="1788" s="268" customFormat="1" x14ac:dyDescent="0.15"/>
    <row r="1789" s="268" customFormat="1" x14ac:dyDescent="0.15"/>
    <row r="1790" s="268" customFormat="1" x14ac:dyDescent="0.15"/>
    <row r="1791" s="268" customFormat="1" x14ac:dyDescent="0.15"/>
    <row r="1792" s="268" customFormat="1" x14ac:dyDescent="0.15"/>
    <row r="1793" s="268" customFormat="1" x14ac:dyDescent="0.15"/>
    <row r="1794" s="268" customFormat="1" x14ac:dyDescent="0.15"/>
    <row r="1795" s="268" customFormat="1" x14ac:dyDescent="0.15"/>
    <row r="1796" s="268" customFormat="1" x14ac:dyDescent="0.15"/>
    <row r="1797" s="268" customFormat="1" x14ac:dyDescent="0.15"/>
    <row r="1798" s="268" customFormat="1" x14ac:dyDescent="0.15"/>
    <row r="1799" s="268" customFormat="1" x14ac:dyDescent="0.15"/>
    <row r="1800" s="268" customFormat="1" x14ac:dyDescent="0.15"/>
    <row r="1801" s="268" customFormat="1" x14ac:dyDescent="0.15"/>
    <row r="1802" s="268" customFormat="1" x14ac:dyDescent="0.15"/>
    <row r="1803" s="268" customFormat="1" x14ac:dyDescent="0.15"/>
    <row r="1804" s="268" customFormat="1" x14ac:dyDescent="0.15"/>
    <row r="1805" s="268" customFormat="1" x14ac:dyDescent="0.15"/>
    <row r="1806" s="268" customFormat="1" x14ac:dyDescent="0.15"/>
    <row r="1807" s="268" customFormat="1" x14ac:dyDescent="0.15"/>
    <row r="1808" s="268" customFormat="1" x14ac:dyDescent="0.15"/>
    <row r="1809" s="268" customFormat="1" x14ac:dyDescent="0.15"/>
    <row r="1810" s="268" customFormat="1" x14ac:dyDescent="0.15"/>
    <row r="1811" s="268" customFormat="1" x14ac:dyDescent="0.15"/>
    <row r="1812" s="268" customFormat="1" x14ac:dyDescent="0.15"/>
    <row r="1813" s="268" customFormat="1" x14ac:dyDescent="0.15"/>
    <row r="1814" s="268" customFormat="1" x14ac:dyDescent="0.15"/>
    <row r="1815" s="268" customFormat="1" x14ac:dyDescent="0.15"/>
    <row r="1816" s="268" customFormat="1" x14ac:dyDescent="0.15"/>
    <row r="1817" s="268" customFormat="1" x14ac:dyDescent="0.15"/>
    <row r="1818" s="268" customFormat="1" x14ac:dyDescent="0.15"/>
    <row r="1819" s="268" customFormat="1" x14ac:dyDescent="0.15"/>
    <row r="1820" s="268" customFormat="1" x14ac:dyDescent="0.15"/>
    <row r="1821" s="268" customFormat="1" x14ac:dyDescent="0.15"/>
    <row r="1822" s="268" customFormat="1" x14ac:dyDescent="0.15"/>
    <row r="1823" s="268" customFormat="1" x14ac:dyDescent="0.15"/>
    <row r="1824" s="268" customFormat="1" x14ac:dyDescent="0.15"/>
    <row r="1825" s="268" customFormat="1" x14ac:dyDescent="0.15"/>
    <row r="1826" s="268" customFormat="1" x14ac:dyDescent="0.15"/>
    <row r="1827" s="268" customFormat="1" x14ac:dyDescent="0.15"/>
    <row r="1828" s="268" customFormat="1" x14ac:dyDescent="0.15"/>
    <row r="1829" s="268" customFormat="1" x14ac:dyDescent="0.15"/>
    <row r="1830" s="268" customFormat="1" x14ac:dyDescent="0.15"/>
    <row r="1831" s="268" customFormat="1" x14ac:dyDescent="0.15"/>
    <row r="1832" s="268" customFormat="1" x14ac:dyDescent="0.15"/>
    <row r="1833" s="268" customFormat="1" x14ac:dyDescent="0.15"/>
    <row r="1834" s="268" customFormat="1" x14ac:dyDescent="0.15"/>
    <row r="1835" s="268" customFormat="1" x14ac:dyDescent="0.15"/>
    <row r="1836" s="268" customFormat="1" x14ac:dyDescent="0.15"/>
    <row r="1837" s="268" customFormat="1" x14ac:dyDescent="0.15"/>
    <row r="1838" s="268" customFormat="1" x14ac:dyDescent="0.15"/>
    <row r="1839" s="268" customFormat="1" x14ac:dyDescent="0.15"/>
    <row r="1840" s="268" customFormat="1" x14ac:dyDescent="0.15"/>
    <row r="1841" s="268" customFormat="1" x14ac:dyDescent="0.15"/>
    <row r="1842" s="268" customFormat="1" x14ac:dyDescent="0.15"/>
    <row r="1843" s="268" customFormat="1" x14ac:dyDescent="0.15"/>
    <row r="1844" s="268" customFormat="1" x14ac:dyDescent="0.15"/>
    <row r="1845" s="268" customFormat="1" x14ac:dyDescent="0.15"/>
    <row r="1846" s="268" customFormat="1" x14ac:dyDescent="0.15"/>
    <row r="1847" s="268" customFormat="1" x14ac:dyDescent="0.15"/>
    <row r="1848" s="268" customFormat="1" x14ac:dyDescent="0.15"/>
    <row r="1849" s="268" customFormat="1" x14ac:dyDescent="0.15"/>
    <row r="1850" s="268" customFormat="1" x14ac:dyDescent="0.15"/>
    <row r="1851" s="268" customFormat="1" x14ac:dyDescent="0.15"/>
    <row r="1852" s="268" customFormat="1" x14ac:dyDescent="0.15"/>
    <row r="1853" s="268" customFormat="1" x14ac:dyDescent="0.15"/>
    <row r="1854" s="268" customFormat="1" x14ac:dyDescent="0.15"/>
    <row r="1855" s="268" customFormat="1" x14ac:dyDescent="0.15"/>
    <row r="1856" s="268" customFormat="1" x14ac:dyDescent="0.15"/>
    <row r="1857" s="268" customFormat="1" x14ac:dyDescent="0.15"/>
    <row r="1858" s="268" customFormat="1" x14ac:dyDescent="0.15"/>
    <row r="1859" s="268" customFormat="1" x14ac:dyDescent="0.15"/>
    <row r="1860" s="268" customFormat="1" x14ac:dyDescent="0.15"/>
    <row r="1861" s="268" customFormat="1" x14ac:dyDescent="0.15"/>
    <row r="1862" s="268" customFormat="1" x14ac:dyDescent="0.15"/>
    <row r="1863" s="268" customFormat="1" x14ac:dyDescent="0.15"/>
    <row r="1864" s="268" customFormat="1" x14ac:dyDescent="0.15"/>
    <row r="1865" s="268" customFormat="1" x14ac:dyDescent="0.15"/>
    <row r="1866" s="268" customFormat="1" x14ac:dyDescent="0.15"/>
    <row r="1867" s="268" customFormat="1" x14ac:dyDescent="0.15"/>
    <row r="1868" s="268" customFormat="1" x14ac:dyDescent="0.15"/>
    <row r="1869" s="268" customFormat="1" x14ac:dyDescent="0.15"/>
    <row r="1870" s="268" customFormat="1" x14ac:dyDescent="0.15"/>
    <row r="1871" s="268" customFormat="1" x14ac:dyDescent="0.15"/>
    <row r="1872" s="268" customFormat="1" x14ac:dyDescent="0.15"/>
    <row r="1873" s="268" customFormat="1" x14ac:dyDescent="0.15"/>
    <row r="1874" s="268" customFormat="1" x14ac:dyDescent="0.15"/>
    <row r="1875" s="268" customFormat="1" x14ac:dyDescent="0.15"/>
    <row r="1876" s="268" customFormat="1" x14ac:dyDescent="0.15"/>
    <row r="1877" s="268" customFormat="1" x14ac:dyDescent="0.15"/>
    <row r="1878" s="268" customFormat="1" x14ac:dyDescent="0.15"/>
    <row r="1879" s="268" customFormat="1" x14ac:dyDescent="0.15"/>
    <row r="1880" s="268" customFormat="1" x14ac:dyDescent="0.15"/>
    <row r="1881" s="268" customFormat="1" x14ac:dyDescent="0.15"/>
    <row r="1882" s="268" customFormat="1" x14ac:dyDescent="0.15"/>
    <row r="1883" s="268" customFormat="1" x14ac:dyDescent="0.15"/>
    <row r="1884" s="268" customFormat="1" x14ac:dyDescent="0.15"/>
    <row r="1885" s="268" customFormat="1" x14ac:dyDescent="0.15"/>
    <row r="1886" s="268" customFormat="1" x14ac:dyDescent="0.15"/>
    <row r="1887" s="268" customFormat="1" x14ac:dyDescent="0.15"/>
    <row r="1888" s="268" customFormat="1" x14ac:dyDescent="0.15"/>
    <row r="1889" s="268" customFormat="1" x14ac:dyDescent="0.15"/>
    <row r="1890" s="268" customFormat="1" x14ac:dyDescent="0.15"/>
    <row r="1891" s="268" customFormat="1" x14ac:dyDescent="0.15"/>
    <row r="1892" s="268" customFormat="1" x14ac:dyDescent="0.15"/>
    <row r="1893" s="268" customFormat="1" x14ac:dyDescent="0.15"/>
    <row r="1894" s="268" customFormat="1" x14ac:dyDescent="0.15"/>
    <row r="1895" s="268" customFormat="1" x14ac:dyDescent="0.15"/>
    <row r="1896" s="268" customFormat="1" x14ac:dyDescent="0.15"/>
    <row r="1897" s="268" customFormat="1" x14ac:dyDescent="0.15"/>
    <row r="1898" s="268" customFormat="1" x14ac:dyDescent="0.15"/>
    <row r="1899" s="268" customFormat="1" x14ac:dyDescent="0.15"/>
    <row r="1900" s="268" customFormat="1" x14ac:dyDescent="0.15"/>
    <row r="1901" s="268" customFormat="1" x14ac:dyDescent="0.15"/>
    <row r="1902" s="268" customFormat="1" x14ac:dyDescent="0.15"/>
    <row r="1903" s="268" customFormat="1" x14ac:dyDescent="0.15"/>
    <row r="1904" s="268" customFormat="1" x14ac:dyDescent="0.15"/>
    <row r="1905" s="268" customFormat="1" x14ac:dyDescent="0.15"/>
    <row r="1906" s="268" customFormat="1" x14ac:dyDescent="0.15"/>
    <row r="1907" s="268" customFormat="1" x14ac:dyDescent="0.15"/>
    <row r="1908" s="268" customFormat="1" x14ac:dyDescent="0.15"/>
    <row r="1909" s="268" customFormat="1" x14ac:dyDescent="0.15"/>
    <row r="1910" s="268" customFormat="1" x14ac:dyDescent="0.15"/>
    <row r="1911" s="268" customFormat="1" x14ac:dyDescent="0.15"/>
    <row r="1912" s="268" customFormat="1" x14ac:dyDescent="0.15"/>
    <row r="1913" s="268" customFormat="1" x14ac:dyDescent="0.15"/>
    <row r="1914" s="268" customFormat="1" x14ac:dyDescent="0.15"/>
    <row r="1915" s="268" customFormat="1" x14ac:dyDescent="0.15"/>
    <row r="1916" s="268" customFormat="1" x14ac:dyDescent="0.15"/>
    <row r="1917" s="268" customFormat="1" x14ac:dyDescent="0.15"/>
    <row r="1918" s="268" customFormat="1" x14ac:dyDescent="0.15"/>
    <row r="1919" s="268" customFormat="1" x14ac:dyDescent="0.15"/>
    <row r="1920" s="268" customFormat="1" x14ac:dyDescent="0.15"/>
    <row r="1921" s="268" customFormat="1" x14ac:dyDescent="0.15"/>
    <row r="1922" s="268" customFormat="1" x14ac:dyDescent="0.15"/>
    <row r="1923" s="268" customFormat="1" x14ac:dyDescent="0.15"/>
    <row r="1924" s="268" customFormat="1" x14ac:dyDescent="0.15"/>
    <row r="1925" s="268" customFormat="1" x14ac:dyDescent="0.15"/>
    <row r="1926" s="268" customFormat="1" x14ac:dyDescent="0.15"/>
    <row r="1927" s="268" customFormat="1" x14ac:dyDescent="0.15"/>
    <row r="1928" s="268" customFormat="1" x14ac:dyDescent="0.15"/>
    <row r="1929" s="268" customFormat="1" x14ac:dyDescent="0.15"/>
    <row r="1930" s="268" customFormat="1" x14ac:dyDescent="0.15"/>
    <row r="1931" s="268" customFormat="1" x14ac:dyDescent="0.15"/>
    <row r="1932" s="268" customFormat="1" x14ac:dyDescent="0.15"/>
    <row r="1933" s="268" customFormat="1" x14ac:dyDescent="0.15"/>
    <row r="1934" s="268" customFormat="1" x14ac:dyDescent="0.15"/>
    <row r="1935" s="268" customFormat="1" x14ac:dyDescent="0.15"/>
    <row r="1936" s="268" customFormat="1" x14ac:dyDescent="0.15"/>
    <row r="1937" s="268" customFormat="1" x14ac:dyDescent="0.15"/>
    <row r="1938" s="268" customFormat="1" x14ac:dyDescent="0.15"/>
    <row r="1939" s="268" customFormat="1" x14ac:dyDescent="0.15"/>
    <row r="1940" s="268" customFormat="1" x14ac:dyDescent="0.15"/>
    <row r="1941" s="268" customFormat="1" x14ac:dyDescent="0.15"/>
    <row r="1942" s="268" customFormat="1" x14ac:dyDescent="0.15"/>
    <row r="1943" s="268" customFormat="1" x14ac:dyDescent="0.15"/>
    <row r="1944" s="268" customFormat="1" x14ac:dyDescent="0.15"/>
    <row r="1945" s="268" customFormat="1" x14ac:dyDescent="0.15"/>
    <row r="1946" s="268" customFormat="1" x14ac:dyDescent="0.15"/>
    <row r="1947" s="268" customFormat="1" x14ac:dyDescent="0.15"/>
    <row r="1948" s="268" customFormat="1" x14ac:dyDescent="0.15"/>
    <row r="1949" s="268" customFormat="1" x14ac:dyDescent="0.15"/>
    <row r="1950" s="268" customFormat="1" x14ac:dyDescent="0.15"/>
    <row r="1951" s="268" customFormat="1" x14ac:dyDescent="0.15"/>
    <row r="1952" s="268" customFormat="1" x14ac:dyDescent="0.15"/>
    <row r="1953" s="268" customFormat="1" x14ac:dyDescent="0.15"/>
    <row r="1954" s="268" customFormat="1" x14ac:dyDescent="0.15"/>
    <row r="1955" s="268" customFormat="1" x14ac:dyDescent="0.15"/>
    <row r="1956" s="268" customFormat="1" x14ac:dyDescent="0.15"/>
    <row r="1957" s="268" customFormat="1" x14ac:dyDescent="0.15"/>
    <row r="1958" s="268" customFormat="1" x14ac:dyDescent="0.15"/>
    <row r="1959" s="268" customFormat="1" x14ac:dyDescent="0.15"/>
    <row r="1960" s="268" customFormat="1" x14ac:dyDescent="0.15"/>
    <row r="1961" s="268" customFormat="1" x14ac:dyDescent="0.15"/>
    <row r="1962" s="268" customFormat="1" x14ac:dyDescent="0.15"/>
    <row r="1963" s="268" customFormat="1" x14ac:dyDescent="0.15"/>
    <row r="1964" s="268" customFormat="1" x14ac:dyDescent="0.15"/>
    <row r="1965" s="268" customFormat="1" x14ac:dyDescent="0.15"/>
    <row r="1966" s="268" customFormat="1" x14ac:dyDescent="0.15"/>
    <row r="1967" s="268" customFormat="1" x14ac:dyDescent="0.15"/>
    <row r="1968" s="268" customFormat="1" x14ac:dyDescent="0.15"/>
    <row r="1969" s="268" customFormat="1" x14ac:dyDescent="0.15"/>
    <row r="1970" s="268" customFormat="1" x14ac:dyDescent="0.15"/>
    <row r="1971" s="268" customFormat="1" x14ac:dyDescent="0.15"/>
    <row r="1972" s="268" customFormat="1" x14ac:dyDescent="0.15"/>
    <row r="1973" s="268" customFormat="1" x14ac:dyDescent="0.15"/>
    <row r="1974" s="268" customFormat="1" x14ac:dyDescent="0.15"/>
    <row r="1975" s="268" customFormat="1" x14ac:dyDescent="0.15"/>
    <row r="1976" s="268" customFormat="1" x14ac:dyDescent="0.15"/>
    <row r="1977" s="268" customFormat="1" x14ac:dyDescent="0.15"/>
    <row r="1978" s="268" customFormat="1" x14ac:dyDescent="0.15"/>
    <row r="1979" s="268" customFormat="1" x14ac:dyDescent="0.15"/>
    <row r="1980" s="268" customFormat="1" x14ac:dyDescent="0.15"/>
    <row r="1981" s="268" customFormat="1" x14ac:dyDescent="0.15"/>
    <row r="1982" s="268" customFormat="1" x14ac:dyDescent="0.15"/>
    <row r="1983" s="268" customFormat="1" x14ac:dyDescent="0.15"/>
    <row r="1984" s="268" customFormat="1" x14ac:dyDescent="0.15"/>
    <row r="1985" s="268" customFormat="1" x14ac:dyDescent="0.15"/>
    <row r="1986" s="268" customFormat="1" x14ac:dyDescent="0.15"/>
    <row r="1987" s="268" customFormat="1" x14ac:dyDescent="0.15"/>
    <row r="1988" s="268" customFormat="1" x14ac:dyDescent="0.15"/>
    <row r="1989" s="268" customFormat="1" x14ac:dyDescent="0.15"/>
    <row r="1990" s="268" customFormat="1" x14ac:dyDescent="0.15"/>
    <row r="1991" s="268" customFormat="1" x14ac:dyDescent="0.15"/>
    <row r="1992" s="268" customFormat="1" x14ac:dyDescent="0.15"/>
    <row r="1993" s="268" customFormat="1" x14ac:dyDescent="0.15"/>
    <row r="1994" s="268" customFormat="1" x14ac:dyDescent="0.15"/>
    <row r="1995" s="268" customFormat="1" x14ac:dyDescent="0.15"/>
    <row r="1996" s="268" customFormat="1" x14ac:dyDescent="0.15"/>
    <row r="1997" s="268" customFormat="1" x14ac:dyDescent="0.15"/>
    <row r="1998" s="268" customFormat="1" x14ac:dyDescent="0.15"/>
    <row r="1999" s="268" customFormat="1" x14ac:dyDescent="0.15"/>
    <row r="2000" s="268" customFormat="1" x14ac:dyDescent="0.15"/>
    <row r="2001" s="268" customFormat="1" x14ac:dyDescent="0.15"/>
    <row r="2002" s="268" customFormat="1" x14ac:dyDescent="0.15"/>
    <row r="2003" s="268" customFormat="1" x14ac:dyDescent="0.15"/>
    <row r="2004" s="268" customFormat="1" x14ac:dyDescent="0.15"/>
    <row r="2005" s="268" customFormat="1" x14ac:dyDescent="0.15"/>
    <row r="2006" s="268" customFormat="1" x14ac:dyDescent="0.15"/>
    <row r="2007" s="268" customFormat="1" x14ac:dyDescent="0.15"/>
    <row r="2008" s="268" customFormat="1" x14ac:dyDescent="0.15"/>
    <row r="2009" s="268" customFormat="1" x14ac:dyDescent="0.15"/>
    <row r="2010" s="268" customFormat="1" x14ac:dyDescent="0.15"/>
    <row r="2011" s="268" customFormat="1" x14ac:dyDescent="0.15"/>
    <row r="2012" s="268" customFormat="1" x14ac:dyDescent="0.15"/>
    <row r="2013" s="268" customFormat="1" x14ac:dyDescent="0.15"/>
    <row r="2014" s="268" customFormat="1" x14ac:dyDescent="0.15"/>
    <row r="2015" s="268" customFormat="1" x14ac:dyDescent="0.15"/>
    <row r="2016" s="268" customFormat="1" x14ac:dyDescent="0.15"/>
    <row r="2017" s="268" customFormat="1" x14ac:dyDescent="0.15"/>
    <row r="2018" s="268" customFormat="1" x14ac:dyDescent="0.15"/>
    <row r="2019" s="268" customFormat="1" x14ac:dyDescent="0.15"/>
    <row r="2020" s="268" customFormat="1" x14ac:dyDescent="0.15"/>
    <row r="2021" s="268" customFormat="1" x14ac:dyDescent="0.15"/>
    <row r="2022" s="268" customFormat="1" x14ac:dyDescent="0.15"/>
    <row r="2023" s="268" customFormat="1" x14ac:dyDescent="0.15"/>
    <row r="2024" s="268" customFormat="1" x14ac:dyDescent="0.15"/>
    <row r="2025" s="268" customFormat="1" x14ac:dyDescent="0.15"/>
    <row r="2026" s="268" customFormat="1" x14ac:dyDescent="0.15"/>
    <row r="2027" s="268" customFormat="1" x14ac:dyDescent="0.15"/>
    <row r="2028" s="268" customFormat="1" x14ac:dyDescent="0.15"/>
    <row r="2029" s="268" customFormat="1" x14ac:dyDescent="0.15"/>
    <row r="2030" s="268" customFormat="1" x14ac:dyDescent="0.15"/>
    <row r="2031" s="268" customFormat="1" x14ac:dyDescent="0.15"/>
    <row r="2032" s="268" customFormat="1" x14ac:dyDescent="0.15"/>
    <row r="2033" s="268" customFormat="1" x14ac:dyDescent="0.15"/>
    <row r="2034" s="268" customFormat="1" x14ac:dyDescent="0.15"/>
    <row r="2035" s="268" customFormat="1" x14ac:dyDescent="0.15"/>
    <row r="2036" s="268" customFormat="1" x14ac:dyDescent="0.15"/>
    <row r="2037" s="268" customFormat="1" x14ac:dyDescent="0.15"/>
    <row r="2038" s="268" customFormat="1" x14ac:dyDescent="0.15"/>
    <row r="2039" s="268" customFormat="1" x14ac:dyDescent="0.15"/>
    <row r="2040" s="268" customFormat="1" x14ac:dyDescent="0.15"/>
    <row r="2041" s="268" customFormat="1" x14ac:dyDescent="0.15"/>
    <row r="2042" s="268" customFormat="1" x14ac:dyDescent="0.15"/>
    <row r="2043" s="268" customFormat="1" x14ac:dyDescent="0.15"/>
    <row r="2044" s="268" customFormat="1" x14ac:dyDescent="0.15"/>
    <row r="2045" s="268" customFormat="1" x14ac:dyDescent="0.15"/>
    <row r="2046" s="268" customFormat="1" x14ac:dyDescent="0.15"/>
    <row r="2047" s="268" customFormat="1" x14ac:dyDescent="0.15"/>
    <row r="2048" s="268" customFormat="1" x14ac:dyDescent="0.15"/>
    <row r="2049" s="268" customFormat="1" x14ac:dyDescent="0.15"/>
    <row r="2050" s="268" customFormat="1" x14ac:dyDescent="0.15"/>
    <row r="2051" s="268" customFormat="1" x14ac:dyDescent="0.15"/>
    <row r="2052" s="268" customFormat="1" x14ac:dyDescent="0.15"/>
    <row r="2053" s="268" customFormat="1" x14ac:dyDescent="0.15"/>
    <row r="2054" s="268" customFormat="1" x14ac:dyDescent="0.15"/>
    <row r="2055" s="268" customFormat="1" x14ac:dyDescent="0.15"/>
    <row r="2056" s="268" customFormat="1" x14ac:dyDescent="0.15"/>
    <row r="2057" s="268" customFormat="1" x14ac:dyDescent="0.15"/>
    <row r="2058" s="268" customFormat="1" x14ac:dyDescent="0.15"/>
    <row r="2059" s="268" customFormat="1" x14ac:dyDescent="0.15"/>
    <row r="2060" s="268" customFormat="1" x14ac:dyDescent="0.15"/>
    <row r="2061" s="268" customFormat="1" x14ac:dyDescent="0.15"/>
    <row r="2062" s="268" customFormat="1" x14ac:dyDescent="0.15"/>
    <row r="2063" s="268" customFormat="1" x14ac:dyDescent="0.15"/>
    <row r="2064" s="268" customFormat="1" x14ac:dyDescent="0.15"/>
    <row r="2065" s="268" customFormat="1" x14ac:dyDescent="0.15"/>
    <row r="2066" s="268" customFormat="1" x14ac:dyDescent="0.15"/>
    <row r="2067" s="268" customFormat="1" x14ac:dyDescent="0.15"/>
    <row r="2068" s="268" customFormat="1" x14ac:dyDescent="0.15"/>
    <row r="2069" s="268" customFormat="1" x14ac:dyDescent="0.15"/>
    <row r="2070" s="268" customFormat="1" x14ac:dyDescent="0.15"/>
    <row r="2071" s="268" customFormat="1" x14ac:dyDescent="0.15"/>
    <row r="2072" s="268" customFormat="1" x14ac:dyDescent="0.15"/>
    <row r="2073" s="268" customFormat="1" x14ac:dyDescent="0.15"/>
    <row r="2074" s="268" customFormat="1" x14ac:dyDescent="0.15"/>
    <row r="2075" s="268" customFormat="1" x14ac:dyDescent="0.15"/>
    <row r="2076" s="268" customFormat="1" x14ac:dyDescent="0.15"/>
    <row r="2077" s="268" customFormat="1" x14ac:dyDescent="0.15"/>
    <row r="2078" s="268" customFormat="1" x14ac:dyDescent="0.15"/>
    <row r="2079" s="268" customFormat="1" x14ac:dyDescent="0.15"/>
    <row r="2080" s="268" customFormat="1" x14ac:dyDescent="0.15"/>
    <row r="2081" s="268" customFormat="1" x14ac:dyDescent="0.15"/>
    <row r="2082" s="268" customFormat="1" x14ac:dyDescent="0.15"/>
    <row r="2083" s="268" customFormat="1" x14ac:dyDescent="0.15"/>
    <row r="2084" s="268" customFormat="1" x14ac:dyDescent="0.15"/>
    <row r="2085" s="268" customFormat="1" x14ac:dyDescent="0.15"/>
    <row r="2086" s="268" customFormat="1" x14ac:dyDescent="0.15"/>
    <row r="2087" s="268" customFormat="1" x14ac:dyDescent="0.15"/>
    <row r="2088" s="268" customFormat="1" x14ac:dyDescent="0.15"/>
    <row r="2089" s="268" customFormat="1" x14ac:dyDescent="0.15"/>
    <row r="2090" s="268" customFormat="1" x14ac:dyDescent="0.15"/>
    <row r="2091" s="268" customFormat="1" x14ac:dyDescent="0.15"/>
    <row r="2092" s="268" customFormat="1" x14ac:dyDescent="0.15"/>
    <row r="2093" s="268" customFormat="1" x14ac:dyDescent="0.15"/>
    <row r="2094" s="268" customFormat="1" x14ac:dyDescent="0.15"/>
    <row r="2095" s="268" customFormat="1" x14ac:dyDescent="0.15"/>
    <row r="2096" s="268" customFormat="1" x14ac:dyDescent="0.15"/>
    <row r="2097" s="268" customFormat="1" x14ac:dyDescent="0.15"/>
    <row r="2098" s="268" customFormat="1" x14ac:dyDescent="0.15"/>
    <row r="2099" s="268" customFormat="1" x14ac:dyDescent="0.15"/>
    <row r="2100" s="268" customFormat="1" x14ac:dyDescent="0.15"/>
    <row r="2101" s="268" customFormat="1" x14ac:dyDescent="0.15"/>
    <row r="2102" s="268" customFormat="1" x14ac:dyDescent="0.15"/>
    <row r="2103" s="268" customFormat="1" x14ac:dyDescent="0.15"/>
    <row r="2104" s="268" customFormat="1" x14ac:dyDescent="0.15"/>
    <row r="2105" s="268" customFormat="1" x14ac:dyDescent="0.15"/>
    <row r="2106" s="268" customFormat="1" x14ac:dyDescent="0.15"/>
    <row r="2107" s="268" customFormat="1" x14ac:dyDescent="0.15"/>
    <row r="2108" s="268" customFormat="1" x14ac:dyDescent="0.15"/>
    <row r="2109" s="268" customFormat="1" x14ac:dyDescent="0.15"/>
    <row r="2110" s="268" customFormat="1" x14ac:dyDescent="0.15"/>
    <row r="2111" s="268" customFormat="1" x14ac:dyDescent="0.15"/>
    <row r="2112" s="268" customFormat="1" x14ac:dyDescent="0.15"/>
    <row r="2113" s="268" customFormat="1" x14ac:dyDescent="0.15"/>
    <row r="2114" s="268" customFormat="1" x14ac:dyDescent="0.15"/>
    <row r="2115" s="268" customFormat="1" x14ac:dyDescent="0.15"/>
    <row r="2116" s="268" customFormat="1" x14ac:dyDescent="0.15"/>
    <row r="2117" s="268" customFormat="1" x14ac:dyDescent="0.15"/>
    <row r="2118" s="268" customFormat="1" x14ac:dyDescent="0.15"/>
    <row r="2119" s="268" customFormat="1" x14ac:dyDescent="0.15"/>
    <row r="2120" s="268" customFormat="1" x14ac:dyDescent="0.15"/>
    <row r="2121" s="268" customFormat="1" x14ac:dyDescent="0.15"/>
    <row r="2122" s="268" customFormat="1" x14ac:dyDescent="0.15"/>
    <row r="2123" s="268" customFormat="1" x14ac:dyDescent="0.15"/>
    <row r="2124" s="268" customFormat="1" x14ac:dyDescent="0.15"/>
    <row r="2125" s="268" customFormat="1" x14ac:dyDescent="0.15"/>
    <row r="2126" s="268" customFormat="1" x14ac:dyDescent="0.15"/>
    <row r="2127" s="268" customFormat="1" x14ac:dyDescent="0.15"/>
    <row r="2128" s="268" customFormat="1" x14ac:dyDescent="0.15"/>
    <row r="2129" s="268" customFormat="1" x14ac:dyDescent="0.15"/>
    <row r="2130" s="268" customFormat="1" x14ac:dyDescent="0.15"/>
    <row r="2131" s="268" customFormat="1" x14ac:dyDescent="0.15"/>
    <row r="2132" s="268" customFormat="1" x14ac:dyDescent="0.15"/>
    <row r="2133" s="268" customFormat="1" x14ac:dyDescent="0.15"/>
    <row r="2134" s="268" customFormat="1" x14ac:dyDescent="0.15"/>
    <row r="2135" s="268" customFormat="1" x14ac:dyDescent="0.15"/>
    <row r="2136" s="268" customFormat="1" x14ac:dyDescent="0.15"/>
    <row r="2137" s="268" customFormat="1" x14ac:dyDescent="0.15"/>
    <row r="2138" s="268" customFormat="1" x14ac:dyDescent="0.15"/>
    <row r="2139" s="268" customFormat="1" x14ac:dyDescent="0.15"/>
    <row r="2140" s="268" customFormat="1" x14ac:dyDescent="0.15"/>
    <row r="2141" s="268" customFormat="1" x14ac:dyDescent="0.15"/>
    <row r="2142" s="268" customFormat="1" x14ac:dyDescent="0.15"/>
    <row r="2143" s="268" customFormat="1" x14ac:dyDescent="0.15"/>
    <row r="2144" s="268" customFormat="1" x14ac:dyDescent="0.15"/>
    <row r="2145" s="268" customFormat="1" x14ac:dyDescent="0.15"/>
    <row r="2146" s="268" customFormat="1" x14ac:dyDescent="0.15"/>
    <row r="2147" s="268" customFormat="1" x14ac:dyDescent="0.15"/>
    <row r="2148" s="268" customFormat="1" x14ac:dyDescent="0.15"/>
    <row r="2149" s="268" customFormat="1" x14ac:dyDescent="0.15"/>
    <row r="2150" s="268" customFormat="1" x14ac:dyDescent="0.15"/>
    <row r="2151" s="268" customFormat="1" x14ac:dyDescent="0.15"/>
    <row r="2152" s="268" customFormat="1" x14ac:dyDescent="0.15"/>
    <row r="2153" s="268" customFormat="1" x14ac:dyDescent="0.15"/>
    <row r="2154" s="268" customFormat="1" x14ac:dyDescent="0.15"/>
    <row r="2155" s="268" customFormat="1" x14ac:dyDescent="0.15"/>
    <row r="2156" s="268" customFormat="1" x14ac:dyDescent="0.15"/>
    <row r="2157" s="268" customFormat="1" x14ac:dyDescent="0.15"/>
    <row r="2158" s="268" customFormat="1" x14ac:dyDescent="0.15"/>
    <row r="2159" s="268" customFormat="1" x14ac:dyDescent="0.15"/>
    <row r="2160" s="268" customFormat="1" x14ac:dyDescent="0.15"/>
    <row r="2161" s="268" customFormat="1" x14ac:dyDescent="0.15"/>
    <row r="2162" s="268" customFormat="1" x14ac:dyDescent="0.15"/>
    <row r="2163" s="268" customFormat="1" x14ac:dyDescent="0.15"/>
    <row r="2164" s="268" customFormat="1" x14ac:dyDescent="0.15"/>
    <row r="2165" s="268" customFormat="1" x14ac:dyDescent="0.15"/>
    <row r="2166" s="268" customFormat="1" x14ac:dyDescent="0.15"/>
    <row r="2167" s="268" customFormat="1" x14ac:dyDescent="0.15"/>
    <row r="2168" s="268" customFormat="1" x14ac:dyDescent="0.15"/>
    <row r="2169" s="268" customFormat="1" x14ac:dyDescent="0.15"/>
    <row r="2170" s="268" customFormat="1" x14ac:dyDescent="0.15"/>
    <row r="2171" s="268" customFormat="1" x14ac:dyDescent="0.15"/>
    <row r="2172" s="268" customFormat="1" x14ac:dyDescent="0.15"/>
    <row r="2173" s="268" customFormat="1" x14ac:dyDescent="0.15"/>
    <row r="2174" s="268" customFormat="1" x14ac:dyDescent="0.15"/>
    <row r="2175" s="268" customFormat="1" x14ac:dyDescent="0.15"/>
    <row r="2176" s="268" customFormat="1" x14ac:dyDescent="0.15"/>
    <row r="2177" s="268" customFormat="1" x14ac:dyDescent="0.15"/>
    <row r="2178" s="268" customFormat="1" x14ac:dyDescent="0.15"/>
    <row r="2179" s="268" customFormat="1" x14ac:dyDescent="0.15"/>
    <row r="2180" s="268" customFormat="1" x14ac:dyDescent="0.15"/>
    <row r="2181" s="268" customFormat="1" x14ac:dyDescent="0.15"/>
    <row r="2182" s="268" customFormat="1" x14ac:dyDescent="0.15"/>
    <row r="2183" s="268" customFormat="1" x14ac:dyDescent="0.15"/>
    <row r="2184" s="268" customFormat="1" x14ac:dyDescent="0.15"/>
    <row r="2185" s="268" customFormat="1" x14ac:dyDescent="0.15"/>
    <row r="2186" s="268" customFormat="1" x14ac:dyDescent="0.15"/>
    <row r="2187" s="268" customFormat="1" x14ac:dyDescent="0.15"/>
    <row r="2188" s="268" customFormat="1" x14ac:dyDescent="0.15"/>
    <row r="2189" s="268" customFormat="1" x14ac:dyDescent="0.15"/>
    <row r="2190" s="268" customFormat="1" x14ac:dyDescent="0.15"/>
    <row r="2191" s="268" customFormat="1" x14ac:dyDescent="0.15"/>
    <row r="2192" s="268" customFormat="1" x14ac:dyDescent="0.15"/>
    <row r="2193" s="268" customFormat="1" x14ac:dyDescent="0.15"/>
    <row r="2194" s="268" customFormat="1" x14ac:dyDescent="0.15"/>
    <row r="2195" s="268" customFormat="1" x14ac:dyDescent="0.15"/>
    <row r="2196" s="268" customFormat="1" x14ac:dyDescent="0.15"/>
    <row r="2197" s="268" customFormat="1" x14ac:dyDescent="0.15"/>
    <row r="2198" s="268" customFormat="1" x14ac:dyDescent="0.15"/>
    <row r="2199" s="268" customFormat="1" x14ac:dyDescent="0.15"/>
    <row r="2200" s="268" customFormat="1" x14ac:dyDescent="0.15"/>
    <row r="2201" s="268" customFormat="1" x14ac:dyDescent="0.15"/>
    <row r="2202" s="268" customFormat="1" x14ac:dyDescent="0.15"/>
    <row r="2203" s="268" customFormat="1" x14ac:dyDescent="0.15"/>
    <row r="2204" s="268" customFormat="1" x14ac:dyDescent="0.15"/>
    <row r="2205" s="268" customFormat="1" x14ac:dyDescent="0.15"/>
    <row r="2206" s="268" customFormat="1" x14ac:dyDescent="0.15"/>
    <row r="2207" s="268" customFormat="1" x14ac:dyDescent="0.15"/>
    <row r="2208" s="268" customFormat="1" x14ac:dyDescent="0.15"/>
    <row r="2209" s="268" customFormat="1" x14ac:dyDescent="0.15"/>
    <row r="2210" s="268" customFormat="1" x14ac:dyDescent="0.15"/>
    <row r="2211" s="268" customFormat="1" x14ac:dyDescent="0.15"/>
    <row r="2212" s="268" customFormat="1" x14ac:dyDescent="0.15"/>
    <row r="2213" s="268" customFormat="1" x14ac:dyDescent="0.15"/>
    <row r="2214" s="268" customFormat="1" x14ac:dyDescent="0.15"/>
    <row r="2215" s="268" customFormat="1" x14ac:dyDescent="0.15"/>
    <row r="2216" s="268" customFormat="1" x14ac:dyDescent="0.15"/>
    <row r="2217" s="268" customFormat="1" x14ac:dyDescent="0.15"/>
    <row r="2218" s="268" customFormat="1" x14ac:dyDescent="0.15"/>
    <row r="2219" s="268" customFormat="1" x14ac:dyDescent="0.15"/>
    <row r="2220" s="268" customFormat="1" x14ac:dyDescent="0.15"/>
    <row r="2221" s="268" customFormat="1" x14ac:dyDescent="0.15"/>
    <row r="2222" s="268" customFormat="1" x14ac:dyDescent="0.15"/>
    <row r="2223" s="268" customFormat="1" x14ac:dyDescent="0.15"/>
    <row r="2224" s="268" customFormat="1" x14ac:dyDescent="0.15"/>
    <row r="2225" s="268" customFormat="1" x14ac:dyDescent="0.15"/>
    <row r="2226" s="268" customFormat="1" x14ac:dyDescent="0.15"/>
    <row r="2227" s="268" customFormat="1" x14ac:dyDescent="0.15"/>
    <row r="2228" s="268" customFormat="1" x14ac:dyDescent="0.15"/>
    <row r="2229" s="268" customFormat="1" x14ac:dyDescent="0.15"/>
    <row r="2230" s="268" customFormat="1" x14ac:dyDescent="0.15"/>
    <row r="2231" s="268" customFormat="1" x14ac:dyDescent="0.15"/>
    <row r="2232" s="268" customFormat="1" x14ac:dyDescent="0.15"/>
    <row r="2233" s="268" customFormat="1" x14ac:dyDescent="0.15"/>
    <row r="2234" s="268" customFormat="1" x14ac:dyDescent="0.15"/>
    <row r="2235" s="268" customFormat="1" x14ac:dyDescent="0.15"/>
    <row r="2236" s="268" customFormat="1" x14ac:dyDescent="0.15"/>
    <row r="2237" s="268" customFormat="1" x14ac:dyDescent="0.15"/>
    <row r="2238" s="268" customFormat="1" x14ac:dyDescent="0.15"/>
    <row r="2239" s="268" customFormat="1" x14ac:dyDescent="0.15"/>
    <row r="2240" s="268" customFormat="1" x14ac:dyDescent="0.15"/>
    <row r="2241" s="268" customFormat="1" x14ac:dyDescent="0.15"/>
    <row r="2242" s="268" customFormat="1" x14ac:dyDescent="0.15"/>
    <row r="2243" s="268" customFormat="1" x14ac:dyDescent="0.15"/>
    <row r="2244" s="268" customFormat="1" x14ac:dyDescent="0.15"/>
    <row r="2245" s="268" customFormat="1" x14ac:dyDescent="0.15"/>
    <row r="2246" s="268" customFormat="1" x14ac:dyDescent="0.15"/>
    <row r="2247" s="268" customFormat="1" x14ac:dyDescent="0.15"/>
    <row r="2248" s="268" customFormat="1" x14ac:dyDescent="0.15"/>
    <row r="2249" s="268" customFormat="1" x14ac:dyDescent="0.15"/>
    <row r="2250" s="268" customFormat="1" x14ac:dyDescent="0.15"/>
    <row r="2251" s="268" customFormat="1" x14ac:dyDescent="0.15"/>
    <row r="2252" s="268" customFormat="1" x14ac:dyDescent="0.15"/>
    <row r="2253" s="268" customFormat="1" x14ac:dyDescent="0.15"/>
    <row r="2254" s="268" customFormat="1" x14ac:dyDescent="0.15"/>
    <row r="2255" s="268" customFormat="1" x14ac:dyDescent="0.15"/>
  </sheetData>
  <sheetProtection sheet="1" objects="1" scenarios="1" formatCells="0" formatColumns="0" formatRows="0" selectLockedCells="1"/>
  <mergeCells count="58">
    <mergeCell ref="A7:C7"/>
    <mergeCell ref="D7:I7"/>
    <mergeCell ref="A8:C8"/>
    <mergeCell ref="D8:I8"/>
    <mergeCell ref="E1:I1"/>
    <mergeCell ref="C3:I3"/>
    <mergeCell ref="C4:I4"/>
    <mergeCell ref="A5:I5"/>
    <mergeCell ref="A6:I6"/>
    <mergeCell ref="A1:D1"/>
    <mergeCell ref="A18:I18"/>
    <mergeCell ref="A17:I17"/>
    <mergeCell ref="A9:C9"/>
    <mergeCell ref="D9:G9"/>
    <mergeCell ref="A11:I11"/>
    <mergeCell ref="A14:I14"/>
    <mergeCell ref="A16:I16"/>
    <mergeCell ref="A15:I15"/>
    <mergeCell ref="A13:I13"/>
    <mergeCell ref="A12:I12"/>
    <mergeCell ref="A22:D22"/>
    <mergeCell ref="E22:I22"/>
    <mergeCell ref="A23:B23"/>
    <mergeCell ref="H23:I23"/>
    <mergeCell ref="A24:B24"/>
    <mergeCell ref="H24:I24"/>
    <mergeCell ref="H33:I33"/>
    <mergeCell ref="H34:I34"/>
    <mergeCell ref="A25:B25"/>
    <mergeCell ref="A26:B26"/>
    <mergeCell ref="H25:I25"/>
    <mergeCell ref="H26:I26"/>
    <mergeCell ref="A30:I30"/>
    <mergeCell ref="F31:G31"/>
    <mergeCell ref="H31:I31"/>
    <mergeCell ref="A27:B27"/>
    <mergeCell ref="H27:I27"/>
    <mergeCell ref="A28:B28"/>
    <mergeCell ref="H28:I28"/>
    <mergeCell ref="A29:B29"/>
    <mergeCell ref="H29:I29"/>
    <mergeCell ref="A31:E31"/>
    <mergeCell ref="A20:I20"/>
    <mergeCell ref="A21:D21"/>
    <mergeCell ref="E21:I21"/>
    <mergeCell ref="H36:I36"/>
    <mergeCell ref="F36:G36"/>
    <mergeCell ref="F35:G35"/>
    <mergeCell ref="H35:I35"/>
    <mergeCell ref="A32:E32"/>
    <mergeCell ref="A33:E33"/>
    <mergeCell ref="A34:E34"/>
    <mergeCell ref="A35:E35"/>
    <mergeCell ref="A36:E36"/>
    <mergeCell ref="F32:G32"/>
    <mergeCell ref="F33:G33"/>
    <mergeCell ref="F34:G34"/>
    <mergeCell ref="H32:I32"/>
  </mergeCells>
  <phoneticPr fontId="25" type="noConversion"/>
  <dataValidations count="7">
    <dataValidation allowBlank="1" showInputMessage="1" showErrorMessage="1" prompt="Indiquez le téléphone" sqref="H19 H9"/>
    <dataValidation allowBlank="1" showInputMessage="1" showErrorMessage="1" prompt="Indiquez l'email" sqref="D19 D9:D10"/>
    <dataValidation allowBlank="1" showInputMessage="1" showErrorMessage="1" prompt="Indiquez les NOM et Prénom du Responsable du Service (ou en charge de la Fonction)" sqref="D8"/>
    <dataValidation allowBlank="1" showInputMessage="1" showErrorMessage="1" prompt="Indiquez le nom de l'établissement" sqref="D7:I7"/>
    <dataValidation allowBlank="1" showErrorMessage="1" sqref="E25"/>
    <dataValidation allowBlank="1" showErrorMessage="1" prompt="Indiquez le téléphone" sqref="H10"/>
    <dataValidation allowBlank="1" showInputMessage="1" showErrorMessage="1" prompt="Indiquez le numéro de téléphone" sqref="I9"/>
  </dataValidations>
  <hyperlinks>
    <hyperlink ref="A1" r:id="rId1" display="©UTC Etude complète : https://travaux.master.utc.fr/ puis &quot;IDS&quot;, réf IDS116    DOI : https://doi.org/10.34746/dy3d-5a92"/>
    <hyperlink ref="A5:I5" r:id="rId2" display="https://www.has-sante.fr/upload/docs/application/pdf/2020-11/manuel_certification_es_qualite_soins.pdf"/>
  </hyperlinks>
  <printOptions horizontalCentered="1" verticalCentered="1"/>
  <pageMargins left="0.30000000000000004" right="0.30000000000000004" top="0" bottom="0.39370078740157483" header="0" footer="0.28000000000000003"/>
  <pageSetup paperSize="9" orientation="portrait" r:id="rId3"/>
  <headerFooter alignWithMargins="0">
    <oddHeader>&amp;L&amp;"Arial Gras,Gras"&amp;10&amp;K365FD1_x000D_</oddHeader>
    <oddFooter>&amp;L&amp;"Arial Italique,Italique"&amp;6&amp;K000000Fichier : &amp;F&amp;C&amp;"Arial Italique,Italique"&amp;6&amp;K000000Onglet : &amp;A&amp;R&amp;"Arial Italique,Italique"&amp;6&amp;K000000Imprimé le &amp;D, page n° &amp;P/&amp;N</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59999389629810485"/>
  </sheetPr>
  <dimension ref="A1:M81"/>
  <sheetViews>
    <sheetView zoomScale="125" workbookViewId="0">
      <selection activeCell="B20" sqref="B20:C20"/>
    </sheetView>
  </sheetViews>
  <sheetFormatPr baseColWidth="10" defaultColWidth="10.5703125" defaultRowHeight="11" x14ac:dyDescent="0.15"/>
  <cols>
    <col min="1" max="1" width="7.140625" style="247" customWidth="1"/>
    <col min="2" max="2" width="4.42578125" style="259" customWidth="1"/>
    <col min="3" max="3" width="30.5703125" style="259" customWidth="1"/>
    <col min="4" max="4" width="11" style="247" customWidth="1"/>
    <col min="5" max="5" width="6.42578125" style="247" customWidth="1"/>
    <col min="6" max="6" width="2.140625" style="234" customWidth="1"/>
    <col min="7" max="7" width="16" style="234" customWidth="1"/>
    <col min="8" max="8" width="22.85546875" style="247" customWidth="1"/>
    <col min="9" max="9" width="10.140625" style="247" customWidth="1"/>
    <col min="10" max="10" width="11.42578125" style="247" customWidth="1"/>
    <col min="11" max="16384" width="10.5703125" style="247"/>
  </cols>
  <sheetData>
    <row r="1" spans="1:13" s="339" customFormat="1" ht="9" x14ac:dyDescent="0.2">
      <c r="A1" s="643" t="str">
        <f>'Mode d''emploi'!A1</f>
        <v>©UTC Etude complète : https://travaux.master.utc.fr/ puis "IDS", réf IDS116    
DOI : https://doi.org/10.34746/dy3d-5a92</v>
      </c>
      <c r="B1" s="643"/>
      <c r="C1" s="643"/>
      <c r="D1" s="643"/>
      <c r="E1" s="643"/>
      <c r="F1" s="347"/>
      <c r="G1" s="347"/>
      <c r="H1" s="347"/>
      <c r="I1" s="348" t="str">
        <f>'Mode d''emploi'!$E$1</f>
        <v>© F. DUBUC, J. CHARTON, C. EBLE, C. LASCAR-GUILLAUME, F. PERIER, G. FARGES - Contact : gilbert.farges@utc.fr</v>
      </c>
    </row>
    <row r="2" spans="1:13" s="248" customFormat="1" ht="9" x14ac:dyDescent="0.15">
      <c r="A2" s="349" t="str">
        <f>'Mode d''emploi'!A2</f>
        <v>Document d'appui sur la mise en œuvre du référentiel HAS v2021 pour l'ingénierie biomédicale</v>
      </c>
      <c r="B2" s="350"/>
      <c r="C2" s="350"/>
      <c r="D2" s="351"/>
      <c r="E2" s="351"/>
      <c r="F2" s="351"/>
      <c r="G2" s="344"/>
      <c r="H2" s="575" t="s">
        <v>71</v>
      </c>
      <c r="I2" s="575"/>
    </row>
    <row r="3" spans="1:13" ht="38" customHeight="1" x14ac:dyDescent="0.15">
      <c r="A3" s="245"/>
      <c r="B3" s="246"/>
      <c r="C3" s="584" t="str">
        <f>'Mode d''emploi'!$C$4</f>
        <v>Prise en compte des impacts du référentiel HAS v2021
sur l’Ingénierie Biomédicale en Etablissement de Santé</v>
      </c>
      <c r="D3" s="584"/>
      <c r="E3" s="584"/>
      <c r="F3" s="584"/>
      <c r="G3" s="584"/>
      <c r="H3" s="584"/>
      <c r="I3" s="585"/>
    </row>
    <row r="4" spans="1:13" s="248" customFormat="1" ht="20" customHeight="1" x14ac:dyDescent="0.15">
      <c r="A4" s="586" t="str">
        <f>'Mode d''emploi'!A5</f>
        <v>Source : Certification des établissements de santé pour la qualité des soins, HAS, septembre 2021
Disponible sur : https://www.has-sante.fr/upload/docs/application/pdf/2020-11/manuel_certification_es_qualite_soins.pdf</v>
      </c>
      <c r="B4" s="587"/>
      <c r="C4" s="587"/>
      <c r="D4" s="587"/>
      <c r="E4" s="587"/>
      <c r="F4" s="587"/>
      <c r="G4" s="587"/>
      <c r="H4" s="587"/>
      <c r="I4" s="588"/>
    </row>
    <row r="5" spans="1:13" s="249" customFormat="1" ht="20" customHeight="1" x14ac:dyDescent="0.15">
      <c r="A5" s="589" t="str">
        <f>'Mode d''emploi'!A7</f>
        <v>Etablissement :</v>
      </c>
      <c r="B5" s="590"/>
      <c r="C5" s="590"/>
      <c r="D5" s="576" t="str">
        <f>'Mode d''emploi'!D7</f>
        <v>Nom de l'établissement</v>
      </c>
      <c r="E5" s="576"/>
      <c r="F5" s="576"/>
      <c r="G5" s="576"/>
      <c r="H5" s="576"/>
      <c r="I5" s="577"/>
    </row>
    <row r="6" spans="1:13" ht="16" customHeight="1" x14ac:dyDescent="0.15">
      <c r="A6" s="591" t="s">
        <v>72</v>
      </c>
      <c r="B6" s="592"/>
      <c r="C6" s="592"/>
      <c r="D6" s="593"/>
      <c r="E6" s="593"/>
      <c r="F6" s="593"/>
      <c r="G6" s="593"/>
      <c r="H6" s="578" t="s">
        <v>73</v>
      </c>
      <c r="I6" s="579"/>
    </row>
    <row r="7" spans="1:13" ht="16" customHeight="1" x14ac:dyDescent="0.15">
      <c r="A7" s="594" t="s">
        <v>74</v>
      </c>
      <c r="B7" s="595"/>
      <c r="C7" s="595"/>
      <c r="D7" s="596" t="s">
        <v>75</v>
      </c>
      <c r="E7" s="596"/>
      <c r="F7" s="596"/>
      <c r="G7" s="596"/>
      <c r="H7" s="578"/>
      <c r="I7" s="579"/>
    </row>
    <row r="8" spans="1:13" ht="16" customHeight="1" x14ac:dyDescent="0.15">
      <c r="A8" s="594" t="s">
        <v>76</v>
      </c>
      <c r="B8" s="595"/>
      <c r="C8" s="595"/>
      <c r="D8" s="596" t="s">
        <v>77</v>
      </c>
      <c r="E8" s="596"/>
      <c r="F8" s="596"/>
      <c r="G8" s="596"/>
      <c r="H8" s="578"/>
      <c r="I8" s="579"/>
    </row>
    <row r="9" spans="1:13" ht="16" customHeight="1" x14ac:dyDescent="0.15">
      <c r="A9" s="594" t="s">
        <v>12</v>
      </c>
      <c r="B9" s="595"/>
      <c r="C9" s="595"/>
      <c r="D9" s="608" t="s">
        <v>78</v>
      </c>
      <c r="E9" s="609"/>
      <c r="F9" s="609"/>
      <c r="G9" s="609"/>
      <c r="H9" s="578"/>
      <c r="I9" s="579"/>
    </row>
    <row r="10" spans="1:13" ht="16" customHeight="1" x14ac:dyDescent="0.15">
      <c r="A10" s="597" t="s">
        <v>79</v>
      </c>
      <c r="B10" s="598"/>
      <c r="C10" s="598"/>
      <c r="D10" s="580" t="s">
        <v>80</v>
      </c>
      <c r="E10" s="580"/>
      <c r="F10" s="580"/>
      <c r="G10" s="580"/>
      <c r="H10" s="580"/>
      <c r="I10" s="581"/>
    </row>
    <row r="11" spans="1:13" s="250" customFormat="1" ht="21.5" customHeight="1" x14ac:dyDescent="0.15">
      <c r="A11" s="706" t="str">
        <f>CONCATENATE('Mode d''emploi'!A6, ". DM = dispositifs médicaux")</f>
        <v>Attention : Seules les cases blanches écrites en bleu peuvent être modifiées par l’utilisateur. Cela concerne toutes les parties de l’outil. DM = dispositifs médicaux</v>
      </c>
      <c r="B11" s="706"/>
      <c r="C11" s="706"/>
      <c r="D11" s="706"/>
      <c r="E11" s="706"/>
      <c r="F11" s="706"/>
      <c r="G11" s="706"/>
      <c r="H11" s="706"/>
      <c r="I11" s="706"/>
    </row>
    <row r="12" spans="1:13" s="252" customFormat="1" ht="13" customHeight="1" x14ac:dyDescent="0.15">
      <c r="A12" s="601" t="s">
        <v>81</v>
      </c>
      <c r="B12" s="601"/>
      <c r="C12" s="284" t="s">
        <v>82</v>
      </c>
      <c r="D12" s="284" t="s">
        <v>83</v>
      </c>
      <c r="E12" s="284" t="s">
        <v>60</v>
      </c>
      <c r="F12" s="601" t="s">
        <v>84</v>
      </c>
      <c r="G12" s="601"/>
      <c r="H12" s="284" t="s">
        <v>85</v>
      </c>
      <c r="I12" s="251" t="s">
        <v>86</v>
      </c>
    </row>
    <row r="13" spans="1:13" s="253" customFormat="1" ht="14" customHeight="1" x14ac:dyDescent="0.2">
      <c r="A13" s="599" t="str">
        <f>IF(Utilitaires!$E$2&gt;1,CONCATENATE("Attention : ",Utilitaires!$E$2," critères ne sont pas encore traités"),IF(Utilitaires!$E$2&gt;0,CONCATENATE("Attention : ",Utilitaires!$E$2," critère n'est pas encore traité"),""))</f>
        <v>Attention : 34 critères ne sont pas encore traités</v>
      </c>
      <c r="B13" s="599"/>
      <c r="C13" s="599"/>
      <c r="D13" s="600" t="str">
        <f>IF((Utilitaires!$G$24*Utilitaires!$G$28)&gt;0,CONCATENATE("Attention : ",Utilitaires!$G$24," processus &lt;",Utilitaires!$B$24,"&gt; et ",Utilitaires!$G$28," processus &lt;",Utilitaires!$B$28,"&gt;"),IF(Utilitaires!$G$24&gt;0,CONCATENATE("Attention : ",Utilitaires!$G$24," processus &lt;",Utilitaires!$B$24,"&gt;"),IF(Utilitaires!$G$28&gt;0,CONCATENATE("Attention : ",Utilitaires!$G$28," processus &lt;",Utilitaires!$B$28,"&gt;"),"")))</f>
        <v>Attention : 6 processus &lt;Incomplet&gt;</v>
      </c>
      <c r="E13" s="600"/>
      <c r="F13" s="600"/>
      <c r="G13" s="600"/>
      <c r="H13" s="582" t="str">
        <f>IF(Utilitaires!$E$63&gt;1,CONCATENATE("Attention : ",Utilitaires!$E$63," indicateurs ne sont pas encore traités"),IF(Utilitaires!$E$63&gt;0,CONCATENATE("Attention : ",Utilitaires!$E$63," indicateur n'est pas encore traité"),""))</f>
        <v>Attention : 12 indicateurs ne sont pas encore traités</v>
      </c>
      <c r="I13" s="582"/>
    </row>
    <row r="14" spans="1:13" s="254" customFormat="1" ht="22" customHeight="1" x14ac:dyDescent="0.15">
      <c r="A14" s="664" t="s">
        <v>87</v>
      </c>
      <c r="B14" s="665"/>
      <c r="C14" s="665"/>
      <c r="D14" s="602" t="str">
        <f>IFERROR(VLOOKUP(E14,Utilitaires!$B$33:$C$43,2),"")</f>
        <v/>
      </c>
      <c r="E14" s="604" t="str">
        <f>IFERROR(AVERAGE(E27,E55,E59,E16,E33,E48),"")</f>
        <v/>
      </c>
      <c r="F14" s="361"/>
      <c r="G14" s="361" t="str">
        <f>IFERROR(IF(COUNTIFS(G16:G61,Utilitaires!$B$24)&gt;0,Utilitaires!$B$24,IF(COUNTIFS(G16:G61,Utilitaires!$B$28)&gt;0,Utilitaires!$B$28,"")),"")</f>
        <v>Incomplet</v>
      </c>
      <c r="H14" s="662" t="str">
        <f>IFERROR(VLOOKUP(E14,Utilitaires!$B$33:$J$43,9),"")</f>
        <v/>
      </c>
      <c r="I14" s="663"/>
      <c r="K14" s="288"/>
      <c r="L14" s="289"/>
      <c r="M14" s="290"/>
    </row>
    <row r="15" spans="1:13" s="254" customFormat="1" ht="27.5" customHeight="1" x14ac:dyDescent="0.15">
      <c r="A15" s="664"/>
      <c r="B15" s="665"/>
      <c r="C15" s="665"/>
      <c r="D15" s="603"/>
      <c r="E15" s="605"/>
      <c r="F15" s="255"/>
      <c r="G15" s="360" t="str">
        <f>IFERROR(IF(COUNTIFS(G16:G61,Utilitaires!$B$28)&gt;0,Utilitaires!$B$28,""),"")</f>
        <v/>
      </c>
      <c r="H15" s="662"/>
      <c r="I15" s="663"/>
      <c r="K15" s="291"/>
      <c r="L15" s="292"/>
      <c r="M15" s="293"/>
    </row>
    <row r="16" spans="1:13" ht="22" customHeight="1" x14ac:dyDescent="0.15">
      <c r="A16" s="612" t="s">
        <v>88</v>
      </c>
      <c r="B16" s="613" t="s">
        <v>89</v>
      </c>
      <c r="C16" s="613"/>
      <c r="D16" s="75" t="str">
        <f>IFERROR(VLOOKUP(E16,Utilitaires!$B$33:$C$43,2),"")</f>
        <v/>
      </c>
      <c r="E16" s="75" t="str">
        <f>IFERROR(AVERAGE(E18:E26),"")</f>
        <v/>
      </c>
      <c r="F16" s="76"/>
      <c r="G16" s="75" t="str">
        <f>IFERROR(IF(COUNTIFS(D18:D26,'Mode d''emploi'!$C$23)&gt;0,Utilitaires!$B$24,IF(E16&lt;Utilitaires!$E$28,Utilitaires!$B$28,"")),"")</f>
        <v>Incomplet</v>
      </c>
      <c r="H16" s="715" t="str">
        <f>IFERROR(VLOOKUP(D16,Utilitaires!$B$22:$C$29,2),"")</f>
        <v/>
      </c>
      <c r="I16" s="716"/>
      <c r="K16" s="288"/>
      <c r="L16" s="289"/>
      <c r="M16" s="290"/>
    </row>
    <row r="17" spans="1:13" ht="22" customHeight="1" x14ac:dyDescent="0.15">
      <c r="A17" s="612"/>
      <c r="B17" s="613"/>
      <c r="C17" s="613"/>
      <c r="D17" s="705" t="str">
        <f>IFERROR(IF(G16=Utilitaires!$B$24,Utilitaires!$C$12,IF(G16=Utilitaires!$B$28,Utilitaires!$C$28,"")),"")</f>
        <v>Finalisez vos choix, évaluez TOUS les critères !</v>
      </c>
      <c r="E17" s="705"/>
      <c r="F17" s="705"/>
      <c r="G17" s="705"/>
      <c r="H17" s="715"/>
      <c r="I17" s="716"/>
      <c r="K17" s="291"/>
      <c r="L17" s="292"/>
      <c r="M17" s="293"/>
    </row>
    <row r="18" spans="1:13" ht="40" customHeight="1" x14ac:dyDescent="0.15">
      <c r="A18" s="375">
        <f>MAX($A11:A17)+1</f>
        <v>1</v>
      </c>
      <c r="B18" s="690" t="s">
        <v>90</v>
      </c>
      <c r="C18" s="690"/>
      <c r="D18" s="373" t="s">
        <v>91</v>
      </c>
      <c r="E18" s="374" t="str">
        <f>IFERROR(VLOOKUP(D18,Utilitaires!$B$2:$D$8,3),"")</f>
        <v> </v>
      </c>
      <c r="F18" s="570" t="str">
        <f>IF(AND(D18='Mode d''emploi'!$C$29,H18="",I18=Utilitaires!$D$72),Utilitaires!$E$73,IF(AND(D18='Mode d''emploi'!$C$23,H18="",I18&lt;&gt;Utilitaires!$D$72),Utilitaires!$E$76,IF(AND(D18='Mode d''emploi'!$C$23,Evaluation!I18=Utilitaires!$D$75),Utilitaires!$E$75,IF(AND($H18="",I18=Utilitaires!$D$75),Utilitaires!$E$74,IF(AND($H18="",$I18=Utilitaires!$D$74),Utilitaires!$E$73,IF(AND($H18&lt;&gt;"",$I18=Utilitaires!$D$72),Utilitaires!$E$72,VLOOKUP($D18,Utilitaires!$B$2:$D$8,2)))))))</f>
        <v>Libellé du critère quand il sera choisi</v>
      </c>
      <c r="G18" s="570"/>
      <c r="H18" s="376"/>
      <c r="I18" s="377" t="s">
        <v>92</v>
      </c>
    </row>
    <row r="19" spans="1:13" ht="48" customHeight="1" x14ac:dyDescent="0.15">
      <c r="A19" s="366">
        <f>MAX($A12:A18)+1</f>
        <v>2</v>
      </c>
      <c r="B19" s="606" t="s">
        <v>93</v>
      </c>
      <c r="C19" s="606"/>
      <c r="D19" s="373" t="s">
        <v>91</v>
      </c>
      <c r="E19" s="368" t="str">
        <f>IFERROR(VLOOKUP(D19,Utilitaires!$B$2:$D$8,3),"")</f>
        <v> </v>
      </c>
      <c r="F19" s="571" t="str">
        <f>IF(AND(D19='Mode d''emploi'!$C$29,H19="",I19=Utilitaires!$D$72),Utilitaires!$E$73,IF(AND(D19='Mode d''emploi'!$C$23,H19="",I19&lt;&gt;Utilitaires!$D$72),Utilitaires!$E$76,IF(AND(D19='Mode d''emploi'!$C$23,Evaluation!I19=Utilitaires!$D$75),Utilitaires!$E$75,IF(AND($H19="",I19=Utilitaires!$D$75),Utilitaires!$E$74,IF(AND($H19="",$I19=Utilitaires!$D$74),Utilitaires!$E$73,IF(AND($H19&lt;&gt;"",$I19=Utilitaires!$D$72),Utilitaires!$E$72,VLOOKUP($D19,Utilitaires!$B$2:$D$8,2)))))))</f>
        <v>Libellé du critère quand il sera choisi</v>
      </c>
      <c r="G19" s="571"/>
      <c r="H19" s="376"/>
      <c r="I19" s="377" t="s">
        <v>92</v>
      </c>
    </row>
    <row r="20" spans="1:13" ht="35" customHeight="1" x14ac:dyDescent="0.15">
      <c r="A20" s="366">
        <f>MAX($A13:A19)+1</f>
        <v>3</v>
      </c>
      <c r="B20" s="606" t="s">
        <v>94</v>
      </c>
      <c r="C20" s="606"/>
      <c r="D20" s="373" t="s">
        <v>91</v>
      </c>
      <c r="E20" s="368" t="str">
        <f>IFERROR(VLOOKUP(D20,Utilitaires!$B$2:$D$8,3),"")</f>
        <v> </v>
      </c>
      <c r="F20" s="571" t="str">
        <f>IF(AND(D20='Mode d''emploi'!$C$29,H20="",I20=Utilitaires!$D$72),Utilitaires!$E$73,IF(AND(D20='Mode d''emploi'!$C$23,H20="",I20&lt;&gt;Utilitaires!$D$72),Utilitaires!$E$76,IF(AND(D20='Mode d''emploi'!$C$23,Evaluation!I20=Utilitaires!$D$75),Utilitaires!$E$75,IF(AND($H20="",I20=Utilitaires!$D$75),Utilitaires!$E$74,IF(AND($H20="",$I20=Utilitaires!$D$74),Utilitaires!$E$73,IF(AND($H20&lt;&gt;"",$I20=Utilitaires!$D$72),Utilitaires!$E$72,VLOOKUP($D20,Utilitaires!$B$2:$D$8,2)))))))</f>
        <v>Libellé du critère quand il sera choisi</v>
      </c>
      <c r="G20" s="571"/>
      <c r="H20" s="376"/>
      <c r="I20" s="377" t="s">
        <v>92</v>
      </c>
    </row>
    <row r="21" spans="1:13" ht="40" customHeight="1" x14ac:dyDescent="0.15">
      <c r="A21" s="366">
        <f>MAX($A14:A20)+1</f>
        <v>4</v>
      </c>
      <c r="B21" s="606" t="s">
        <v>95</v>
      </c>
      <c r="C21" s="606"/>
      <c r="D21" s="373" t="s">
        <v>91</v>
      </c>
      <c r="E21" s="368" t="str">
        <f>IFERROR(VLOOKUP(D21,Utilitaires!$B$2:$D$8,3),"")</f>
        <v> </v>
      </c>
      <c r="F21" s="571" t="str">
        <f>IF(AND(D21='Mode d''emploi'!$C$29,H21="",I21=Utilitaires!$D$72),Utilitaires!$E$73,IF(AND(D21='Mode d''emploi'!$C$23,H21="",I21&lt;&gt;Utilitaires!$D$72),Utilitaires!$E$76,IF(AND(D21='Mode d''emploi'!$C$23,Evaluation!I21=Utilitaires!$D$75),Utilitaires!$E$75,IF(AND($H21="",I21=Utilitaires!$D$75),Utilitaires!$E$74,IF(AND($H21="",$I21=Utilitaires!$D$74),Utilitaires!$E$73,IF(AND($H21&lt;&gt;"",$I21=Utilitaires!$D$72),Utilitaires!$E$72,VLOOKUP($D21,Utilitaires!$B$2:$D$8,2)))))))</f>
        <v>Libellé du critère quand il sera choisi</v>
      </c>
      <c r="G21" s="571"/>
      <c r="H21" s="376"/>
      <c r="I21" s="377" t="s">
        <v>92</v>
      </c>
    </row>
    <row r="22" spans="1:13" ht="43" customHeight="1" x14ac:dyDescent="0.15">
      <c r="A22" s="366">
        <f>MAX($A15:A21)+1</f>
        <v>5</v>
      </c>
      <c r="B22" s="606" t="s">
        <v>96</v>
      </c>
      <c r="C22" s="606"/>
      <c r="D22" s="373" t="s">
        <v>91</v>
      </c>
      <c r="E22" s="368" t="str">
        <f>IFERROR(VLOOKUP(D22,Utilitaires!$B$2:$D$8,3),"")</f>
        <v> </v>
      </c>
      <c r="F22" s="571" t="str">
        <f>IF(AND(D22='Mode d''emploi'!$C$29,H22="",I22=Utilitaires!$D$72),Utilitaires!$E$73,IF(AND(D22='Mode d''emploi'!$C$23,H22="",I22&lt;&gt;Utilitaires!$D$72),Utilitaires!$E$76,IF(AND(D22='Mode d''emploi'!$C$23,Evaluation!I22=Utilitaires!$D$75),Utilitaires!$E$75,IF(AND($H22="",I22=Utilitaires!$D$75),Utilitaires!$E$74,IF(AND($H22="",$I22=Utilitaires!$D$74),Utilitaires!$E$73,IF(AND($H22&lt;&gt;"",$I22=Utilitaires!$D$72),Utilitaires!$E$72,VLOOKUP($D22,Utilitaires!$B$2:$D$8,2)))))))</f>
        <v>Libellé du critère quand il sera choisi</v>
      </c>
      <c r="G22" s="571"/>
      <c r="H22" s="376"/>
      <c r="I22" s="377" t="s">
        <v>92</v>
      </c>
    </row>
    <row r="23" spans="1:13" ht="43" customHeight="1" x14ac:dyDescent="0.15">
      <c r="A23" s="366">
        <f>MAX($A16:A22)+1</f>
        <v>6</v>
      </c>
      <c r="B23" s="606" t="s">
        <v>97</v>
      </c>
      <c r="C23" s="606"/>
      <c r="D23" s="373" t="s">
        <v>91</v>
      </c>
      <c r="E23" s="368" t="str">
        <f>IFERROR(VLOOKUP(D23,Utilitaires!$B$2:$D$8,3),"")</f>
        <v> </v>
      </c>
      <c r="F23" s="571" t="str">
        <f>IF(AND(D23='Mode d''emploi'!$C$29,H23="",I23=Utilitaires!$D$72),Utilitaires!$E$73,IF(AND(D23='Mode d''emploi'!$C$23,H23="",I23&lt;&gt;Utilitaires!$D$72),Utilitaires!$E$76,IF(AND(D23='Mode d''emploi'!$C$23,Evaluation!I23=Utilitaires!$D$75),Utilitaires!$E$75,IF(AND($H23="",I23=Utilitaires!$D$75),Utilitaires!$E$74,IF(AND($H23="",$I23=Utilitaires!$D$74),Utilitaires!$E$73,IF(AND($H23&lt;&gt;"",$I23=Utilitaires!$D$72),Utilitaires!$E$72,VLOOKUP($D23,Utilitaires!$B$2:$D$8,2)))))))</f>
        <v>Libellé du critère quand il sera choisi</v>
      </c>
      <c r="G23" s="571"/>
      <c r="H23" s="376"/>
      <c r="I23" s="377" t="s">
        <v>92</v>
      </c>
    </row>
    <row r="24" spans="1:13" ht="43" customHeight="1" x14ac:dyDescent="0.15">
      <c r="A24" s="366">
        <f>MAX($A17:A23)+1</f>
        <v>7</v>
      </c>
      <c r="B24" s="606" t="s">
        <v>98</v>
      </c>
      <c r="C24" s="606"/>
      <c r="D24" s="373" t="s">
        <v>91</v>
      </c>
      <c r="E24" s="368" t="str">
        <f>IFERROR(VLOOKUP(D24,Utilitaires!$B$2:$D$8,3),"")</f>
        <v> </v>
      </c>
      <c r="F24" s="571" t="str">
        <f>IF(AND(D24='Mode d''emploi'!$C$29,H24="",I24=Utilitaires!$D$72),Utilitaires!$E$73,IF(AND(D24='Mode d''emploi'!$C$23,H24="",I24&lt;&gt;Utilitaires!$D$72),Utilitaires!$E$76,IF(AND(D24='Mode d''emploi'!$C$23,Evaluation!I24=Utilitaires!$D$75),Utilitaires!$E$75,IF(AND($H24="",I24=Utilitaires!$D$75),Utilitaires!$E$74,IF(AND($H24="",$I24=Utilitaires!$D$74),Utilitaires!$E$73,IF(AND($H24&lt;&gt;"",$I24=Utilitaires!$D$72),Utilitaires!$E$72,VLOOKUP($D24,Utilitaires!$B$2:$D$8,2)))))))</f>
        <v>Libellé du critère quand il sera choisi</v>
      </c>
      <c r="G24" s="571"/>
      <c r="H24" s="376"/>
      <c r="I24" s="377" t="s">
        <v>92</v>
      </c>
    </row>
    <row r="25" spans="1:13" ht="40.5" customHeight="1" x14ac:dyDescent="0.15">
      <c r="A25" s="366">
        <f>MAX($A18:A24)+1</f>
        <v>8</v>
      </c>
      <c r="B25" s="606" t="s">
        <v>99</v>
      </c>
      <c r="C25" s="606"/>
      <c r="D25" s="373" t="s">
        <v>91</v>
      </c>
      <c r="E25" s="368" t="str">
        <f>IFERROR(VLOOKUP(D25,Utilitaires!$B$2:$D$8,3),"")</f>
        <v> </v>
      </c>
      <c r="F25" s="571" t="str">
        <f>IF(AND(D25='Mode d''emploi'!$C$29,H25="",I25=Utilitaires!$D$72),Utilitaires!$E$73,IF(AND(D25='Mode d''emploi'!$C$23,H25="",I25&lt;&gt;Utilitaires!$D$72),Utilitaires!$E$76,IF(AND(D25='Mode d''emploi'!$C$23,Evaluation!I25=Utilitaires!$D$75),Utilitaires!$E$75,IF(AND($H25="",I25=Utilitaires!$D$75),Utilitaires!$E$74,IF(AND($H25="",$I25=Utilitaires!$D$74),Utilitaires!$E$73,IF(AND($H25&lt;&gt;"",$I25=Utilitaires!$D$72),Utilitaires!$E$72,VLOOKUP($D25,Utilitaires!$B$2:$D$8,2)))))))</f>
        <v>Libellé du critère quand il sera choisi</v>
      </c>
      <c r="G25" s="571"/>
      <c r="H25" s="376"/>
      <c r="I25" s="377" t="s">
        <v>92</v>
      </c>
    </row>
    <row r="26" spans="1:13" ht="43" customHeight="1" x14ac:dyDescent="0.15">
      <c r="A26" s="378">
        <f>MAX($A19:A25)+1</f>
        <v>9</v>
      </c>
      <c r="B26" s="693" t="s">
        <v>100</v>
      </c>
      <c r="C26" s="693"/>
      <c r="D26" s="373" t="s">
        <v>91</v>
      </c>
      <c r="E26" s="380" t="str">
        <f>IFERROR(VLOOKUP(D26,Utilitaires!$B$2:$D$8,3),"")</f>
        <v> </v>
      </c>
      <c r="F26" s="610" t="str">
        <f>IF(AND(D26='Mode d''emploi'!$C$29,H26="",I26=Utilitaires!$D$72),Utilitaires!$E$73,IF(AND(D26='Mode d''emploi'!$C$23,H26="",I26&lt;&gt;Utilitaires!$D$72),Utilitaires!$E$76,IF(AND(D26='Mode d''emploi'!$C$23,Evaluation!I26=Utilitaires!$D$75),Utilitaires!$E$75,IF(AND($H26="",I26=Utilitaires!$D$75),Utilitaires!$E$74,IF(AND($H26="",$I26=Utilitaires!$D$74),Utilitaires!$E$73,IF(AND($H26&lt;&gt;"",$I26=Utilitaires!$D$72),Utilitaires!$E$72,VLOOKUP($D26,Utilitaires!$B$2:$D$8,2)))))))</f>
        <v>Libellé du critère quand il sera choisi</v>
      </c>
      <c r="G26" s="610"/>
      <c r="H26" s="376"/>
      <c r="I26" s="377" t="s">
        <v>92</v>
      </c>
    </row>
    <row r="27" spans="1:13" ht="22" customHeight="1" x14ac:dyDescent="0.15">
      <c r="A27" s="617" t="s">
        <v>101</v>
      </c>
      <c r="B27" s="686" t="s">
        <v>102</v>
      </c>
      <c r="C27" s="686"/>
      <c r="D27" s="156" t="str">
        <f>IFERROR(VLOOKUP(E27,Utilitaires!$B$33:$C$43,2),"")</f>
        <v/>
      </c>
      <c r="E27" s="156" t="str">
        <f>IFERROR(AVERAGE(E29:E32),"")</f>
        <v/>
      </c>
      <c r="F27" s="256"/>
      <c r="G27" s="156" t="str">
        <f>IFERROR(IF(COUNTIFS(D29:D32,'Mode d''emploi'!$C$23)&gt;0,Utilitaires!$B$24,IF(E27&lt;Utilitaires!$E$28,Utilitaires!$B$28,"")),"")</f>
        <v>Incomplet</v>
      </c>
      <c r="H27" s="682" t="str">
        <f>IFERROR(VLOOKUP(D27,Utilitaires!$B$22:$C$29,2),"")</f>
        <v/>
      </c>
      <c r="I27" s="683"/>
      <c r="K27" s="288"/>
      <c r="L27" s="289"/>
      <c r="M27" s="290"/>
    </row>
    <row r="28" spans="1:13" ht="10.5" customHeight="1" x14ac:dyDescent="0.15">
      <c r="A28" s="618"/>
      <c r="B28" s="687"/>
      <c r="C28" s="687"/>
      <c r="D28" s="688" t="str">
        <f>IF(G27=Utilitaires!$B$24,Utilitaires!$C$12,IF(G27=Utilitaires!$B$28,Utilitaires!$C$28,""))</f>
        <v>Finalisez vos choix, évaluez TOUS les critères !</v>
      </c>
      <c r="E28" s="688"/>
      <c r="F28" s="688"/>
      <c r="G28" s="688"/>
      <c r="H28" s="684"/>
      <c r="I28" s="685"/>
      <c r="K28" s="291"/>
      <c r="L28" s="292"/>
      <c r="M28" s="293"/>
    </row>
    <row r="29" spans="1:13" ht="45.75" customHeight="1" x14ac:dyDescent="0.15">
      <c r="A29" s="482">
        <f>MAX($A11:A28)+1</f>
        <v>10</v>
      </c>
      <c r="B29" s="583" t="s">
        <v>103</v>
      </c>
      <c r="C29" s="583"/>
      <c r="D29" s="373" t="s">
        <v>91</v>
      </c>
      <c r="E29" s="374" t="str">
        <f>IFERROR(VLOOKUP(D29,Utilitaires!$B$2:$D$8,3),"")</f>
        <v> </v>
      </c>
      <c r="F29" s="570" t="str">
        <f>IF(AND(D29='Mode d''emploi'!$C$29,H29="",I29=Utilitaires!$D$72),Utilitaires!$E$73,IF(AND(D29='Mode d''emploi'!$C$23,H29="",I29&lt;&gt;Utilitaires!$D$72),Utilitaires!$E$76,IF(AND(D29='Mode d''emploi'!$C$23,Evaluation!I29=Utilitaires!$D$75),Utilitaires!$E$75,IF(AND($H29="",I29=Utilitaires!$D$75),Utilitaires!$E$74,IF(AND($H29="",$I29=Utilitaires!$D$74),Utilitaires!$E$73,IF(AND($H29&lt;&gt;"",$I29=Utilitaires!$D$72),Utilitaires!$E$72,VLOOKUP($D29,Utilitaires!$B$2:$D$8,2)))))))</f>
        <v>Libellé du critère quand il sera choisi</v>
      </c>
      <c r="G29" s="570"/>
      <c r="H29" s="376"/>
      <c r="I29" s="377" t="s">
        <v>92</v>
      </c>
      <c r="J29" s="257"/>
      <c r="K29" s="247" t="s">
        <v>104</v>
      </c>
    </row>
    <row r="30" spans="1:13" ht="41.25" customHeight="1" x14ac:dyDescent="0.15">
      <c r="A30" s="369">
        <f>MAX($A13:A29)+1</f>
        <v>11</v>
      </c>
      <c r="B30" s="637" t="s">
        <v>105</v>
      </c>
      <c r="C30" s="637"/>
      <c r="D30" s="373" t="s">
        <v>91</v>
      </c>
      <c r="E30" s="368" t="str">
        <f>IFERROR(VLOOKUP(D30,Utilitaires!$B$2:$D$8,3),"")</f>
        <v> </v>
      </c>
      <c r="F30" s="571" t="str">
        <f>IF(AND(D30='Mode d''emploi'!$C$29,H30="",I30=Utilitaires!$D$72),Utilitaires!$E$73,IF(AND(D30='Mode d''emploi'!$C$23,H30="",I30&lt;&gt;Utilitaires!$D$72),Utilitaires!$E$76,IF(AND(D30='Mode d''emploi'!$C$23,Evaluation!I30=Utilitaires!$D$75),Utilitaires!$E$75,IF(AND($H30="",I30=Utilitaires!$D$75),Utilitaires!$E$74,IF(AND($H30="",$I30=Utilitaires!$D$74),Utilitaires!$E$73,IF(AND($H30&lt;&gt;"",$I30=Utilitaires!$D$72),Utilitaires!$E$72,VLOOKUP($D30,Utilitaires!$B$2:$D$8,2)))))))</f>
        <v>Libellé du critère quand il sera choisi</v>
      </c>
      <c r="G30" s="571"/>
      <c r="H30" s="376"/>
      <c r="I30" s="377" t="s">
        <v>92</v>
      </c>
    </row>
    <row r="31" spans="1:13" ht="51.75" customHeight="1" x14ac:dyDescent="0.15">
      <c r="A31" s="369">
        <f>MAX($A14:A30)+1</f>
        <v>12</v>
      </c>
      <c r="B31" s="637" t="s">
        <v>106</v>
      </c>
      <c r="C31" s="637"/>
      <c r="D31" s="373" t="s">
        <v>91</v>
      </c>
      <c r="E31" s="368" t="str">
        <f>IFERROR(VLOOKUP(D31,Utilitaires!$B$2:$D$8,3),"")</f>
        <v> </v>
      </c>
      <c r="F31" s="571" t="str">
        <f>IF(AND(D31='Mode d''emploi'!$C$29,H31="",I31=Utilitaires!$D$72),Utilitaires!$E$73,IF(AND(D31='Mode d''emploi'!$C$23,H31="",I31&lt;&gt;Utilitaires!$D$72),Utilitaires!$E$76,IF(AND(D31='Mode d''emploi'!$C$23,Evaluation!I31=Utilitaires!$D$75),Utilitaires!$E$75,IF(AND($H31="",I31=Utilitaires!$D$75),Utilitaires!$E$74,IF(AND($H31="",$I31=Utilitaires!$D$74),Utilitaires!$E$73,IF(AND($H31&lt;&gt;"",$I31=Utilitaires!$D$72),Utilitaires!$E$72,VLOOKUP($D31,Utilitaires!$B$2:$D$8,2)))))))</f>
        <v>Libellé du critère quand il sera choisi</v>
      </c>
      <c r="G31" s="571"/>
      <c r="H31" s="376"/>
      <c r="I31" s="377" t="s">
        <v>92</v>
      </c>
    </row>
    <row r="32" spans="1:13" ht="46" customHeight="1" x14ac:dyDescent="0.15">
      <c r="A32" s="381">
        <f>MAX($A27:A31)+1</f>
        <v>13</v>
      </c>
      <c r="B32" s="638" t="s">
        <v>107</v>
      </c>
      <c r="C32" s="638"/>
      <c r="D32" s="373" t="s">
        <v>91</v>
      </c>
      <c r="E32" s="380" t="str">
        <f>IFERROR(VLOOKUP(D32,Utilitaires!$B$2:$D$8,3),"")</f>
        <v> </v>
      </c>
      <c r="F32" s="610" t="str">
        <f>IF(AND(D32='Mode d''emploi'!$C$29,H32="",I32=Utilitaires!$D$72),Utilitaires!$E$73,IF(AND(D32='Mode d''emploi'!$C$23,H32="",I32&lt;&gt;Utilitaires!$D$72),Utilitaires!$E$76,IF(AND(D32='Mode d''emploi'!$C$23,Evaluation!I32=Utilitaires!$D$75),Utilitaires!$E$75,IF(AND($H32="",I32=Utilitaires!$D$75),Utilitaires!$E$74,IF(AND($H32="",$I32=Utilitaires!$D$74),Utilitaires!$E$73,IF(AND($H32&lt;&gt;"",$I32=Utilitaires!$D$72),Utilitaires!$E$72,VLOOKUP($D32,Utilitaires!$B$2:$D$8,2)))))))</f>
        <v>Libellé du critère quand il sera choisi</v>
      </c>
      <c r="G32" s="610"/>
      <c r="H32" s="376"/>
      <c r="I32" s="377" t="s">
        <v>92</v>
      </c>
    </row>
    <row r="33" spans="1:13" ht="22" customHeight="1" x14ac:dyDescent="0.15">
      <c r="A33" s="694" t="s">
        <v>108</v>
      </c>
      <c r="B33" s="696" t="s">
        <v>109</v>
      </c>
      <c r="C33" s="696"/>
      <c r="D33" s="154" t="str">
        <f>IFERROR(VLOOKUP(E33,Utilitaires!$B$33:$C$43,2),"")</f>
        <v/>
      </c>
      <c r="E33" s="154" t="str">
        <f>IFERROR(AVERAGE(E35:E47),"")</f>
        <v/>
      </c>
      <c r="F33" s="155"/>
      <c r="G33" s="154" t="str">
        <f>IFERROR(IF(COUNTIFS(D35:D46,'Mode d''emploi'!$C$23)&gt;0,Utilitaires!$B$24,IF(E33&lt;Utilitaires!$E$28,Utilitaires!$B$28,"")),"")</f>
        <v>Incomplet</v>
      </c>
      <c r="H33" s="639" t="str">
        <f>IFERROR(VLOOKUP(D33,Utilitaires!$B$22:$C$29,2),"")</f>
        <v/>
      </c>
      <c r="I33" s="640"/>
      <c r="K33" s="288"/>
      <c r="L33" s="289"/>
      <c r="M33" s="290"/>
    </row>
    <row r="34" spans="1:13" ht="22" customHeight="1" x14ac:dyDescent="0.15">
      <c r="A34" s="695"/>
      <c r="B34" s="697"/>
      <c r="C34" s="697"/>
      <c r="D34" s="698" t="str">
        <f>IFERROR(IF(G33=Utilitaires!$B$24,Utilitaires!$C$12,IF(G33=Utilitaires!$B$28,Utilitaires!$C$28,"")),"")</f>
        <v>Finalisez vos choix, évaluez TOUS les critères !</v>
      </c>
      <c r="E34" s="698"/>
      <c r="F34" s="698"/>
      <c r="G34" s="698"/>
      <c r="H34" s="641"/>
      <c r="I34" s="642"/>
      <c r="K34" s="291"/>
      <c r="L34" s="292"/>
      <c r="M34" s="293"/>
    </row>
    <row r="35" spans="1:13" ht="50" customHeight="1" x14ac:dyDescent="0.15">
      <c r="A35" s="483">
        <f>MAX($A$29:A33)+1</f>
        <v>14</v>
      </c>
      <c r="B35" s="699" t="s">
        <v>110</v>
      </c>
      <c r="C35" s="699"/>
      <c r="D35" s="373" t="s">
        <v>91</v>
      </c>
      <c r="E35" s="374" t="str">
        <f>IFERROR(VLOOKUP(D35,Utilitaires!$B$2:$D$8,3),"")</f>
        <v> </v>
      </c>
      <c r="F35" s="570" t="str">
        <f>IF(AND(D35='Mode d''emploi'!$C$29,H35="",I35=Utilitaires!$D$72),Utilitaires!$E$73,IF(AND(D35='Mode d''emploi'!$C$23,H35="",I35&lt;&gt;Utilitaires!$D$72),Utilitaires!$E$76,IF(AND(D35='Mode d''emploi'!$C$23,Evaluation!I35=Utilitaires!$D$75),Utilitaires!$E$75,IF(AND($H35="",I35=Utilitaires!$D$75),Utilitaires!$E$74,IF(AND($H35="",$I35=Utilitaires!$D$74),Utilitaires!$E$73,IF(AND($H35&lt;&gt;"",$I35=Utilitaires!$D$72),Utilitaires!$E$72,VLOOKUP($D35,Utilitaires!$B$2:$D$8,2)))))))</f>
        <v>Libellé du critère quand il sera choisi</v>
      </c>
      <c r="G35" s="570"/>
      <c r="H35" s="376"/>
      <c r="I35" s="377" t="s">
        <v>92</v>
      </c>
    </row>
    <row r="36" spans="1:13" ht="31" customHeight="1" x14ac:dyDescent="0.15">
      <c r="A36" s="484">
        <f>MAX($A$29:A35)+1</f>
        <v>15</v>
      </c>
      <c r="B36" s="616" t="s">
        <v>111</v>
      </c>
      <c r="C36" s="616"/>
      <c r="D36" s="367" t="s">
        <v>91</v>
      </c>
      <c r="E36" s="368" t="str">
        <f>IFERROR(VLOOKUP(D36,Utilitaires!$B$2:$D$8,3),"")</f>
        <v> </v>
      </c>
      <c r="F36" s="571" t="str">
        <f>IF(AND(D36='Mode d''emploi'!$C$29,H36="",I36=Utilitaires!$D$72),Utilitaires!$E$73,IF(AND(D36='Mode d''emploi'!$C$23,H36="",I36&lt;&gt;Utilitaires!$D$72),Utilitaires!$E$76,IF(AND(D36='Mode d''emploi'!$C$23,Evaluation!I36=Utilitaires!$D$75),Utilitaires!$E$75,IF(AND($H36="",I36=Utilitaires!$D$75),Utilitaires!$E$74,IF(AND($H36="",$I36=Utilitaires!$D$74),Utilitaires!$E$73,IF(AND($H36&lt;&gt;"",$I36=Utilitaires!$D$72),Utilitaires!$E$72,VLOOKUP($D36,Utilitaires!$B$2:$D$8,2)))))))</f>
        <v>Libellé du critère quand il sera choisi</v>
      </c>
      <c r="G36" s="571"/>
      <c r="H36" s="376"/>
      <c r="I36" s="377" t="s">
        <v>92</v>
      </c>
    </row>
    <row r="37" spans="1:13" ht="43" customHeight="1" x14ac:dyDescent="0.15">
      <c r="A37" s="484">
        <f>MAX($A$29:A36)+1</f>
        <v>16</v>
      </c>
      <c r="B37" s="616" t="s">
        <v>112</v>
      </c>
      <c r="C37" s="616"/>
      <c r="D37" s="367" t="s">
        <v>91</v>
      </c>
      <c r="E37" s="368" t="str">
        <f>IFERROR(VLOOKUP(D37,Utilitaires!$B$2:$D$8,3),"")</f>
        <v> </v>
      </c>
      <c r="F37" s="571" t="str">
        <f>IF(AND(D37='Mode d''emploi'!$C$29,H37="",I37=Utilitaires!$D$72),Utilitaires!$E$73,IF(AND(D37='Mode d''emploi'!$C$23,H37="",I37&lt;&gt;Utilitaires!$D$72),Utilitaires!$E$76,IF(AND(D37='Mode d''emploi'!$C$23,Evaluation!I37=Utilitaires!$D$75),Utilitaires!$E$75,IF(AND($H37="",I37=Utilitaires!$D$75),Utilitaires!$E$74,IF(AND($H37="",$I37=Utilitaires!$D$74),Utilitaires!$E$73,IF(AND($H37&lt;&gt;"",$I37=Utilitaires!$D$72),Utilitaires!$E$72,VLOOKUP($D37,Utilitaires!$B$2:$D$8,2)))))))</f>
        <v>Libellé du critère quand il sera choisi</v>
      </c>
      <c r="G37" s="571"/>
      <c r="H37" s="376"/>
      <c r="I37" s="377" t="s">
        <v>92</v>
      </c>
    </row>
    <row r="38" spans="1:13" ht="31" customHeight="1" x14ac:dyDescent="0.15">
      <c r="A38" s="484">
        <f>MAX($A$29:A37)+1</f>
        <v>17</v>
      </c>
      <c r="B38" s="616" t="s">
        <v>113</v>
      </c>
      <c r="C38" s="616"/>
      <c r="D38" s="367" t="s">
        <v>91</v>
      </c>
      <c r="E38" s="368" t="str">
        <f>IFERROR(VLOOKUP(D38,Utilitaires!$B$2:$D$8,3),"")</f>
        <v> </v>
      </c>
      <c r="F38" s="571" t="str">
        <f>IF(AND(D38='Mode d''emploi'!$C$29,H38="",I38=Utilitaires!$D$72),Utilitaires!$E$73,IF(AND(D38='Mode d''emploi'!$C$23,H38="",I38&lt;&gt;Utilitaires!$D$72),Utilitaires!$E$76,IF(AND(D38='Mode d''emploi'!$C$23,Evaluation!I38=Utilitaires!$D$75),Utilitaires!$E$75,IF(AND($H38="",I38=Utilitaires!$D$75),Utilitaires!$E$74,IF(AND($H38="",$I38=Utilitaires!$D$74),Utilitaires!$E$73,IF(AND($H38&lt;&gt;"",$I38=Utilitaires!$D$72),Utilitaires!$E$72,VLOOKUP($D38,Utilitaires!$B$2:$D$8,2)))))))</f>
        <v>Libellé du critère quand il sera choisi</v>
      </c>
      <c r="G38" s="571"/>
      <c r="H38" s="376"/>
      <c r="I38" s="377" t="s">
        <v>92</v>
      </c>
    </row>
    <row r="39" spans="1:13" ht="43" customHeight="1" x14ac:dyDescent="0.15">
      <c r="A39" s="484">
        <f>MAX($A$29:A38)+1</f>
        <v>18</v>
      </c>
      <c r="B39" s="616" t="s">
        <v>114</v>
      </c>
      <c r="C39" s="616"/>
      <c r="D39" s="367" t="s">
        <v>91</v>
      </c>
      <c r="E39" s="368" t="str">
        <f>IFERROR(VLOOKUP(D39,Utilitaires!$B$2:$D$8,3),"")</f>
        <v> </v>
      </c>
      <c r="F39" s="571" t="str">
        <f>IF(AND(D39='Mode d''emploi'!$C$29,H39="",I39=Utilitaires!$D$72),Utilitaires!$E$73,IF(AND(D39='Mode d''emploi'!$C$23,H39="",I39&lt;&gt;Utilitaires!$D$72),Utilitaires!$E$76,IF(AND(D39='Mode d''emploi'!$C$23,Evaluation!I39=Utilitaires!$D$75),Utilitaires!$E$75,IF(AND($H39="",I39=Utilitaires!$D$75),Utilitaires!$E$74,IF(AND($H39="",$I39=Utilitaires!$D$74),Utilitaires!$E$73,IF(AND($H39&lt;&gt;"",$I39=Utilitaires!$D$72),Utilitaires!$E$72,VLOOKUP($D39,Utilitaires!$B$2:$D$8,2)))))))</f>
        <v>Libellé du critère quand il sera choisi</v>
      </c>
      <c r="G39" s="571"/>
      <c r="H39" s="376"/>
      <c r="I39" s="377" t="s">
        <v>92</v>
      </c>
    </row>
    <row r="40" spans="1:13" ht="43" customHeight="1" x14ac:dyDescent="0.15">
      <c r="A40" s="484">
        <f>MAX($A$29:A39)+1</f>
        <v>19</v>
      </c>
      <c r="B40" s="616" t="s">
        <v>115</v>
      </c>
      <c r="C40" s="616"/>
      <c r="D40" s="367" t="s">
        <v>91</v>
      </c>
      <c r="E40" s="368" t="str">
        <f>IFERROR(VLOOKUP(D40,Utilitaires!$B$2:$D$8,3),"")</f>
        <v> </v>
      </c>
      <c r="F40" s="571" t="str">
        <f>IF(AND(D40='Mode d''emploi'!$C$29,H40="",I40=Utilitaires!$D$72),Utilitaires!$E$73,IF(AND(D40='Mode d''emploi'!$C$23,H40="",I40&lt;&gt;Utilitaires!$D$72),Utilitaires!$E$76,IF(AND(D40='Mode d''emploi'!$C$23,Evaluation!I40=Utilitaires!$D$75),Utilitaires!$E$75,IF(AND($H40="",I40=Utilitaires!$D$75),Utilitaires!$E$74,IF(AND($H40="",$I40=Utilitaires!$D$74),Utilitaires!$E$73,IF(AND($H40&lt;&gt;"",$I40=Utilitaires!$D$72),Utilitaires!$E$72,VLOOKUP($D40,Utilitaires!$B$2:$D$8,2)))))))</f>
        <v>Libellé du critère quand il sera choisi</v>
      </c>
      <c r="G40" s="571"/>
      <c r="H40" s="376"/>
      <c r="I40" s="377" t="s">
        <v>92</v>
      </c>
    </row>
    <row r="41" spans="1:13" ht="56" customHeight="1" x14ac:dyDescent="0.15">
      <c r="A41" s="484">
        <f>MAX($A$29:A40)+1</f>
        <v>20</v>
      </c>
      <c r="B41" s="616" t="s">
        <v>116</v>
      </c>
      <c r="C41" s="616"/>
      <c r="D41" s="367" t="s">
        <v>91</v>
      </c>
      <c r="E41" s="368" t="str">
        <f>IFERROR(VLOOKUP(D41,Utilitaires!$B$2:$D$8,3),"")</f>
        <v> </v>
      </c>
      <c r="F41" s="571" t="str">
        <f>IF(AND(D41='Mode d''emploi'!$C$29,H41="",I41=Utilitaires!$D$72),Utilitaires!$E$73,IF(AND(D41='Mode d''emploi'!$C$23,H41="",I41&lt;&gt;Utilitaires!$D$72),Utilitaires!$E$76,IF(AND(D41='Mode d''emploi'!$C$23,Evaluation!I41=Utilitaires!$D$75),Utilitaires!$E$75,IF(AND($H41="",I41=Utilitaires!$D$75),Utilitaires!$E$74,IF(AND($H41="",$I41=Utilitaires!$D$74),Utilitaires!$E$73,IF(AND($H41&lt;&gt;"",$I41=Utilitaires!$D$72),Utilitaires!$E$72,VLOOKUP($D41,Utilitaires!$B$2:$D$8,2)))))))</f>
        <v>Libellé du critère quand il sera choisi</v>
      </c>
      <c r="G41" s="571"/>
      <c r="H41" s="376"/>
      <c r="I41" s="377" t="s">
        <v>92</v>
      </c>
    </row>
    <row r="42" spans="1:13" ht="56" customHeight="1" x14ac:dyDescent="0.15">
      <c r="A42" s="484">
        <f>MAX($A$29:A41)+1</f>
        <v>21</v>
      </c>
      <c r="B42" s="616" t="s">
        <v>117</v>
      </c>
      <c r="C42" s="616"/>
      <c r="D42" s="367" t="s">
        <v>91</v>
      </c>
      <c r="E42" s="368" t="str">
        <f>IFERROR(VLOOKUP(D42,Utilitaires!$B$2:$D$8,3),"")</f>
        <v> </v>
      </c>
      <c r="F42" s="571" t="str">
        <f>IF(AND(D42='Mode d''emploi'!$C$29,H42="",I42=Utilitaires!$D$72),Utilitaires!$E$73,IF(AND(D42='Mode d''emploi'!$C$23,H42="",I42&lt;&gt;Utilitaires!$D$72),Utilitaires!$E$76,IF(AND(D42='Mode d''emploi'!$C$23,Evaluation!I42=Utilitaires!$D$75),Utilitaires!$E$75,IF(AND($H42="",I42=Utilitaires!$D$75),Utilitaires!$E$74,IF(AND($H42="",$I42=Utilitaires!$D$74),Utilitaires!$E$73,IF(AND($H42&lt;&gt;"",$I42=Utilitaires!$D$72),Utilitaires!$E$72,VLOOKUP($D42,Utilitaires!$B$2:$D$8,2)))))))</f>
        <v>Libellé du critère quand il sera choisi</v>
      </c>
      <c r="G42" s="571"/>
      <c r="H42" s="376"/>
      <c r="I42" s="377" t="s">
        <v>92</v>
      </c>
    </row>
    <row r="43" spans="1:13" ht="43" customHeight="1" x14ac:dyDescent="0.15">
      <c r="A43" s="484">
        <f>MAX($A$29:A42)+1</f>
        <v>22</v>
      </c>
      <c r="B43" s="616" t="s">
        <v>118</v>
      </c>
      <c r="C43" s="616"/>
      <c r="D43" s="367" t="s">
        <v>91</v>
      </c>
      <c r="E43" s="368" t="str">
        <f>IFERROR(VLOOKUP(D43,Utilitaires!$B$2:$D$8,3),"")</f>
        <v> </v>
      </c>
      <c r="F43" s="571" t="str">
        <f>IF(AND(D43='Mode d''emploi'!$C$29,H43="",I43=Utilitaires!$D$72),Utilitaires!$E$73,IF(AND(D43='Mode d''emploi'!$C$23,H43="",I43&lt;&gt;Utilitaires!$D$72),Utilitaires!$E$76,IF(AND(D43='Mode d''emploi'!$C$23,Evaluation!I43=Utilitaires!$D$75),Utilitaires!$E$75,IF(AND($H43="",I43=Utilitaires!$D$75),Utilitaires!$E$74,IF(AND($H43="",$I43=Utilitaires!$D$74),Utilitaires!$E$73,IF(AND($H43&lt;&gt;"",$I43=Utilitaires!$D$72),Utilitaires!$E$72,VLOOKUP($D43,Utilitaires!$B$2:$D$8,2)))))))</f>
        <v>Libellé du critère quand il sera choisi</v>
      </c>
      <c r="G43" s="571"/>
      <c r="H43" s="376"/>
      <c r="I43" s="377" t="s">
        <v>92</v>
      </c>
    </row>
    <row r="44" spans="1:13" ht="53" customHeight="1" x14ac:dyDescent="0.15">
      <c r="A44" s="484">
        <f>MAX($A$29:A43)+1</f>
        <v>23</v>
      </c>
      <c r="B44" s="616" t="s">
        <v>119</v>
      </c>
      <c r="C44" s="616"/>
      <c r="D44" s="367" t="s">
        <v>91</v>
      </c>
      <c r="E44" s="368" t="str">
        <f>IFERROR(VLOOKUP(D44,Utilitaires!$B$2:$D$8,3),"")</f>
        <v> </v>
      </c>
      <c r="F44" s="571" t="str">
        <f>IF(AND(D44='Mode d''emploi'!$C$29,H44="",I44=Utilitaires!$D$72),Utilitaires!$E$73,IF(AND(D44='Mode d''emploi'!$C$23,H44="",I44&lt;&gt;Utilitaires!$D$72),Utilitaires!$E$76,IF(AND(D44='Mode d''emploi'!$C$23,Evaluation!I44=Utilitaires!$D$75),Utilitaires!$E$75,IF(AND($H44="",I44=Utilitaires!$D$75),Utilitaires!$E$74,IF(AND($H44="",$I44=Utilitaires!$D$74),Utilitaires!$E$73,IF(AND($H44&lt;&gt;"",$I44=Utilitaires!$D$72),Utilitaires!$E$72,VLOOKUP($D44,Utilitaires!$B$2:$D$8,2)))))))</f>
        <v>Libellé du critère quand il sera choisi</v>
      </c>
      <c r="G44" s="571"/>
      <c r="H44" s="376"/>
      <c r="I44" s="377" t="s">
        <v>92</v>
      </c>
    </row>
    <row r="45" spans="1:13" ht="43" customHeight="1" x14ac:dyDescent="0.15">
      <c r="A45" s="484">
        <f>MAX($A$29:A44)+1</f>
        <v>24</v>
      </c>
      <c r="B45" s="616" t="s">
        <v>120</v>
      </c>
      <c r="C45" s="616"/>
      <c r="D45" s="367" t="s">
        <v>91</v>
      </c>
      <c r="E45" s="368" t="str">
        <f>IFERROR(VLOOKUP(D45,Utilitaires!$B$2:$D$8,3),"")</f>
        <v> </v>
      </c>
      <c r="F45" s="571" t="str">
        <f>IF(AND(D45='Mode d''emploi'!$C$29,H45="",I45=Utilitaires!$D$72),Utilitaires!$E$73,IF(AND(D45='Mode d''emploi'!$C$23,H45="",I45&lt;&gt;Utilitaires!$D$72),Utilitaires!$E$76,IF(AND(D45='Mode d''emploi'!$C$23,Evaluation!I45=Utilitaires!$D$75),Utilitaires!$E$75,IF(AND($H45="",I45=Utilitaires!$D$75),Utilitaires!$E$74,IF(AND($H45="",$I45=Utilitaires!$D$74),Utilitaires!$E$73,IF(AND($H45&lt;&gt;"",$I45=Utilitaires!$D$72),Utilitaires!$E$72,VLOOKUP($D45,Utilitaires!$B$2:$D$8,2)))))))</f>
        <v>Libellé du critère quand il sera choisi</v>
      </c>
      <c r="G45" s="571"/>
      <c r="H45" s="376"/>
      <c r="I45" s="377" t="s">
        <v>92</v>
      </c>
    </row>
    <row r="46" spans="1:13" ht="43" customHeight="1" x14ac:dyDescent="0.15">
      <c r="A46" s="485">
        <f>MAX($A$29:A45)+1</f>
        <v>25</v>
      </c>
      <c r="B46" s="704" t="s">
        <v>121</v>
      </c>
      <c r="C46" s="704"/>
      <c r="D46" s="379" t="s">
        <v>91</v>
      </c>
      <c r="E46" s="380" t="str">
        <f>IFERROR(VLOOKUP(D46,Utilitaires!$B$2:$D$8,3),"")</f>
        <v> </v>
      </c>
      <c r="F46" s="610" t="str">
        <f>IF(AND(D46='Mode d''emploi'!$C$29,H46="",I46=Utilitaires!$D$72),Utilitaires!$E$73,IF(AND(D46='Mode d''emploi'!$C$23,H46="",I46&lt;&gt;Utilitaires!$D$72),Utilitaires!$E$76,IF(AND(D46='Mode d''emploi'!$C$23,Evaluation!I46=Utilitaires!$D$75),Utilitaires!$E$75,IF(AND($H46="",I46=Utilitaires!$D$75),Utilitaires!$E$74,IF(AND($H46="",$I46=Utilitaires!$D$74),Utilitaires!$E$73,IF(AND($H46&lt;&gt;"",$I46=Utilitaires!$D$72),Utilitaires!$E$72,VLOOKUP($D46,Utilitaires!$B$2:$D$8,2)))))))</f>
        <v>Libellé du critère quand il sera choisi</v>
      </c>
      <c r="G46" s="610"/>
      <c r="H46" s="376"/>
      <c r="I46" s="377" t="s">
        <v>92</v>
      </c>
    </row>
    <row r="47" spans="1:13" ht="43" customHeight="1" x14ac:dyDescent="0.15">
      <c r="A47" s="485">
        <f>MAX($A$29:A46)+1</f>
        <v>26</v>
      </c>
      <c r="B47" s="704" t="s">
        <v>421</v>
      </c>
      <c r="C47" s="704"/>
      <c r="D47" s="379" t="s">
        <v>91</v>
      </c>
      <c r="E47" s="380" t="str">
        <f>IFERROR(VLOOKUP(D47,Utilitaires!$B$2:$D$8,3),"")</f>
        <v> </v>
      </c>
      <c r="F47" s="610" t="str">
        <f>IF(AND(D47='Mode d''emploi'!$C$29,H47="",I47=Utilitaires!$D$72),Utilitaires!$E$73,IF(AND(D47='Mode d''emploi'!$C$23,H47="",I47&lt;&gt;Utilitaires!$D$72),Utilitaires!$E$76,IF(AND(D47='Mode d''emploi'!$C$23,Evaluation!I47=Utilitaires!$D$75),Utilitaires!$E$75,IF(AND($H47="",I47=Utilitaires!$D$75),Utilitaires!$E$74,IF(AND($H47="",$I47=Utilitaires!$D$74),Utilitaires!$E$73,IF(AND($H47&lt;&gt;"",$I47=Utilitaires!$D$72),Utilitaires!$E$72,VLOOKUP($D47,Utilitaires!$B$2:$D$8,2)))))))</f>
        <v>Libellé du critère quand il sera choisi</v>
      </c>
      <c r="G47" s="610"/>
      <c r="H47" s="376"/>
      <c r="I47" s="377" t="s">
        <v>92</v>
      </c>
    </row>
    <row r="48" spans="1:13" ht="22" customHeight="1" x14ac:dyDescent="0.15">
      <c r="A48" s="700" t="s">
        <v>122</v>
      </c>
      <c r="B48" s="702" t="s">
        <v>123</v>
      </c>
      <c r="C48" s="702"/>
      <c r="D48" s="77" t="str">
        <f>IFERROR(VLOOKUP(E48,Utilitaires!$B$33:$C$43,2),"")</f>
        <v/>
      </c>
      <c r="E48" s="77" t="str">
        <f>IFERROR(AVERAGE(E50:E54),"")</f>
        <v/>
      </c>
      <c r="F48" s="78"/>
      <c r="G48" s="77" t="str">
        <f>IFERROR(IF(COUNTIFS(D50:D54,'Mode d''emploi'!$C$23)&gt;0,Utilitaires!$B$24,IF(E48&lt;Utilitaires!$E$28,Utilitaires!$B$28,"")),"")</f>
        <v>Incomplet</v>
      </c>
      <c r="H48" s="709" t="str">
        <f>IFERROR(VLOOKUP(D48,Utilitaires!$B$22:$C$29,2),"")</f>
        <v/>
      </c>
      <c r="I48" s="710"/>
      <c r="K48" s="288"/>
      <c r="L48" s="289"/>
      <c r="M48" s="290"/>
    </row>
    <row r="49" spans="1:13" ht="22" customHeight="1" x14ac:dyDescent="0.15">
      <c r="A49" s="701"/>
      <c r="B49" s="703"/>
      <c r="C49" s="703"/>
      <c r="D49" s="713" t="str">
        <f>IFERROR(IF(G48=Utilitaires!$B$24,Utilitaires!$C$12,IF(G48=Utilitaires!$B$28,Utilitaires!$C$28,"")),"")</f>
        <v>Finalisez vos choix, évaluez TOUS les critères !</v>
      </c>
      <c r="E49" s="713"/>
      <c r="F49" s="713"/>
      <c r="G49" s="713"/>
      <c r="H49" s="711"/>
      <c r="I49" s="712"/>
      <c r="K49" s="291"/>
      <c r="L49" s="292"/>
      <c r="M49" s="293"/>
    </row>
    <row r="50" spans="1:13" ht="42" customHeight="1" x14ac:dyDescent="0.15">
      <c r="A50" s="382">
        <f>MAX($A$29:A48)+1</f>
        <v>27</v>
      </c>
      <c r="B50" s="714" t="s">
        <v>124</v>
      </c>
      <c r="C50" s="714"/>
      <c r="D50" s="373" t="s">
        <v>91</v>
      </c>
      <c r="E50" s="374" t="str">
        <f>IFERROR(VLOOKUP(D50,Utilitaires!$B$2:$D$8,3),"")</f>
        <v> </v>
      </c>
      <c r="F50" s="570" t="str">
        <f>IF(AND(D50='Mode d''emploi'!$C$29,H50="",I50=Utilitaires!$D$72),Utilitaires!$E$73,IF(AND(D50='Mode d''emploi'!$C$23,H50="",I50&lt;&gt;Utilitaires!$D$72),Utilitaires!$E$76,IF(AND(D50='Mode d''emploi'!$C$23,Evaluation!I50=Utilitaires!$D$75),Utilitaires!$E$75,IF(AND($H50="",I50=Utilitaires!$D$75),Utilitaires!$E$74,IF(AND($H50="",$I50=Utilitaires!$D$74),Utilitaires!$E$73,IF(AND($H50&lt;&gt;"",$I50=Utilitaires!$D$72),Utilitaires!$E$72,VLOOKUP($D50,Utilitaires!$B$2:$D$8,2)))))))</f>
        <v>Libellé du critère quand il sera choisi</v>
      </c>
      <c r="G50" s="570"/>
      <c r="H50" s="376"/>
      <c r="I50" s="377" t="s">
        <v>92</v>
      </c>
    </row>
    <row r="51" spans="1:13" ht="38" customHeight="1" x14ac:dyDescent="0.15">
      <c r="A51" s="370">
        <f>MAX($A$29:A50)+1</f>
        <v>28</v>
      </c>
      <c r="B51" s="707" t="s">
        <v>125</v>
      </c>
      <c r="C51" s="707"/>
      <c r="D51" s="367" t="s">
        <v>91</v>
      </c>
      <c r="E51" s="368" t="str">
        <f>IFERROR(VLOOKUP(D51,Utilitaires!$B$2:$D$8,3),"")</f>
        <v> </v>
      </c>
      <c r="F51" s="571" t="str">
        <f>IF(AND(D51='Mode d''emploi'!$C$29,H51="",I51=Utilitaires!$D$72),Utilitaires!$E$73,IF(AND(D51='Mode d''emploi'!$C$23,H51="",I51&lt;&gt;Utilitaires!$D$72),Utilitaires!$E$76,IF(AND(D51='Mode d''emploi'!$C$23,Evaluation!I51=Utilitaires!$D$75),Utilitaires!$E$75,IF(AND($H51="",I51=Utilitaires!$D$75),Utilitaires!$E$74,IF(AND($H51="",$I51=Utilitaires!$D$74),Utilitaires!$E$73,IF(AND($H51&lt;&gt;"",$I51=Utilitaires!$D$72),Utilitaires!$E$72,VLOOKUP($D51,Utilitaires!$B$2:$D$8,2)))))))</f>
        <v>Libellé du critère quand il sera choisi</v>
      </c>
      <c r="G51" s="571"/>
      <c r="H51" s="376"/>
      <c r="I51" s="377" t="s">
        <v>92</v>
      </c>
    </row>
    <row r="52" spans="1:13" ht="43" customHeight="1" x14ac:dyDescent="0.15">
      <c r="A52" s="370">
        <f>MAX($A$29:A51)+1</f>
        <v>29</v>
      </c>
      <c r="B52" s="707" t="s">
        <v>126</v>
      </c>
      <c r="C52" s="707"/>
      <c r="D52" s="367" t="s">
        <v>91</v>
      </c>
      <c r="E52" s="368" t="str">
        <f>IFERROR(VLOOKUP(D52,Utilitaires!$B$2:$D$8,3),"")</f>
        <v> </v>
      </c>
      <c r="F52" s="571" t="str">
        <f>IF(AND(D52='Mode d''emploi'!$C$29,H52="",I52=Utilitaires!$D$72),Utilitaires!$E$73,IF(AND(D52='Mode d''emploi'!$C$23,H52="",I52&lt;&gt;Utilitaires!$D$72),Utilitaires!$E$76,IF(AND(D52='Mode d''emploi'!$C$23,Evaluation!I52=Utilitaires!$D$75),Utilitaires!$E$75,IF(AND($H52="",I52=Utilitaires!$D$75),Utilitaires!$E$74,IF(AND($H52="",$I52=Utilitaires!$D$74),Utilitaires!$E$73,IF(AND($H52&lt;&gt;"",$I52=Utilitaires!$D$72),Utilitaires!$E$72,VLOOKUP($D52,Utilitaires!$B$2:$D$8,2)))))))</f>
        <v>Libellé du critère quand il sera choisi</v>
      </c>
      <c r="G52" s="571"/>
      <c r="H52" s="376"/>
      <c r="I52" s="377" t="s">
        <v>92</v>
      </c>
    </row>
    <row r="53" spans="1:13" ht="60.75" customHeight="1" x14ac:dyDescent="0.15">
      <c r="A53" s="370">
        <f>MAX($A$29:A52)+1</f>
        <v>30</v>
      </c>
      <c r="B53" s="707" t="s">
        <v>127</v>
      </c>
      <c r="C53" s="707"/>
      <c r="D53" s="367" t="s">
        <v>91</v>
      </c>
      <c r="E53" s="368" t="str">
        <f>IFERROR(VLOOKUP(D53,Utilitaires!$B$2:$D$8,3),"")</f>
        <v> </v>
      </c>
      <c r="F53" s="571" t="str">
        <f>IF(AND(D53='Mode d''emploi'!$C$29,H53="",I53=Utilitaires!$D$72),Utilitaires!$E$73,IF(AND(D53='Mode d''emploi'!$C$23,H53="",I53&lt;&gt;Utilitaires!$D$72),Utilitaires!$E$76,IF(AND(D53='Mode d''emploi'!$C$23,Evaluation!I53=Utilitaires!$D$75),Utilitaires!$E$75,IF(AND($H53="",I53=Utilitaires!$D$75),Utilitaires!$E$74,IF(AND($H53="",$I53=Utilitaires!$D$74),Utilitaires!$E$73,IF(AND($H53&lt;&gt;"",$I53=Utilitaires!$D$72),Utilitaires!$E$72,VLOOKUP($D53,Utilitaires!$B$2:$D$8,2)))))))</f>
        <v>Libellé du critère quand il sera choisi</v>
      </c>
      <c r="G53" s="571"/>
      <c r="H53" s="376"/>
      <c r="I53" s="377" t="s">
        <v>92</v>
      </c>
    </row>
    <row r="54" spans="1:13" s="259" customFormat="1" ht="45.75" customHeight="1" x14ac:dyDescent="0.15">
      <c r="A54" s="383">
        <f>MAX($A$29:A53)+1</f>
        <v>31</v>
      </c>
      <c r="B54" s="708" t="s">
        <v>128</v>
      </c>
      <c r="C54" s="708"/>
      <c r="D54" s="379" t="s">
        <v>91</v>
      </c>
      <c r="E54" s="380" t="str">
        <f>IFERROR(VLOOKUP(D54,Utilitaires!$B$2:$D$8,3),"")</f>
        <v> </v>
      </c>
      <c r="F54" s="610" t="str">
        <f>IF(AND(D54='Mode d''emploi'!$C$29,H54="",I54=Utilitaires!$D$72),Utilitaires!$E$73,IF(AND(D54='Mode d''emploi'!$C$23,H54="",I54&lt;&gt;Utilitaires!$D$72),Utilitaires!$E$76,IF(AND(D54='Mode d''emploi'!$C$23,Evaluation!I54=Utilitaires!$D$75),Utilitaires!$E$75,IF(AND($H54="",I54=Utilitaires!$D$75),Utilitaires!$E$74,IF(AND($H54="",$I54=Utilitaires!$D$74),Utilitaires!$E$73,IF(AND($H54&lt;&gt;"",$I54=Utilitaires!$D$72),Utilitaires!$E$72,VLOOKUP($D54,Utilitaires!$B$2:$D$8,2)))))))</f>
        <v>Libellé du critère quand il sera choisi</v>
      </c>
      <c r="G54" s="610"/>
      <c r="H54" s="376"/>
      <c r="I54" s="377" t="s">
        <v>92</v>
      </c>
    </row>
    <row r="55" spans="1:13" s="258" customFormat="1" ht="22" customHeight="1" x14ac:dyDescent="0.15">
      <c r="A55" s="691" t="s">
        <v>129</v>
      </c>
      <c r="B55" s="624" t="s">
        <v>130</v>
      </c>
      <c r="C55" s="624"/>
      <c r="D55" s="72" t="str">
        <f>IFERROR(VLOOKUP(E55,Utilitaires!$B$33:$C$43,2),"")</f>
        <v/>
      </c>
      <c r="E55" s="72" t="str">
        <f>IFERROR(AVERAGE(E57:E58),"")</f>
        <v/>
      </c>
      <c r="F55" s="72"/>
      <c r="G55" s="72" t="str">
        <f>IFERROR(IF(COUNTIFS(D57:D58,'Mode d''emploi'!$C$23)&gt;0,Utilitaires!$B$24,IF(E55&lt;Utilitaires!$E$28,Utilitaires!$B$28,"")),"")</f>
        <v>Incomplet</v>
      </c>
      <c r="H55" s="620" t="str">
        <f>IFERROR(VLOOKUP(D55,Utilitaires!$B$22:$C$29,2),"")</f>
        <v/>
      </c>
      <c r="I55" s="621"/>
      <c r="K55" s="288"/>
      <c r="L55" s="289"/>
      <c r="M55" s="290"/>
    </row>
    <row r="56" spans="1:13" s="258" customFormat="1" ht="22" customHeight="1" x14ac:dyDescent="0.15">
      <c r="A56" s="692"/>
      <c r="B56" s="625"/>
      <c r="C56" s="625"/>
      <c r="D56" s="619" t="str">
        <f>IF(G55=Utilitaires!$B$24,Utilitaires!$C$12,IF(G55=Utilitaires!$B$28,Utilitaires!$C$28,""))</f>
        <v>Finalisez vos choix, évaluez TOUS les critères !</v>
      </c>
      <c r="E56" s="619"/>
      <c r="F56" s="619"/>
      <c r="G56" s="619"/>
      <c r="H56" s="622"/>
      <c r="I56" s="623"/>
      <c r="K56" s="291"/>
      <c r="L56" s="292"/>
      <c r="M56" s="293"/>
    </row>
    <row r="57" spans="1:13" ht="43" customHeight="1" x14ac:dyDescent="0.15">
      <c r="A57" s="384">
        <f>MAX($A$29:A55)+1</f>
        <v>32</v>
      </c>
      <c r="B57" s="635" t="s">
        <v>131</v>
      </c>
      <c r="C57" s="635"/>
      <c r="D57" s="373" t="s">
        <v>91</v>
      </c>
      <c r="E57" s="374" t="str">
        <f>IFERROR(VLOOKUP(D57,Utilitaires!$B$2:$D$8,3),"")</f>
        <v> </v>
      </c>
      <c r="F57" s="570" t="str">
        <f>IF(AND(D57='Mode d''emploi'!$C$29,H57="",I57=Utilitaires!$D$72),Utilitaires!$E$73,IF(AND(D57='Mode d''emploi'!$C$23,H57="",I57&lt;&gt;Utilitaires!$D$72),Utilitaires!$E$76,IF(AND(D57='Mode d''emploi'!$C$23,Evaluation!I57=Utilitaires!$D$75),Utilitaires!$E$75,IF(AND($H57="",I57=Utilitaires!$D$75),Utilitaires!$E$74,IF(AND($H57="",$I57=Utilitaires!$D$74),Utilitaires!$E$73,IF(AND($H57&lt;&gt;"",$I57=Utilitaires!$D$72),Utilitaires!$E$72,VLOOKUP($D57,Utilitaires!$B$2:$D$8,2)))))))</f>
        <v>Libellé du critère quand il sera choisi</v>
      </c>
      <c r="G57" s="570"/>
      <c r="H57" s="376"/>
      <c r="I57" s="377" t="s">
        <v>92</v>
      </c>
    </row>
    <row r="58" spans="1:13" ht="41" customHeight="1" x14ac:dyDescent="0.15">
      <c r="A58" s="385">
        <f>MAX($A$29:A57)+1</f>
        <v>33</v>
      </c>
      <c r="B58" s="636" t="s">
        <v>132</v>
      </c>
      <c r="C58" s="636"/>
      <c r="D58" s="379" t="s">
        <v>91</v>
      </c>
      <c r="E58" s="380" t="str">
        <f>IFERROR(VLOOKUP(D58,Utilitaires!$B$2:$D$8,3),"")</f>
        <v> </v>
      </c>
      <c r="F58" s="610" t="str">
        <f>IF(AND(D58='Mode d''emploi'!$C$29,H58="",I58=Utilitaires!$D$72),Utilitaires!$E$73,IF(AND(D58='Mode d''emploi'!$C$23,H58="",I58&lt;&gt;Utilitaires!$D$72),Utilitaires!$E$76,IF(AND(D58='Mode d''emploi'!$C$23,Evaluation!I58=Utilitaires!$D$75),Utilitaires!$E$75,IF(AND($H58="",I58=Utilitaires!$D$75),Utilitaires!$E$74,IF(AND($H58="",$I58=Utilitaires!$D$74),Utilitaires!$E$73,IF(AND($H58&lt;&gt;"",$I58=Utilitaires!$D$72),Utilitaires!$E$72,VLOOKUP($D58,Utilitaires!$B$2:$D$8,2)))))))</f>
        <v>Libellé du critère quand il sera choisi</v>
      </c>
      <c r="G58" s="610"/>
      <c r="H58" s="376"/>
      <c r="I58" s="377" t="s">
        <v>92</v>
      </c>
    </row>
    <row r="59" spans="1:13" ht="22" customHeight="1" x14ac:dyDescent="0.15">
      <c r="A59" s="627" t="s">
        <v>133</v>
      </c>
      <c r="B59" s="633" t="s">
        <v>134</v>
      </c>
      <c r="C59" s="633"/>
      <c r="D59" s="73" t="str">
        <f>IFERROR(VLOOKUP(E59,Utilitaires!$B$33:$C$43,2),"")</f>
        <v/>
      </c>
      <c r="E59" s="73" t="str">
        <f>IFERROR(AVERAGE(E61:E61),"")</f>
        <v/>
      </c>
      <c r="F59" s="74"/>
      <c r="G59" s="73" t="str">
        <f>IFERROR(IF(COUNTIFS(D61:D61,'Mode d''emploi'!$C$23)&gt;0,Utilitaires!$B$24,IF(E59&lt;Utilitaires!$E$28,Utilitaires!$B$28,"")),"")</f>
        <v>Incomplet</v>
      </c>
      <c r="H59" s="629" t="str">
        <f>IFERROR(VLOOKUP(D59,Utilitaires!$B$22:$C$29,2),"")</f>
        <v/>
      </c>
      <c r="I59" s="630"/>
      <c r="K59" s="288"/>
      <c r="L59" s="289"/>
      <c r="M59" s="290"/>
    </row>
    <row r="60" spans="1:13" ht="22" customHeight="1" x14ac:dyDescent="0.15">
      <c r="A60" s="628"/>
      <c r="B60" s="634"/>
      <c r="C60" s="634"/>
      <c r="D60" s="626" t="str">
        <f>IFERROR(IF(G59=Utilitaires!$B$24,Utilitaires!$C$12,IF(G59=Utilitaires!$B$28,Utilitaires!$C$28,"")),"")</f>
        <v>Finalisez vos choix, évaluez TOUS les critères !</v>
      </c>
      <c r="E60" s="626"/>
      <c r="F60" s="626"/>
      <c r="G60" s="626"/>
      <c r="H60" s="631"/>
      <c r="I60" s="632"/>
      <c r="K60" s="291"/>
      <c r="L60" s="292"/>
      <c r="M60" s="293"/>
    </row>
    <row r="61" spans="1:13" ht="61" customHeight="1" x14ac:dyDescent="0.15">
      <c r="A61" s="386">
        <f>MAX($A$29:A59)+1</f>
        <v>34</v>
      </c>
      <c r="B61" s="611" t="s">
        <v>135</v>
      </c>
      <c r="C61" s="611"/>
      <c r="D61" s="387" t="s">
        <v>91</v>
      </c>
      <c r="E61" s="388" t="str">
        <f>IFERROR(VLOOKUP(D61,Utilitaires!$B$2:$D$8,3),"")</f>
        <v> </v>
      </c>
      <c r="F61" s="689" t="str">
        <f>IF(AND(D61='Mode d''emploi'!$C$29,H61="",I61=Utilitaires!$D$72),Utilitaires!$E$73,IF(AND(D61='Mode d''emploi'!$C$23,H61="",I61&lt;&gt;Utilitaires!$D$72),Utilitaires!$E$76,IF(AND(D61='Mode d''emploi'!$C$23,Evaluation!I61=Utilitaires!$D$75),Utilitaires!$E$75,IF(AND($H61="",I61=Utilitaires!$D$75),Utilitaires!$E$74,IF(AND($H61="",$I61=Utilitaires!$D$74),Utilitaires!$E$73,IF(AND($H61&lt;&gt;"",$I61=Utilitaires!$D$72),Utilitaires!$E$72,VLOOKUP($D61,Utilitaires!$B$2:$D$8,2)))))))</f>
        <v>Libellé du critère quand il sera choisi</v>
      </c>
      <c r="G61" s="689"/>
      <c r="H61" s="376"/>
      <c r="I61" s="377" t="s">
        <v>92</v>
      </c>
    </row>
    <row r="62" spans="1:13" ht="22" customHeight="1" x14ac:dyDescent="0.15">
      <c r="A62" s="674" t="s">
        <v>136</v>
      </c>
      <c r="B62" s="675"/>
      <c r="C62" s="675"/>
      <c r="D62" s="359" t="str">
        <f>IFERROR(IF(COUNTIFS(D64:D68,'Mode d''emploi'!$H$31)&gt;0,Utilitaires!$B$24,""),"")</f>
        <v>Incomplet</v>
      </c>
      <c r="E62" s="260" t="str">
        <f>IFERROR(AVERAGE(E64:E68),"")</f>
        <v/>
      </c>
      <c r="F62" s="153"/>
      <c r="G62" s="261" t="str">
        <f>IFERROR(VLOOKUP(E62,Utilitaires!$G$61:$H$65,2),"")</f>
        <v/>
      </c>
      <c r="H62" s="678" t="str">
        <f>IFERROR(VLOOKUP(E62,Utilitaires!$B$33:$H$43,4),"")</f>
        <v/>
      </c>
      <c r="I62" s="679"/>
      <c r="K62" s="288"/>
      <c r="L62" s="289"/>
      <c r="M62" s="290"/>
    </row>
    <row r="63" spans="1:13" ht="22" customHeight="1" x14ac:dyDescent="0.15">
      <c r="A63" s="676"/>
      <c r="B63" s="677"/>
      <c r="C63" s="677"/>
      <c r="D63" s="673" t="str">
        <f>IFERROR(IF(D62=Utilitaires!$B$24,Utilitaires!$C$13,IF(D62=Utilitaires!$B$28,Utilitaires!$C$14,"")),"")</f>
        <v>Finalisez vos choix, évaluez TOUS les indicateurs !</v>
      </c>
      <c r="E63" s="673"/>
      <c r="F63" s="673"/>
      <c r="G63" s="673"/>
      <c r="H63" s="680"/>
      <c r="I63" s="681"/>
      <c r="K63" s="291"/>
      <c r="L63" s="292"/>
      <c r="M63" s="293"/>
    </row>
    <row r="64" spans="1:13" ht="43" customHeight="1" x14ac:dyDescent="0.15">
      <c r="A64" s="389">
        <v>1</v>
      </c>
      <c r="B64" s="614" t="s">
        <v>426</v>
      </c>
      <c r="C64" s="614"/>
      <c r="D64" s="373" t="s">
        <v>61</v>
      </c>
      <c r="E64" s="374" t="str">
        <f>IFERROR(VLOOKUP(D64,Utilitaires!$B$60:$D$66,3,FALSE),"")</f>
        <v> </v>
      </c>
      <c r="F64" s="570" t="str">
        <f>IF(AND($D64='Mode d''emploi'!$H$36,$H64=""),Utilitaires!$E$73,IF(AND($H64="",$I64=Utilitaires!$D$75),Utilitaires!$E$74,IF(AND($H64&lt;&gt;"",$I64=Utilitaires!$D$72),Utilitaires!$E$72,VLOOKUP(D64,Utilitaires!$B$60:$D$66,2))))</f>
        <v>Libellé de l'indicateur quand il sera choisi</v>
      </c>
      <c r="G64" s="570"/>
      <c r="H64" s="376"/>
      <c r="I64" s="377" t="s">
        <v>92</v>
      </c>
    </row>
    <row r="65" spans="1:13" ht="43" customHeight="1" x14ac:dyDescent="0.2">
      <c r="A65" s="371">
        <f>MAX($A$62:A64)+1</f>
        <v>2</v>
      </c>
      <c r="B65" s="615" t="s">
        <v>137</v>
      </c>
      <c r="C65" s="615"/>
      <c r="D65" s="373" t="s">
        <v>61</v>
      </c>
      <c r="E65" s="368" t="str">
        <f>IFERROR(VLOOKUP(D65,Utilitaires!$B$60:$D$66,3,FALSE),"")</f>
        <v> </v>
      </c>
      <c r="F65" s="571" t="str">
        <f>IF(AND($D65='Mode d''emploi'!$H$36,$H65=""),Utilitaires!$E$73,IF(AND($H65="",$I65=Utilitaires!$D$75),Utilitaires!$E$74,IF(AND($H65&lt;&gt;"",$I65=Utilitaires!$D$72),Utilitaires!$E$72,VLOOKUP(D65,Utilitaires!$B$60:$D$66,2))))</f>
        <v>Libellé de l'indicateur quand il sera choisi</v>
      </c>
      <c r="G65" s="571"/>
      <c r="H65" s="376"/>
      <c r="I65" s="377" t="s">
        <v>92</v>
      </c>
      <c r="L65"/>
    </row>
    <row r="66" spans="1:13" ht="45" customHeight="1" x14ac:dyDescent="0.15">
      <c r="A66" s="390">
        <f>MAX($A$62:A65)+1</f>
        <v>3</v>
      </c>
      <c r="B66" s="607" t="s">
        <v>138</v>
      </c>
      <c r="C66" s="607"/>
      <c r="D66" s="373" t="s">
        <v>61</v>
      </c>
      <c r="E66" s="368" t="str">
        <f>IFERROR(VLOOKUP(D66,Utilitaires!$B$60:$D$66,3,FALSE),"")</f>
        <v> </v>
      </c>
      <c r="F66" s="569" t="str">
        <f>IF(AND($D66='Mode d''emploi'!$H$36,$H66=""),Utilitaires!$E$73,IF(AND($H66="",$I66=Utilitaires!$D$75),Utilitaires!$E$74,IF(AND($H66&lt;&gt;"",$I66=Utilitaires!$D$72),Utilitaires!$E$72,VLOOKUP(D66,Utilitaires!$B$60:$D$66,2))))</f>
        <v>Libellé de l'indicateur quand il sera choisi</v>
      </c>
      <c r="G66" s="569"/>
      <c r="H66" s="376"/>
      <c r="I66" s="377" t="s">
        <v>92</v>
      </c>
    </row>
    <row r="67" spans="1:13" ht="50.25" customHeight="1" x14ac:dyDescent="0.15">
      <c r="A67" s="390">
        <f>MAX($A$62:A66)+1</f>
        <v>4</v>
      </c>
      <c r="B67" s="607" t="s">
        <v>139</v>
      </c>
      <c r="C67" s="607"/>
      <c r="D67" s="373" t="s">
        <v>61</v>
      </c>
      <c r="E67" s="368" t="str">
        <f>IFERROR(VLOOKUP(D67,Utilitaires!$B$60:$D$66,3,FALSE),"")</f>
        <v> </v>
      </c>
      <c r="F67" s="569" t="str">
        <f>IF(AND($D67='Mode d''emploi'!$H$36,$H67=""),Utilitaires!$E$73,IF(AND($H67="",$I67=Utilitaires!$D$75),Utilitaires!$E$74,IF(AND($H67&lt;&gt;"",$I67=Utilitaires!$D$72),Utilitaires!$E$72,VLOOKUP(D67,Utilitaires!$B$60:$D$66,2))))</f>
        <v>Libellé de l'indicateur quand il sera choisi</v>
      </c>
      <c r="G67" s="569"/>
      <c r="H67" s="481"/>
      <c r="I67" s="377" t="s">
        <v>92</v>
      </c>
    </row>
    <row r="68" spans="1:13" ht="57" customHeight="1" x14ac:dyDescent="0.15">
      <c r="A68" s="390">
        <f>MAX($A$62:A67)+1</f>
        <v>5</v>
      </c>
      <c r="B68" s="607" t="s">
        <v>140</v>
      </c>
      <c r="C68" s="607"/>
      <c r="D68" s="373" t="s">
        <v>61</v>
      </c>
      <c r="E68" s="368" t="str">
        <f>IFERROR(VLOOKUP(D68,Utilitaires!$B$60:$D$66,3,FALSE),"")</f>
        <v> </v>
      </c>
      <c r="F68" s="569" t="str">
        <f>IF(AND($D68='Mode d''emploi'!$H$36,$H68=""),Utilitaires!$E$73,IF(AND($H68="",$I68=Utilitaires!$D$75),Utilitaires!$E$74,IF(AND($H68&lt;&gt;"",$I68=Utilitaires!$D$72),Utilitaires!$E$72,VLOOKUP(D68,Utilitaires!$B$60:$D$66,2))))</f>
        <v>Libellé de l'indicateur quand il sera choisi</v>
      </c>
      <c r="G68" s="569"/>
      <c r="H68" s="481"/>
      <c r="I68" s="377" t="s">
        <v>92</v>
      </c>
    </row>
    <row r="69" spans="1:13" ht="22" customHeight="1" x14ac:dyDescent="0.15">
      <c r="A69" s="654" t="s">
        <v>141</v>
      </c>
      <c r="B69" s="655"/>
      <c r="C69" s="655"/>
      <c r="D69" s="358" t="str">
        <f>IFERROR(IF(COUNTIFS(D71:D77,'Mode d''emploi'!$H$31)&gt;0,Utilitaires!$B$24,""),"")</f>
        <v>Incomplet</v>
      </c>
      <c r="E69" s="149" t="str">
        <f>IFERROR(AVERAGE(E71:E77),"")</f>
        <v/>
      </c>
      <c r="F69" s="150"/>
      <c r="G69" s="358" t="str">
        <f>IFERROR(VLOOKUP(E69,Utilitaires!$G$61:$H$65,2),"")</f>
        <v/>
      </c>
      <c r="H69" s="650" t="str">
        <f>IFERROR(VLOOKUP(E69,Utilitaires!$B$33:$H$43,7),"")</f>
        <v/>
      </c>
      <c r="I69" s="651"/>
      <c r="K69" s="288"/>
      <c r="L69" s="289"/>
      <c r="M69" s="290"/>
    </row>
    <row r="70" spans="1:13" ht="22" customHeight="1" x14ac:dyDescent="0.15">
      <c r="A70" s="656"/>
      <c r="B70" s="657"/>
      <c r="C70" s="657"/>
      <c r="D70" s="649" t="str">
        <f>IFERROR(IF(D69=Utilitaires!$B$24,Utilitaires!$C$13,IF(D69=Utilitaires!$B$28,Utilitaires!$C$14,"")),"")</f>
        <v>Finalisez vos choix, évaluez TOUS les indicateurs !</v>
      </c>
      <c r="E70" s="649"/>
      <c r="F70" s="649"/>
      <c r="G70" s="649"/>
      <c r="H70" s="652"/>
      <c r="I70" s="653"/>
      <c r="K70" s="291"/>
      <c r="L70" s="292"/>
      <c r="M70" s="293"/>
    </row>
    <row r="71" spans="1:13" ht="40.5" customHeight="1" x14ac:dyDescent="0.15">
      <c r="A71" s="391">
        <f>MAX($A$62:A68)+1</f>
        <v>6</v>
      </c>
      <c r="B71" s="574" t="s">
        <v>142</v>
      </c>
      <c r="C71" s="574"/>
      <c r="D71" s="373" t="s">
        <v>61</v>
      </c>
      <c r="E71" s="374" t="str">
        <f>IFERROR(VLOOKUP(D71,Utilitaires!$B$60:$D$66,3,FALSE),"")</f>
        <v> </v>
      </c>
      <c r="F71" s="570" t="str">
        <f>IF(AND($D71='Mode d''emploi'!$H$36,$H71=""),Utilitaires!$E$73,IF(AND($H71="",$I71=Utilitaires!$D$75),Utilitaires!$E$74,IF(AND($H71&lt;&gt;"",$I71=Utilitaires!$D$72),Utilitaires!$E$72,VLOOKUP(D71,Utilitaires!$B$60:$D$66,2))))</f>
        <v>Libellé de l'indicateur quand il sera choisi</v>
      </c>
      <c r="G71" s="570"/>
      <c r="H71" s="376"/>
      <c r="I71" s="377" t="s">
        <v>92</v>
      </c>
    </row>
    <row r="72" spans="1:13" ht="35.25" customHeight="1" x14ac:dyDescent="0.15">
      <c r="A72" s="372">
        <f>MAX($A$62:A71)+1</f>
        <v>7</v>
      </c>
      <c r="B72" s="572" t="s">
        <v>143</v>
      </c>
      <c r="C72" s="572"/>
      <c r="D72" s="367" t="s">
        <v>61</v>
      </c>
      <c r="E72" s="368" t="str">
        <f>IFERROR(VLOOKUP(D72,Utilitaires!$B$60:$D$66,3,FALSE),"")</f>
        <v> </v>
      </c>
      <c r="F72" s="571" t="str">
        <f>IF(AND($D72='Mode d''emploi'!$H$36,$H72=""),Utilitaires!$E$73,IF(AND($H72="",$I72=Utilitaires!$D$75),Utilitaires!$E$74,IF(AND($H72&lt;&gt;"",$I72=Utilitaires!$D$72),Utilitaires!$E$72,VLOOKUP(D72,Utilitaires!$B$60:$D$66,2))))</f>
        <v>Libellé de l'indicateur quand il sera choisi</v>
      </c>
      <c r="G72" s="571"/>
      <c r="H72" s="376"/>
      <c r="I72" s="377" t="s">
        <v>92</v>
      </c>
    </row>
    <row r="73" spans="1:13" ht="44" customHeight="1" x14ac:dyDescent="0.15">
      <c r="A73" s="372">
        <f>MAX($A$62:A72)+1</f>
        <v>8</v>
      </c>
      <c r="B73" s="572" t="s">
        <v>144</v>
      </c>
      <c r="C73" s="572"/>
      <c r="D73" s="367" t="s">
        <v>61</v>
      </c>
      <c r="E73" s="368" t="str">
        <f>IFERROR(VLOOKUP(D73,Utilitaires!$B$60:$D$66,3,FALSE),"")</f>
        <v> </v>
      </c>
      <c r="F73" s="571" t="str">
        <f>IF(AND($D73='Mode d''emploi'!$H$36,$H73=""),Utilitaires!$E$73,IF(AND($H73="",$I73=Utilitaires!$D$75),Utilitaires!$E$74,IF(AND($H73&lt;&gt;"",$I73=Utilitaires!$D$72),Utilitaires!$E$72,VLOOKUP(D73,Utilitaires!$B$60:$D$66,2))))</f>
        <v>Libellé de l'indicateur quand il sera choisi</v>
      </c>
      <c r="G73" s="571"/>
      <c r="H73" s="376"/>
      <c r="I73" s="377" t="s">
        <v>92</v>
      </c>
    </row>
    <row r="74" spans="1:13" ht="37.5" customHeight="1" x14ac:dyDescent="0.15">
      <c r="A74" s="372">
        <f>MAX($A$62:A73)+1</f>
        <v>9</v>
      </c>
      <c r="B74" s="572" t="s">
        <v>145</v>
      </c>
      <c r="C74" s="572"/>
      <c r="D74" s="367" t="s">
        <v>61</v>
      </c>
      <c r="E74" s="368" t="str">
        <f>IFERROR(VLOOKUP(D74,Utilitaires!$B$60:$D$66,3,FALSE),"")</f>
        <v> </v>
      </c>
      <c r="F74" s="571" t="str">
        <f>IF(AND($D74='Mode d''emploi'!$H$36,$H74=""),Utilitaires!$E$73,IF(AND($H74="",$I74=Utilitaires!$D$75),Utilitaires!$E$74,IF(AND($H74&lt;&gt;"",$I74=Utilitaires!$D$72),Utilitaires!$E$72,VLOOKUP(D74,Utilitaires!$B$60:$D$66,2))))</f>
        <v>Libellé de l'indicateur quand il sera choisi</v>
      </c>
      <c r="G74" s="571"/>
      <c r="H74" s="376"/>
      <c r="I74" s="377" t="s">
        <v>92</v>
      </c>
    </row>
    <row r="75" spans="1:13" ht="61" customHeight="1" x14ac:dyDescent="0.15">
      <c r="A75" s="372">
        <f>MAX($A$62:A74)+1</f>
        <v>10</v>
      </c>
      <c r="B75" s="572" t="s">
        <v>146</v>
      </c>
      <c r="C75" s="572"/>
      <c r="D75" s="367" t="s">
        <v>61</v>
      </c>
      <c r="E75" s="368" t="str">
        <f>IFERROR(VLOOKUP(D75,Utilitaires!$B$60:$D$66,3,FALSE),"")</f>
        <v> </v>
      </c>
      <c r="F75" s="566" t="str">
        <f>IF(AND($D75='Mode d''emploi'!$H$36,$H75=""),Utilitaires!$E$73,IF(AND($H75="",$I75=Utilitaires!$D$75),Utilitaires!$E$74,IF(AND($H75&lt;&gt;"",$I75=Utilitaires!$D$72),Utilitaires!$E$72,VLOOKUP(D75,Utilitaires!$B$60:$D$66,2))))</f>
        <v>Libellé de l'indicateur quand il sera choisi</v>
      </c>
      <c r="G75" s="566"/>
      <c r="H75" s="376"/>
      <c r="I75" s="377" t="s">
        <v>92</v>
      </c>
    </row>
    <row r="76" spans="1:13" ht="61" customHeight="1" x14ac:dyDescent="0.15">
      <c r="A76" s="372">
        <f>MAX($A$62:A75)+1</f>
        <v>11</v>
      </c>
      <c r="B76" s="572" t="s">
        <v>147</v>
      </c>
      <c r="C76" s="572"/>
      <c r="D76" s="367" t="s">
        <v>61</v>
      </c>
      <c r="E76" s="368" t="str">
        <f>IFERROR(VLOOKUP(D76,Utilitaires!$B$60:$D$66,3,FALSE),"")</f>
        <v> </v>
      </c>
      <c r="F76" s="566" t="str">
        <f>IF(AND($D76='Mode d''emploi'!$H$36,$H76=""),Utilitaires!$E$73,IF(AND($H76="",$I76=Utilitaires!$D$75),Utilitaires!$E$74,IF(AND($H76&lt;&gt;"",$I76=Utilitaires!$D$72),Utilitaires!$E$72,VLOOKUP(D76,Utilitaires!$B$60:$D$66,2))))</f>
        <v>Libellé de l'indicateur quand il sera choisi</v>
      </c>
      <c r="G76" s="566"/>
      <c r="H76" s="376"/>
      <c r="I76" s="377" t="s">
        <v>92</v>
      </c>
    </row>
    <row r="77" spans="1:13" ht="61" customHeight="1" x14ac:dyDescent="0.15">
      <c r="A77" s="372">
        <f>MAX($A$62:A76)+1</f>
        <v>12</v>
      </c>
      <c r="B77" s="573" t="s">
        <v>148</v>
      </c>
      <c r="C77" s="573"/>
      <c r="D77" s="379" t="s">
        <v>61</v>
      </c>
      <c r="E77" s="380" t="str">
        <f>IFERROR(VLOOKUP(D77,Utilitaires!$B$60:$D$66,3,FALSE),"")</f>
        <v> </v>
      </c>
      <c r="F77" s="569" t="str">
        <f>IF(AND($D77='Mode d''emploi'!$H$36,$H77=""),Utilitaires!$E$73,IF(AND($H77="",$I77=Utilitaires!$D$75),Utilitaires!$E$74,IF(AND($H77&lt;&gt;"",$I77=Utilitaires!$D$72),Utilitaires!$E$72,VLOOKUP(D77,Utilitaires!$B$60:$D$66,2))))</f>
        <v>Libellé de l'indicateur quand il sera choisi</v>
      </c>
      <c r="G77" s="569"/>
      <c r="H77" s="376"/>
      <c r="I77" s="377" t="s">
        <v>92</v>
      </c>
    </row>
    <row r="78" spans="1:13" s="264" customFormat="1" ht="22" customHeight="1" x14ac:dyDescent="0.15">
      <c r="A78" s="567" t="s">
        <v>149</v>
      </c>
      <c r="B78" s="568"/>
      <c r="C78" s="568"/>
      <c r="D78" s="151" t="str">
        <f>$G$14</f>
        <v>Incomplet</v>
      </c>
      <c r="E78" s="262" t="str">
        <f>$E$14</f>
        <v/>
      </c>
      <c r="F78" s="152"/>
      <c r="G78" s="263" t="str">
        <f>IFERROR(VLOOKUP(E78,Utilitaires!$G$61:$H$65,2),"")</f>
        <v/>
      </c>
      <c r="H78" s="669" t="str">
        <f>IFERROR(VLOOKUP(E78,Utilitaires!$B$33:$H$43,3),"")</f>
        <v/>
      </c>
      <c r="I78" s="670"/>
      <c r="K78" s="288"/>
      <c r="L78" s="289"/>
      <c r="M78" s="290"/>
    </row>
    <row r="79" spans="1:13" s="264" customFormat="1" ht="22" customHeight="1" x14ac:dyDescent="0.15">
      <c r="A79" s="667" t="s">
        <v>427</v>
      </c>
      <c r="B79" s="668"/>
      <c r="C79" s="668"/>
      <c r="D79" s="666" t="str">
        <f>IFERROR(IF(D78=Utilitaires!$B$24,Utilitaires!$C$12,IF(D78=Utilitaires!$B$28,Utilitaires!$C$28,"")),"")</f>
        <v>Finalisez vos choix, évaluez TOUS les critères !</v>
      </c>
      <c r="E79" s="666"/>
      <c r="F79" s="666"/>
      <c r="G79" s="666"/>
      <c r="H79" s="671"/>
      <c r="I79" s="672"/>
      <c r="K79" s="291"/>
      <c r="L79" s="292"/>
      <c r="M79" s="293"/>
    </row>
    <row r="80" spans="1:13" s="258" customFormat="1" ht="22" customHeight="1" x14ac:dyDescent="0.15">
      <c r="A80" s="658" t="s">
        <v>150</v>
      </c>
      <c r="B80" s="659"/>
      <c r="C80" s="659"/>
      <c r="D80" s="59" t="str">
        <f>IFERROR(IF(COUNTIFS(D62:D79,Utilitaires!$B$24)&gt;0,Utilitaires!$B$24,""),"")</f>
        <v>Incomplet</v>
      </c>
      <c r="E80" s="59" t="str">
        <f>IFERROR(AVERAGE(E78,E69,E62),"")</f>
        <v/>
      </c>
      <c r="F80" s="60"/>
      <c r="G80" s="265" t="str">
        <f>IFERROR(VLOOKUP(E80,Utilitaires!$G$61:$H$65,2),"")</f>
        <v/>
      </c>
      <c r="H80" s="645" t="str">
        <f>IFERROR(VLOOKUP(E80,Utilitaires!$B$33:$I$43,8),"")</f>
        <v/>
      </c>
      <c r="I80" s="646"/>
      <c r="K80" s="288"/>
      <c r="L80" s="289"/>
      <c r="M80" s="290"/>
    </row>
    <row r="81" spans="1:13" s="258" customFormat="1" ht="22" customHeight="1" x14ac:dyDescent="0.15">
      <c r="A81" s="660" t="s">
        <v>151</v>
      </c>
      <c r="B81" s="661"/>
      <c r="C81" s="661"/>
      <c r="D81" s="644" t="str">
        <f>IFERROR(IF(D80=Utilitaires!$B$24,Utilitaires!$C$14,IF(D80=Utilitaires!$B$28,Utilitaires!$C$28,"")),"")</f>
        <v>Finalisez vos choix, évaluez TOUS les critères et les indicateurs !</v>
      </c>
      <c r="E81" s="644"/>
      <c r="F81" s="644"/>
      <c r="G81" s="644"/>
      <c r="H81" s="647"/>
      <c r="I81" s="648"/>
      <c r="K81" s="291"/>
      <c r="L81" s="292"/>
      <c r="M81" s="293"/>
    </row>
  </sheetData>
  <sheetProtection sheet="1" objects="1" scenarios="1" formatCells="0" formatColumns="0" formatRows="0"/>
  <mergeCells count="157">
    <mergeCell ref="B67:C67"/>
    <mergeCell ref="B68:C68"/>
    <mergeCell ref="F67:G67"/>
    <mergeCell ref="F68:G68"/>
    <mergeCell ref="B74:C74"/>
    <mergeCell ref="B76:C76"/>
    <mergeCell ref="F74:G74"/>
    <mergeCell ref="F76:G76"/>
    <mergeCell ref="A11:I11"/>
    <mergeCell ref="B51:C51"/>
    <mergeCell ref="F51:G51"/>
    <mergeCell ref="B52:C52"/>
    <mergeCell ref="F52:G52"/>
    <mergeCell ref="B53:C53"/>
    <mergeCell ref="F53:G53"/>
    <mergeCell ref="B54:C54"/>
    <mergeCell ref="F54:G54"/>
    <mergeCell ref="B46:C46"/>
    <mergeCell ref="F46:G46"/>
    <mergeCell ref="H48:I49"/>
    <mergeCell ref="D49:G49"/>
    <mergeCell ref="B50:C50"/>
    <mergeCell ref="F50:G50"/>
    <mergeCell ref="H16:I17"/>
    <mergeCell ref="D17:G17"/>
    <mergeCell ref="B22:C22"/>
    <mergeCell ref="F22:G22"/>
    <mergeCell ref="B23:C23"/>
    <mergeCell ref="F23:G23"/>
    <mergeCell ref="B24:C24"/>
    <mergeCell ref="F24:G24"/>
    <mergeCell ref="B25:C25"/>
    <mergeCell ref="F25:G25"/>
    <mergeCell ref="A55:A56"/>
    <mergeCell ref="B26:C26"/>
    <mergeCell ref="F26:G26"/>
    <mergeCell ref="A33:A34"/>
    <mergeCell ref="B33:C34"/>
    <mergeCell ref="D34:G34"/>
    <mergeCell ref="B35:C35"/>
    <mergeCell ref="F35:G35"/>
    <mergeCell ref="B36:C36"/>
    <mergeCell ref="F36:G36"/>
    <mergeCell ref="B40:C40"/>
    <mergeCell ref="F40:G40"/>
    <mergeCell ref="B41:C41"/>
    <mergeCell ref="A48:A49"/>
    <mergeCell ref="B48:C49"/>
    <mergeCell ref="B47:C47"/>
    <mergeCell ref="F47:G47"/>
    <mergeCell ref="A1:E1"/>
    <mergeCell ref="D81:G81"/>
    <mergeCell ref="H80:I81"/>
    <mergeCell ref="D70:G70"/>
    <mergeCell ref="H69:I70"/>
    <mergeCell ref="A69:C70"/>
    <mergeCell ref="A80:C80"/>
    <mergeCell ref="A81:C81"/>
    <mergeCell ref="H14:I15"/>
    <mergeCell ref="A14:C15"/>
    <mergeCell ref="D79:G79"/>
    <mergeCell ref="A79:C79"/>
    <mergeCell ref="H78:I79"/>
    <mergeCell ref="D63:G63"/>
    <mergeCell ref="A62:C63"/>
    <mergeCell ref="H62:I63"/>
    <mergeCell ref="H27:I28"/>
    <mergeCell ref="B27:C28"/>
    <mergeCell ref="D28:G28"/>
    <mergeCell ref="F61:G61"/>
    <mergeCell ref="B18:C18"/>
    <mergeCell ref="F18:G18"/>
    <mergeCell ref="B19:C19"/>
    <mergeCell ref="F19:G19"/>
    <mergeCell ref="H55:I56"/>
    <mergeCell ref="B55:C56"/>
    <mergeCell ref="D60:G60"/>
    <mergeCell ref="A59:A60"/>
    <mergeCell ref="H59:I60"/>
    <mergeCell ref="B59:C60"/>
    <mergeCell ref="B57:C57"/>
    <mergeCell ref="B58:C58"/>
    <mergeCell ref="B30:C30"/>
    <mergeCell ref="B31:C31"/>
    <mergeCell ref="B32:C32"/>
    <mergeCell ref="F57:G57"/>
    <mergeCell ref="F58:G58"/>
    <mergeCell ref="B37:C37"/>
    <mergeCell ref="F37:G37"/>
    <mergeCell ref="B38:C38"/>
    <mergeCell ref="F38:G38"/>
    <mergeCell ref="B39:C39"/>
    <mergeCell ref="F39:G39"/>
    <mergeCell ref="H33:I34"/>
    <mergeCell ref="F41:G41"/>
    <mergeCell ref="B42:C42"/>
    <mergeCell ref="F42:G42"/>
    <mergeCell ref="B43:C43"/>
    <mergeCell ref="B66:C66"/>
    <mergeCell ref="D9:G9"/>
    <mergeCell ref="A9:C9"/>
    <mergeCell ref="F30:G30"/>
    <mergeCell ref="F31:G31"/>
    <mergeCell ref="F32:G32"/>
    <mergeCell ref="F12:G12"/>
    <mergeCell ref="B61:C61"/>
    <mergeCell ref="A16:A17"/>
    <mergeCell ref="B16:C17"/>
    <mergeCell ref="F66:G66"/>
    <mergeCell ref="F64:G64"/>
    <mergeCell ref="F65:G65"/>
    <mergeCell ref="B64:C64"/>
    <mergeCell ref="B65:C65"/>
    <mergeCell ref="F43:G43"/>
    <mergeCell ref="B44:C44"/>
    <mergeCell ref="F44:G44"/>
    <mergeCell ref="B45:C45"/>
    <mergeCell ref="F45:G45"/>
    <mergeCell ref="B20:C20"/>
    <mergeCell ref="F20:G20"/>
    <mergeCell ref="A27:A28"/>
    <mergeCell ref="D56:G56"/>
    <mergeCell ref="H2:I2"/>
    <mergeCell ref="D5:I5"/>
    <mergeCell ref="H6:I9"/>
    <mergeCell ref="D10:I10"/>
    <mergeCell ref="H13:I13"/>
    <mergeCell ref="B29:C29"/>
    <mergeCell ref="C3:I3"/>
    <mergeCell ref="A4:I4"/>
    <mergeCell ref="F29:G29"/>
    <mergeCell ref="A5:C5"/>
    <mergeCell ref="A6:C6"/>
    <mergeCell ref="D6:G6"/>
    <mergeCell ref="A7:C7"/>
    <mergeCell ref="A8:C8"/>
    <mergeCell ref="D7:G7"/>
    <mergeCell ref="D8:G8"/>
    <mergeCell ref="A10:C10"/>
    <mergeCell ref="A13:C13"/>
    <mergeCell ref="D13:G13"/>
    <mergeCell ref="A12:B12"/>
    <mergeCell ref="D14:D15"/>
    <mergeCell ref="E14:E15"/>
    <mergeCell ref="B21:C21"/>
    <mergeCell ref="F21:G21"/>
    <mergeCell ref="F75:G75"/>
    <mergeCell ref="A78:C78"/>
    <mergeCell ref="F77:G77"/>
    <mergeCell ref="F71:G71"/>
    <mergeCell ref="F72:G72"/>
    <mergeCell ref="F73:G73"/>
    <mergeCell ref="B72:C72"/>
    <mergeCell ref="B73:C73"/>
    <mergeCell ref="B75:C75"/>
    <mergeCell ref="B77:C77"/>
    <mergeCell ref="B71:C71"/>
  </mergeCells>
  <phoneticPr fontId="25" type="noConversion"/>
  <conditionalFormatting sqref="H32">
    <cfRule type="expression" dxfId="161" priority="167">
      <formula>$H32=""</formula>
    </cfRule>
  </conditionalFormatting>
  <conditionalFormatting sqref="H29">
    <cfRule type="expression" dxfId="160" priority="105">
      <formula>$H29=""</formula>
    </cfRule>
  </conditionalFormatting>
  <conditionalFormatting sqref="H30:H31">
    <cfRule type="expression" dxfId="159" priority="95">
      <formula>$H30=""</formula>
    </cfRule>
  </conditionalFormatting>
  <conditionalFormatting sqref="H18:H26">
    <cfRule type="expression" dxfId="158" priority="85">
      <formula>$H18=""</formula>
    </cfRule>
  </conditionalFormatting>
  <conditionalFormatting sqref="I18:I26">
    <cfRule type="expression" dxfId="157" priority="81">
      <formula>$H18=""</formula>
    </cfRule>
  </conditionalFormatting>
  <conditionalFormatting sqref="H35:H47">
    <cfRule type="expression" dxfId="156" priority="75">
      <formula>$H35=""</formula>
    </cfRule>
  </conditionalFormatting>
  <conditionalFormatting sqref="H50:H54">
    <cfRule type="expression" dxfId="155" priority="65">
      <formula>$H50=""</formula>
    </cfRule>
  </conditionalFormatting>
  <conditionalFormatting sqref="I53:I54">
    <cfRule type="expression" dxfId="154" priority="61">
      <formula>$H53=""</formula>
    </cfRule>
  </conditionalFormatting>
  <conditionalFormatting sqref="H57:H58">
    <cfRule type="expression" dxfId="153" priority="55">
      <formula>$H57=""</formula>
    </cfRule>
  </conditionalFormatting>
  <conditionalFormatting sqref="I57:I58">
    <cfRule type="expression" dxfId="152" priority="51">
      <formula>$H57=""</formula>
    </cfRule>
  </conditionalFormatting>
  <conditionalFormatting sqref="H61">
    <cfRule type="expression" dxfId="151" priority="45">
      <formula>$H61=""</formula>
    </cfRule>
  </conditionalFormatting>
  <conditionalFormatting sqref="I61">
    <cfRule type="expression" dxfId="150" priority="41">
      <formula>$H61=""</formula>
    </cfRule>
  </conditionalFormatting>
  <conditionalFormatting sqref="H64:H68">
    <cfRule type="expression" dxfId="149" priority="35">
      <formula>$H64=""</formula>
    </cfRule>
  </conditionalFormatting>
  <conditionalFormatting sqref="H71:H77">
    <cfRule type="expression" dxfId="148" priority="25">
      <formula>$H71=""</formula>
    </cfRule>
  </conditionalFormatting>
  <conditionalFormatting sqref="I71:I77">
    <cfRule type="expression" dxfId="147" priority="21">
      <formula>$H71=""</formula>
    </cfRule>
  </conditionalFormatting>
  <conditionalFormatting sqref="I64:I68">
    <cfRule type="expression" dxfId="146" priority="17">
      <formula>$H64=""</formula>
    </cfRule>
  </conditionalFormatting>
  <conditionalFormatting sqref="I50:I52">
    <cfRule type="expression" dxfId="145" priority="13">
      <formula>$H50=""</formula>
    </cfRule>
  </conditionalFormatting>
  <conditionalFormatting sqref="I35:I47">
    <cfRule type="expression" dxfId="144" priority="9">
      <formula>$H35=""</formula>
    </cfRule>
  </conditionalFormatting>
  <conditionalFormatting sqref="I29:I32">
    <cfRule type="expression" dxfId="143" priority="5">
      <formula>$H29=""</formula>
    </cfRule>
  </conditionalFormatting>
  <conditionalFormatting sqref="I18:I26">
    <cfRule type="expression" dxfId="142" priority="1">
      <formula>$H18=""</formula>
    </cfRule>
  </conditionalFormatting>
  <dataValidations count="50">
    <dataValidation allowBlank="1" showInputMessage="1" showErrorMessage="1" prompt="Indiquez le nom de l'animateur du diagnostic" sqref="D7:G7"/>
    <dataValidation type="date" operator="greaterThan" allowBlank="1" showInputMessage="1" showErrorMessage="1" prompt="Indiquez une date (jj/mm/aaaa)" sqref="D6:G6">
      <formula1>42005</formula1>
    </dataValidation>
    <dataValidation allowBlank="1" showInputMessage="1" showErrorMessage="1" promptTitle="Modes de preuve : " prompt="- Outil d'autodiagnostic (ISO 9001)_x000a_- Nombre de DM en maintenance_x000a_- Nombre de DM du parc d'équipements_x000a_- Nombre d'interventions réalisées avec succès_x000a_- Nombre d'interventions réalisées sans succès" sqref="B29:C29"/>
    <dataValidation allowBlank="1" showInputMessage="1" showErrorMessage="1" promptTitle="Modes de preuve : " prompt="- Nombre de DM en HAD_x000a_- Nombre d'interventions effectuées avec succès en HAD_x000a_- Nombre d'interventions effectuées sans succès en HAD" sqref="B30:C30"/>
    <dataValidation allowBlank="1" showInputMessage="1" showErrorMessage="1" promptTitle="Modes de preuve : " prompt="- Nombre de plaintes reçues" sqref="B31:C31"/>
    <dataValidation allowBlank="1" showInputMessage="1" showErrorMessage="1" promptTitle="Modes de preuve : " prompt="- Participation à des séminaires, congrès, expositions..._x000a_- Moyenne d'âge des DM_x000a_- Lecture de revues scientifiques (IRBM News...)" sqref="B32:C32"/>
    <dataValidation allowBlank="1" showInputMessage="1" showErrorMessage="1" promptTitle="Modes de preuve :" prompt="- Retours du personnel biomédical_x000a_- Enquêtes de satisfaction du personnel" sqref="B57:C57"/>
    <dataValidation allowBlank="1" showInputMessage="1" showErrorMessage="1" promptTitle="Modes de peuve : " prompt="- Retours des personnels biomédicaux - Questionnaires - Fiches ressources humaines des personnels" sqref="B58:C58"/>
    <dataValidation allowBlank="1" showInputMessage="1" showErrorMessage="1" promptTitle="Modes de preuve : " prompt="- Plan d'investissement au niveau du GHT - Communication entre les différents établissements du GHT - Procédure de mutualisation des dispositifs" sqref="B61:C61"/>
    <dataValidation allowBlank="1" showInputMessage="1" showErrorMessage="1" promptTitle="Modes de preuve : " prompt="- Cahier des charges                   _x000a_- Liste des dispositifs concernés_x000a_- Document officiel de l'ARS sur les interactions DM et bâtiment" sqref="B18:C18"/>
    <dataValidation allowBlank="1" showInputMessage="1" showErrorMessage="1" promptTitle="Modes de preuve : " prompt="- GMAO, - politique de maintenance des DM, - Retours des professionnels" sqref="B19:C19"/>
    <dataValidation allowBlank="1" showInputMessage="1" showErrorMessage="1" promptTitle="Modes de preuve : " prompt="- GMAO_x000a_- Fiches de prêt ou de déplacement des dispositifs médicaux" sqref="B20:C20"/>
    <dataValidation allowBlank="1" showInputMessage="1" showErrorMessage="1" promptTitle="Modes de preuve : " prompt="- GMAO, - Fiches de prêt des équipements, - Politique de maintenance" sqref="B21:C21"/>
    <dataValidation allowBlank="1" showInputMessage="1" showErrorMessage="1" promptTitle="Modes de preuve : " prompt="- Nombre d'heures de formation, - Certificat de réussite de la formation, - Budget alloué aux formations -Retours des équipes" sqref="B22:C22"/>
    <dataValidation allowBlank="1" showInputMessage="1" showErrorMessage="1" promptTitle="Modes de preuve : " prompt="- Planning, - répartition des tâches, - réunions" sqref="B24:C24"/>
    <dataValidation allowBlank="1" showInputMessage="1" showErrorMessage="1" promptTitle="Modes de preuve : " prompt="- Liste des véhicules mis à disposition pour les services biomédicaux, - GMAO, - retours des équipes soignants, - Fiches de prêt des équipements  " sqref="B26:C26"/>
    <dataValidation allowBlank="1" showInputMessage="1" showErrorMessage="1" promptTitle="Modes de preuve : " prompt="- Liste des dispositifs médicaux critiques_x000a_- Alertes Matériovigilance                 - GMAO" sqref="B35:C35"/>
    <dataValidation allowBlank="1" showInputMessage="1" showErrorMessage="1" promptTitle="Modes de preuve : " prompt="- Liste des dispositifs médicaux critiques_x000a_- GMAO                                            - Alertes matériovigilance " sqref="B36:C36"/>
    <dataValidation allowBlank="1" showInputMessage="1" showErrorMessage="1" promptTitle="Modes de preuve :" prompt="- Liste des dispositifs médicaux critiques_x000a_- Alertes Matériovigilance  _x000a_- GMAO à jour" sqref="B37:C37"/>
    <dataValidation allowBlank="1" showInputMessage="1" showErrorMessage="1" promptTitle="Modes de preuve : " prompt="- Liste des dispositifs médicaux _x000a_- GMAO_x000a_" sqref="B38:C38"/>
    <dataValidation allowBlank="1" showInputMessage="1" showErrorMessage="1" promptTitle="Modes de preuve : " prompt="- Liste des dispositifs médicaux_x000a_- Documents évacuations déchets _x000a_- GMAO" sqref="B39:C39"/>
    <dataValidation allowBlank="1" showInputMessage="1" showErrorMessage="1" promptTitle="Modes de preuve : " prompt="- Alertes matériovigilance_x000a_- GMAO" sqref="B45:C45"/>
    <dataValidation allowBlank="1" showInputMessage="1" showErrorMessage="1" promptTitle="Modes de preuve : " prompt="- GMAO : suivi du temps passé par technicien sur une intervention_x000a_- Fiche de présence des techniciens biomédicaux dans le service : estimation du nombre d’heures passées dans le service biomédical  _x000a_- Temps consacré aux réunions" sqref="B64:C64"/>
    <dataValidation allowBlank="1" showInputMessage="1" showErrorMessage="1" promptTitle="Modes de preuve : " prompt="- Réponses aux questionnaires de satisfaction_x000a_- Audits des services concernés" sqref="B65:C65"/>
    <dataValidation allowBlank="1" showInputMessage="1" showErrorMessage="1" promptTitle="Modes de preuve :" prompt="Etudes financières : couts d’achats, frais de maintenance, utilisation / rentabilité des DM, réforme, et main d’œuvre (en consensus avec le service financier, le service RH, la pharmacie et responsable d’achat) _x000a_" sqref="B66:C66"/>
    <dataValidation allowBlank="1" showInputMessage="1" showErrorMessage="1" promptTitle="Modes de preuve : " prompt="Réponses des techniciens biomédicaux aux questionnaires de satisfaction_x000a_- Audits du service biomédical " sqref="B77:C77 B71:C71"/>
    <dataValidation allowBlank="1" showInputMessage="1" showErrorMessage="1" promptTitle="Modes de preuve : " prompt="- Documents de désinfection_x000a_- Vaccination                                            - Procédure lavage des mains            " sqref="B40:C40"/>
    <dataValidation allowBlank="1" showInputMessage="1" showErrorMessage="1" promptTitle="Modes de preuve : " prompt="- Documents de désinfection_x000a_- Vaccination                                          _x000a_- Procédure lavage des mains_x000a_" sqref="B41:C41"/>
    <dataValidation allowBlank="1" showInputMessage="1" showErrorMessage="1" promptTitle="Modes de preuve : " prompt="- Alertes matériovigilance_x000a_- GMAO                                                   - CQ                                                         -EPI, dosimètre" sqref="B42:C42"/>
    <dataValidation allowBlank="1" showInputMessage="1" showErrorMessage="1" promptTitle="Modes de preuve : " prompt="-Liste des dispositifs médicaux critiques     - Alertes matériovigilance_x000a_- GMAO" sqref="B43:C43"/>
    <dataValidation allowBlank="1" showInputMessage="1" showErrorMessage="1" promptTitle="Modes de preuve : " prompt="- Stock de Dispositifs médicaux_x000a_- GMAO" sqref="B44:C44"/>
    <dataValidation allowBlank="1" showInputMessage="1" showErrorMessage="1" promptTitle="Modes de preuve : " prompt="- Certificat de formation aux gestes de premier secours." sqref="B46:C46"/>
    <dataValidation allowBlank="1" showInputMessage="1" showErrorMessage="1" promptTitle="Modes de preuve : " prompt="- Retours des professionnels, -GMAO, - Fiches de prêts des équipements, - Besoins des professionnels et des usagers" sqref="B25:C25"/>
    <dataValidation allowBlank="1" showInputMessage="1" showErrorMessage="1" promptTitle="Modes de preuve :" prompt="GMAO - Politique de maintenance des DM - Retour des professionnels" sqref="B54:C54"/>
    <dataValidation allowBlank="1" showInputMessage="1" showErrorMessage="1" promptTitle="Modes de preuve :" prompt="Indicateurs mis en place dans les services biomédicaux _x000a_- Tableaux de bord - Fiches de suivi" sqref="B52:C52"/>
    <dataValidation allowBlank="1" showInputMessage="1" showErrorMessage="1" promptTitle="Modes de preuve :" prompt="Outil de management UTC ISO 9001" sqref="B50:C50"/>
    <dataValidation allowBlank="1" showInputMessage="1" showErrorMessage="1" promptTitle="Modes de preuve :" prompt="Tableaux de bord - Indicateurs - Suivi des objectifs" sqref="B53:C53"/>
    <dataValidation allowBlank="1" showInputMessage="1" showErrorMessage="1" promptTitle="Modes de preuve :" prompt="Outil de management UTC ISO 9001 - Indicateurs - Fiches de suivi" sqref="B51:C51"/>
    <dataValidation allowBlank="1" showInputMessage="1" showErrorMessage="1" promptTitle="Modes de preuve :" prompt="Réponses aux questionnaires de satisfaction - Audits des services concernés" sqref="B73:C73"/>
    <dataValidation allowBlank="1" showInputMessage="1" showErrorMessage="1" promptTitle="Modes de preuve" prompt="Fiches de suivi - Indicateurs" sqref="B72:C72"/>
    <dataValidation allowBlank="1" showInputMessage="1" showErrorMessage="1" promptTitle="Modes de preuve : " prompt="- Nombre de propositions d'amélioration retenues et appliquées, - ressentis de l'équipe" sqref="B23:C23"/>
    <dataValidation allowBlank="1" showInputMessage="1" showErrorMessage="1" prompt="Indiquez l'email de l'animateur du diagnostic" sqref="D8:G8"/>
    <dataValidation allowBlank="1" showInputMessage="1" showErrorMessage="1" prompt="Indiquez le téléphone de l'animateur du diagnostic" sqref="D9:G9"/>
    <dataValidation allowBlank="1" showInputMessage="1" showErrorMessage="1" prompt="Indiquez les noms des personnes ayant été associées au diagnostic (nb : être plusieurs évite les subjectivités individuelles...)" sqref="D10:I10"/>
    <dataValidation allowBlank="1" showInputMessage="1" showErrorMessage="1" prompt="Intégrez la signature de l'animateur du diagnostic" sqref="H6:I9"/>
    <dataValidation allowBlank="1" showInputMessage="1" showErrorMessage="1" promptTitle="Modes de preuve :" prompt="Réponses aux questionnaires de satisfaction de l'ingénierie biomédicale et autres services hospitaliers - Audits des services concernés - Études financières : coûts d'achats, frais de maintenance, utilisation/rentabilité des DM" sqref="B67:C67"/>
    <dataValidation allowBlank="1" showInputMessage="1" showErrorMessage="1" promptTitle="Modes de preuve" prompt="Réponses aux questionnaires de satisfaction - Audits des services concernés" sqref="B68:C68 B74:C74"/>
    <dataValidation allowBlank="1" showInputMessage="1" showErrorMessage="1" promptTitle="Modes de preuve : " prompt="Réponses aux questionnaires de satisfaction_x000a_- Audits des services concernés" sqref="B75:C75"/>
    <dataValidation allowBlank="1" showInputMessage="1" showErrorMessage="1" promptTitle="Modes de preuve :" prompt="Réponses aux questionnaires de satisfaction - audits des services concernés" sqref="B76:C76"/>
    <dataValidation allowBlank="1" showInputMessage="1" showErrorMessage="1" promptTitle="Modes de preuve : " prompt="GMAO" sqref="B47:C47"/>
  </dataValidations>
  <hyperlinks>
    <hyperlink ref="A1" r:id="rId1" display="©UTC Etude complète : https://travaux.master.utc.fr/ puis &quot;IDS&quot;, réf IDS035"/>
    <hyperlink ref="B1" r:id="rId2" display="https://travaux.master.utc.fr/formations-master/ingenierie-de-la-sante/ids035-ingenierie-biomedicale-ght-france/"/>
    <hyperlink ref="C1" r:id="rId3" display="https://travaux.master.utc.fr/formations-master/ingenierie-de-la-sante/ids035-ingenierie-biomedicale-ght-france/"/>
    <hyperlink ref="D1" r:id="rId4" display="https://travaux.master.utc.fr/formations-master/ingenierie-de-la-sante/ids035-ingenierie-biomedicale-ght-france/"/>
    <hyperlink ref="E1" r:id="rId5" display="https://travaux.master.utc.fr/formations-master/ingenierie-de-la-sante/ids035-ingenierie-biomedicale-ght-france/"/>
    <hyperlink ref="A1:E1" r:id="rId6" display="https://travaux.master.utc.fr/formations-master/ingenierie-de-la-sante/ids116/"/>
    <hyperlink ref="A4:I4" r:id="rId7" display="https://www.has-sante.fr/upload/docs/application/pdf/2020-11/manuel_certification_es_qualite_soins.pdf"/>
  </hyperlinks>
  <printOptions horizontalCentered="1"/>
  <pageMargins left="0.2" right="0.2" top="0" bottom="0.28000000000000003" header="0" footer="0"/>
  <pageSetup paperSize="9" fitToHeight="5" orientation="landscape" r:id="rId8"/>
  <headerFooter>
    <oddFooter>&amp;L&amp;"Arial Italique,Italique"&amp;6&amp;K000000Fichier : &amp;F &amp;C&amp;"Arial Italique,Italique"&amp;6&amp;K000000 Onglet : &amp;A&amp;R&amp;"Arial Italique,Italique"&amp;6&amp;K000000Imprimé le &amp;D, page n° &amp;P/&amp;N</oddFooter>
  </headerFooter>
  <ignoredErrors>
    <ignoredError sqref="F57:F58" emptyCellReference="1"/>
    <ignoredError sqref="A32" formula="1"/>
  </ignoredErrors>
  <drawing r:id="rId9"/>
  <legacyDrawing r:id="rId10"/>
  <extLst>
    <ext xmlns:x14="http://schemas.microsoft.com/office/spreadsheetml/2009/9/main" uri="{78C0D931-6437-407d-A8EE-F0AAD7539E65}">
      <x14:conditionalFormattings>
        <x14:conditionalFormatting xmlns:xm="http://schemas.microsoft.com/office/excel/2006/main">
          <x14:cfRule type="expression" priority="1166" id="{DC10684A-C612-6E42-BB80-634D1AC2A90A}">
            <xm:f>$F25=Utilitaires!$E$72</xm:f>
            <x14:dxf>
              <font>
                <color rgb="FFFF0000"/>
              </font>
              <fill>
                <patternFill>
                  <bgColor theme="7" tint="0.39994506668294322"/>
                </patternFill>
              </fill>
            </x14:dxf>
          </x14:cfRule>
          <xm:sqref>F57:G58 F29:G32 F61:G61 F25:G26 F64:G68 F71:G77 F46:G47</xm:sqref>
        </x14:conditionalFormatting>
        <x14:conditionalFormatting xmlns:xm="http://schemas.microsoft.com/office/excel/2006/main">
          <x14:cfRule type="expression" priority="1177" id="{D49DD54F-8954-4248-92D8-BA46D2ACBCD8}">
            <xm:f>$F25=Utilitaires!$E$73</xm:f>
            <x14:dxf>
              <font>
                <color rgb="FF9C0006"/>
              </font>
              <fill>
                <patternFill>
                  <bgColor rgb="FFFFC7CE"/>
                </patternFill>
              </fill>
            </x14:dxf>
          </x14:cfRule>
          <x14:cfRule type="expression" priority="1178" id="{E3BF1C53-E19C-844E-8B20-1FD31D23CC90}">
            <xm:f>$F25=Utilitaires!$E$74</xm:f>
            <x14:dxf>
              <font>
                <color rgb="FFFF0000"/>
              </font>
              <fill>
                <patternFill>
                  <bgColor rgb="FFFFFF00"/>
                </patternFill>
              </fill>
            </x14:dxf>
          </x14:cfRule>
          <xm:sqref>F57:G58 F29:G32 F61:G61 F25:G26 F64:G68 F71:G77 F46:G47</xm:sqref>
        </x14:conditionalFormatting>
        <x14:conditionalFormatting xmlns:xm="http://schemas.microsoft.com/office/excel/2006/main">
          <x14:cfRule type="expression" priority="1199" id="{5C4700C7-1EFE-C547-BACA-7DFA199DC8B9}">
            <xm:f>$F25=Utilitaires!$E$75</xm:f>
            <x14:dxf>
              <font>
                <color rgb="FFFF0000"/>
              </font>
              <fill>
                <patternFill>
                  <bgColor rgb="FFFFFF00"/>
                </patternFill>
              </fill>
            </x14:dxf>
          </x14:cfRule>
          <xm:sqref>F57:G58 F29:G32 F61:G61 F25:G26 F64:G68 F71:G77 F46:G47</xm:sqref>
        </x14:conditionalFormatting>
        <x14:conditionalFormatting xmlns:xm="http://schemas.microsoft.com/office/excel/2006/main">
          <x14:cfRule type="expression" priority="1210" id="{0449A34A-7D59-C84C-A6DD-628608D6551A}">
            <xm:f>$F25=Utilitaires!$E$76</xm:f>
            <x14:dxf>
              <font>
                <color rgb="FFFF0000"/>
              </font>
              <fill>
                <patternFill>
                  <bgColor theme="0" tint="-4.9989318521683403E-2"/>
                </patternFill>
              </fill>
            </x14:dxf>
          </x14:cfRule>
          <xm:sqref>F57:F58 F29:F32 F61 F25:F26 F64:F68 F71:F77 F46:F47</xm:sqref>
        </x14:conditionalFormatting>
        <x14:conditionalFormatting xmlns:xm="http://schemas.microsoft.com/office/excel/2006/main">
          <x14:cfRule type="expression" priority="353" id="{91100A6C-D290-44A6-AEC0-A3E2969BFD2F}">
            <xm:f>$F18=Utilitaires!$E$72</xm:f>
            <x14:dxf>
              <font>
                <color rgb="FFFF0000"/>
              </font>
              <fill>
                <patternFill>
                  <bgColor theme="7" tint="0.39994506668294322"/>
                </patternFill>
              </fill>
            </x14:dxf>
          </x14:cfRule>
          <xm:sqref>F18:G22</xm:sqref>
        </x14:conditionalFormatting>
        <x14:conditionalFormatting xmlns:xm="http://schemas.microsoft.com/office/excel/2006/main">
          <x14:cfRule type="expression" priority="354" id="{346F97DF-6749-4B89-B9C1-036719EC0B3C}">
            <xm:f>$F18=Utilitaires!$E$73</xm:f>
            <x14:dxf>
              <font>
                <color rgb="FF9C0006"/>
              </font>
              <fill>
                <patternFill>
                  <bgColor rgb="FFFFC7CE"/>
                </patternFill>
              </fill>
            </x14:dxf>
          </x14:cfRule>
          <x14:cfRule type="expression" priority="355" id="{5C0063FE-1356-4721-9BE6-BC30E63385CD}">
            <xm:f>$F18=Utilitaires!$E$74</xm:f>
            <x14:dxf>
              <font>
                <color rgb="FFFF0000"/>
              </font>
              <fill>
                <patternFill>
                  <bgColor rgb="FFFFFF00"/>
                </patternFill>
              </fill>
            </x14:dxf>
          </x14:cfRule>
          <xm:sqref>F18:G22</xm:sqref>
        </x14:conditionalFormatting>
        <x14:conditionalFormatting xmlns:xm="http://schemas.microsoft.com/office/excel/2006/main">
          <x14:cfRule type="expression" priority="356" id="{81386B3F-C005-4E84-8516-F27E09350EFF}">
            <xm:f>$F18=Utilitaires!$E$75</xm:f>
            <x14:dxf>
              <font>
                <color rgb="FFFF0000"/>
              </font>
              <fill>
                <patternFill>
                  <bgColor rgb="FFFFFF00"/>
                </patternFill>
              </fill>
            </x14:dxf>
          </x14:cfRule>
          <xm:sqref>F18:G22</xm:sqref>
        </x14:conditionalFormatting>
        <x14:conditionalFormatting xmlns:xm="http://schemas.microsoft.com/office/excel/2006/main">
          <x14:cfRule type="expression" priority="357" id="{244DB4D4-BEC1-4849-8B7D-738580528A3E}">
            <xm:f>$F18=Utilitaires!$E$76</xm:f>
            <x14:dxf>
              <font>
                <color rgb="FFFF0000"/>
              </font>
              <fill>
                <patternFill>
                  <bgColor theme="0" tint="-4.9989318521683403E-2"/>
                </patternFill>
              </fill>
            </x14:dxf>
          </x14:cfRule>
          <xm:sqref>F18:F22</xm:sqref>
        </x14:conditionalFormatting>
        <x14:conditionalFormatting xmlns:xm="http://schemas.microsoft.com/office/excel/2006/main">
          <x14:cfRule type="expression" priority="338" id="{C2B43FC9-FE40-4114-BCB4-898B0184AE29}">
            <xm:f>$F24=Utilitaires!$E$72</xm:f>
            <x14:dxf>
              <font>
                <color rgb="FFFF0000"/>
              </font>
              <fill>
                <patternFill>
                  <bgColor theme="7" tint="0.39994506668294322"/>
                </patternFill>
              </fill>
            </x14:dxf>
          </x14:cfRule>
          <xm:sqref>F24:G24</xm:sqref>
        </x14:conditionalFormatting>
        <x14:conditionalFormatting xmlns:xm="http://schemas.microsoft.com/office/excel/2006/main">
          <x14:cfRule type="expression" priority="339" id="{9206FC4D-6DF0-472F-A97B-6B6E773D8F99}">
            <xm:f>$F24=Utilitaires!$E$73</xm:f>
            <x14:dxf>
              <font>
                <color rgb="FF9C0006"/>
              </font>
              <fill>
                <patternFill>
                  <bgColor rgb="FFFFC7CE"/>
                </patternFill>
              </fill>
            </x14:dxf>
          </x14:cfRule>
          <x14:cfRule type="expression" priority="340" id="{D4C8AF0E-96F4-490F-97CD-E2C899B69A50}">
            <xm:f>$F24=Utilitaires!$E$74</xm:f>
            <x14:dxf>
              <font>
                <color rgb="FFFF0000"/>
              </font>
              <fill>
                <patternFill>
                  <bgColor rgb="FFFFFF00"/>
                </patternFill>
              </fill>
            </x14:dxf>
          </x14:cfRule>
          <xm:sqref>F24:G24</xm:sqref>
        </x14:conditionalFormatting>
        <x14:conditionalFormatting xmlns:xm="http://schemas.microsoft.com/office/excel/2006/main">
          <x14:cfRule type="expression" priority="341" id="{97C78857-94C0-480B-ADAD-6B9857863B8A}">
            <xm:f>$F24=Utilitaires!$E$75</xm:f>
            <x14:dxf>
              <font>
                <color rgb="FFFF0000"/>
              </font>
              <fill>
                <patternFill>
                  <bgColor rgb="FFFFFF00"/>
                </patternFill>
              </fill>
            </x14:dxf>
          </x14:cfRule>
          <xm:sqref>F24:G24</xm:sqref>
        </x14:conditionalFormatting>
        <x14:conditionalFormatting xmlns:xm="http://schemas.microsoft.com/office/excel/2006/main">
          <x14:cfRule type="expression" priority="342" id="{2D8CCC93-39BF-4518-9C5F-68D94A553B35}">
            <xm:f>$F24=Utilitaires!$E$76</xm:f>
            <x14:dxf>
              <font>
                <color rgb="FFFF0000"/>
              </font>
              <fill>
                <patternFill>
                  <bgColor theme="0" tint="-4.9989318521683403E-2"/>
                </patternFill>
              </fill>
            </x14:dxf>
          </x14:cfRule>
          <xm:sqref>F24</xm:sqref>
        </x14:conditionalFormatting>
        <x14:conditionalFormatting xmlns:xm="http://schemas.microsoft.com/office/excel/2006/main">
          <x14:cfRule type="expression" priority="323" id="{23707A99-8C24-4D93-9452-1105E144901D}">
            <xm:f>$F23=Utilitaires!$E$72</xm:f>
            <x14:dxf>
              <font>
                <color rgb="FFFF0000"/>
              </font>
              <fill>
                <patternFill>
                  <bgColor theme="7" tint="0.39994506668294322"/>
                </patternFill>
              </fill>
            </x14:dxf>
          </x14:cfRule>
          <xm:sqref>F23:G23</xm:sqref>
        </x14:conditionalFormatting>
        <x14:conditionalFormatting xmlns:xm="http://schemas.microsoft.com/office/excel/2006/main">
          <x14:cfRule type="expression" priority="324" id="{B7647D53-B1B1-4493-8C9E-18D84E4B9169}">
            <xm:f>$F23=Utilitaires!$E$73</xm:f>
            <x14:dxf>
              <font>
                <color rgb="FF9C0006"/>
              </font>
              <fill>
                <patternFill>
                  <bgColor rgb="FFFFC7CE"/>
                </patternFill>
              </fill>
            </x14:dxf>
          </x14:cfRule>
          <x14:cfRule type="expression" priority="325" id="{6FE52741-A866-4A16-9B73-CB46528BEF0B}">
            <xm:f>$F23=Utilitaires!$E$74</xm:f>
            <x14:dxf>
              <font>
                <color rgb="FFFF0000"/>
              </font>
              <fill>
                <patternFill>
                  <bgColor rgb="FFFFFF00"/>
                </patternFill>
              </fill>
            </x14:dxf>
          </x14:cfRule>
          <xm:sqref>F23:G23</xm:sqref>
        </x14:conditionalFormatting>
        <x14:conditionalFormatting xmlns:xm="http://schemas.microsoft.com/office/excel/2006/main">
          <x14:cfRule type="expression" priority="326" id="{DC272D5C-1D60-4992-8185-4D74604C29C2}">
            <xm:f>$F23=Utilitaires!$E$75</xm:f>
            <x14:dxf>
              <font>
                <color rgb="FFFF0000"/>
              </font>
              <fill>
                <patternFill>
                  <bgColor rgb="FFFFFF00"/>
                </patternFill>
              </fill>
            </x14:dxf>
          </x14:cfRule>
          <xm:sqref>F23:G23</xm:sqref>
        </x14:conditionalFormatting>
        <x14:conditionalFormatting xmlns:xm="http://schemas.microsoft.com/office/excel/2006/main">
          <x14:cfRule type="expression" priority="327" id="{5C404BCB-C7CB-4C0F-AF14-D23670842C59}">
            <xm:f>$F23=Utilitaires!$E$76</xm:f>
            <x14:dxf>
              <font>
                <color rgb="FFFF0000"/>
              </font>
              <fill>
                <patternFill>
                  <bgColor theme="0" tint="-4.9989318521683403E-2"/>
                </patternFill>
              </fill>
            </x14:dxf>
          </x14:cfRule>
          <xm:sqref>F23</xm:sqref>
        </x14:conditionalFormatting>
        <x14:conditionalFormatting xmlns:xm="http://schemas.microsoft.com/office/excel/2006/main">
          <x14:cfRule type="expression" priority="308" id="{6A7DA713-91C7-46D3-B693-256239ADCC80}">
            <xm:f>$F35=Utilitaires!$E$72</xm:f>
            <x14:dxf>
              <font>
                <color rgb="FFFF0000"/>
              </font>
              <fill>
                <patternFill>
                  <bgColor theme="7" tint="0.39994506668294322"/>
                </patternFill>
              </fill>
            </x14:dxf>
          </x14:cfRule>
          <xm:sqref>F35:G39</xm:sqref>
        </x14:conditionalFormatting>
        <x14:conditionalFormatting xmlns:xm="http://schemas.microsoft.com/office/excel/2006/main">
          <x14:cfRule type="expression" priority="309" id="{0ECB36EC-2797-485C-A23F-A044D4D43995}">
            <xm:f>$F35=Utilitaires!$E$73</xm:f>
            <x14:dxf>
              <font>
                <color rgb="FF9C0006"/>
              </font>
              <fill>
                <patternFill>
                  <bgColor rgb="FFFFC7CE"/>
                </patternFill>
              </fill>
            </x14:dxf>
          </x14:cfRule>
          <x14:cfRule type="expression" priority="310" id="{C037F240-ACA6-4C7C-B39F-C402B1569091}">
            <xm:f>$F35=Utilitaires!$E$74</xm:f>
            <x14:dxf>
              <font>
                <color rgb="FFFF0000"/>
              </font>
              <fill>
                <patternFill>
                  <bgColor rgb="FFFFFF00"/>
                </patternFill>
              </fill>
            </x14:dxf>
          </x14:cfRule>
          <xm:sqref>F35:G39</xm:sqref>
        </x14:conditionalFormatting>
        <x14:conditionalFormatting xmlns:xm="http://schemas.microsoft.com/office/excel/2006/main">
          <x14:cfRule type="expression" priority="311" id="{57A363CD-FB77-4D56-B0BA-B569D8760F7C}">
            <xm:f>$F35=Utilitaires!$E$75</xm:f>
            <x14:dxf>
              <font>
                <color rgb="FFFF0000"/>
              </font>
              <fill>
                <patternFill>
                  <bgColor rgb="FFFFFF00"/>
                </patternFill>
              </fill>
            </x14:dxf>
          </x14:cfRule>
          <xm:sqref>F35:G39</xm:sqref>
        </x14:conditionalFormatting>
        <x14:conditionalFormatting xmlns:xm="http://schemas.microsoft.com/office/excel/2006/main">
          <x14:cfRule type="expression" priority="312" id="{751D65D5-E79A-48DF-8F00-DB47117BD499}">
            <xm:f>$F35=Utilitaires!$E$76</xm:f>
            <x14:dxf>
              <font>
                <color rgb="FFFF0000"/>
              </font>
              <fill>
                <patternFill>
                  <bgColor theme="0" tint="-4.9989318521683403E-2"/>
                </patternFill>
              </fill>
            </x14:dxf>
          </x14:cfRule>
          <xm:sqref>F35:F39</xm:sqref>
        </x14:conditionalFormatting>
        <x14:conditionalFormatting xmlns:xm="http://schemas.microsoft.com/office/excel/2006/main">
          <x14:cfRule type="expression" priority="293" id="{3747B3E5-FC16-4B60-A323-B0DBF442C002}">
            <xm:f>$F40=Utilitaires!$E$72</xm:f>
            <x14:dxf>
              <font>
                <color rgb="FFFF0000"/>
              </font>
              <fill>
                <patternFill>
                  <bgColor theme="7" tint="0.39994506668294322"/>
                </patternFill>
              </fill>
            </x14:dxf>
          </x14:cfRule>
          <xm:sqref>F40:G40</xm:sqref>
        </x14:conditionalFormatting>
        <x14:conditionalFormatting xmlns:xm="http://schemas.microsoft.com/office/excel/2006/main">
          <x14:cfRule type="expression" priority="294" id="{0EE82519-B21B-480B-A232-08569EA22F3D}">
            <xm:f>$F40=Utilitaires!$E$73</xm:f>
            <x14:dxf>
              <font>
                <color rgb="FF9C0006"/>
              </font>
              <fill>
                <patternFill>
                  <bgColor rgb="FFFFC7CE"/>
                </patternFill>
              </fill>
            </x14:dxf>
          </x14:cfRule>
          <x14:cfRule type="expression" priority="295" id="{8A97F5D2-7FB1-4C7C-A6FE-DFD9B4BA02E2}">
            <xm:f>$F40=Utilitaires!$E$74</xm:f>
            <x14:dxf>
              <font>
                <color rgb="FFFF0000"/>
              </font>
              <fill>
                <patternFill>
                  <bgColor rgb="FFFFFF00"/>
                </patternFill>
              </fill>
            </x14:dxf>
          </x14:cfRule>
          <xm:sqref>F40:G40</xm:sqref>
        </x14:conditionalFormatting>
        <x14:conditionalFormatting xmlns:xm="http://schemas.microsoft.com/office/excel/2006/main">
          <x14:cfRule type="expression" priority="296" id="{A132A124-E51D-4F0F-80E6-9891B5F45B2B}">
            <xm:f>$F40=Utilitaires!$E$75</xm:f>
            <x14:dxf>
              <font>
                <color rgb="FFFF0000"/>
              </font>
              <fill>
                <patternFill>
                  <bgColor rgb="FFFFFF00"/>
                </patternFill>
              </fill>
            </x14:dxf>
          </x14:cfRule>
          <xm:sqref>F40:G40</xm:sqref>
        </x14:conditionalFormatting>
        <x14:conditionalFormatting xmlns:xm="http://schemas.microsoft.com/office/excel/2006/main">
          <x14:cfRule type="expression" priority="297" id="{3C1961C6-653C-4AB0-A2CB-9C07C23B6381}">
            <xm:f>$F40=Utilitaires!$E$76</xm:f>
            <x14:dxf>
              <font>
                <color rgb="FFFF0000"/>
              </font>
              <fill>
                <patternFill>
                  <bgColor theme="0" tint="-4.9989318521683403E-2"/>
                </patternFill>
              </fill>
            </x14:dxf>
          </x14:cfRule>
          <xm:sqref>F40</xm:sqref>
        </x14:conditionalFormatting>
        <x14:conditionalFormatting xmlns:xm="http://schemas.microsoft.com/office/excel/2006/main">
          <x14:cfRule type="expression" priority="278" id="{E335FC22-3F94-40B0-A8EB-1665F64B9E3A}">
            <xm:f>$F41=Utilitaires!$E$72</xm:f>
            <x14:dxf>
              <font>
                <color rgb="FFFF0000"/>
              </font>
              <fill>
                <patternFill>
                  <bgColor theme="7" tint="0.39994506668294322"/>
                </patternFill>
              </fill>
            </x14:dxf>
          </x14:cfRule>
          <xm:sqref>F41:G41</xm:sqref>
        </x14:conditionalFormatting>
        <x14:conditionalFormatting xmlns:xm="http://schemas.microsoft.com/office/excel/2006/main">
          <x14:cfRule type="expression" priority="279" id="{FB749725-088E-49B2-9733-78A76C55F28D}">
            <xm:f>$F41=Utilitaires!$E$73</xm:f>
            <x14:dxf>
              <font>
                <color rgb="FF9C0006"/>
              </font>
              <fill>
                <patternFill>
                  <bgColor rgb="FFFFC7CE"/>
                </patternFill>
              </fill>
            </x14:dxf>
          </x14:cfRule>
          <x14:cfRule type="expression" priority="280" id="{97968D3E-9F39-43C3-841F-C22B601E5B40}">
            <xm:f>$F41=Utilitaires!$E$74</xm:f>
            <x14:dxf>
              <font>
                <color rgb="FFFF0000"/>
              </font>
              <fill>
                <patternFill>
                  <bgColor rgb="FFFFFF00"/>
                </patternFill>
              </fill>
            </x14:dxf>
          </x14:cfRule>
          <xm:sqref>F41:G41</xm:sqref>
        </x14:conditionalFormatting>
        <x14:conditionalFormatting xmlns:xm="http://schemas.microsoft.com/office/excel/2006/main">
          <x14:cfRule type="expression" priority="281" id="{FA47B726-8502-4133-BA5C-D3BF4AC5172E}">
            <xm:f>$F41=Utilitaires!$E$75</xm:f>
            <x14:dxf>
              <font>
                <color rgb="FFFF0000"/>
              </font>
              <fill>
                <patternFill>
                  <bgColor rgb="FFFFFF00"/>
                </patternFill>
              </fill>
            </x14:dxf>
          </x14:cfRule>
          <xm:sqref>F41:G41</xm:sqref>
        </x14:conditionalFormatting>
        <x14:conditionalFormatting xmlns:xm="http://schemas.microsoft.com/office/excel/2006/main">
          <x14:cfRule type="expression" priority="282" id="{F857B787-116E-497E-920A-D73B9FBBBB24}">
            <xm:f>$F41=Utilitaires!$E$76</xm:f>
            <x14:dxf>
              <font>
                <color rgb="FFFF0000"/>
              </font>
              <fill>
                <patternFill>
                  <bgColor theme="0" tint="-4.9989318521683403E-2"/>
                </patternFill>
              </fill>
            </x14:dxf>
          </x14:cfRule>
          <xm:sqref>F41</xm:sqref>
        </x14:conditionalFormatting>
        <x14:conditionalFormatting xmlns:xm="http://schemas.microsoft.com/office/excel/2006/main">
          <x14:cfRule type="expression" priority="263" id="{9669CA61-A482-4E2A-8CD6-3AD4292689B6}">
            <xm:f>$F42=Utilitaires!$E$72</xm:f>
            <x14:dxf>
              <font>
                <color rgb="FFFF0000"/>
              </font>
              <fill>
                <patternFill>
                  <bgColor theme="7" tint="0.39994506668294322"/>
                </patternFill>
              </fill>
            </x14:dxf>
          </x14:cfRule>
          <xm:sqref>F42:G42</xm:sqref>
        </x14:conditionalFormatting>
        <x14:conditionalFormatting xmlns:xm="http://schemas.microsoft.com/office/excel/2006/main">
          <x14:cfRule type="expression" priority="264" id="{72C2C52E-D69A-4ACF-AABC-BBF18DB05437}">
            <xm:f>$F42=Utilitaires!$E$73</xm:f>
            <x14:dxf>
              <font>
                <color rgb="FF9C0006"/>
              </font>
              <fill>
                <patternFill>
                  <bgColor rgb="FFFFC7CE"/>
                </patternFill>
              </fill>
            </x14:dxf>
          </x14:cfRule>
          <x14:cfRule type="expression" priority="265" id="{B8AF6243-550B-4A09-A853-E9DEAB826B75}">
            <xm:f>$F42=Utilitaires!$E$74</xm:f>
            <x14:dxf>
              <font>
                <color rgb="FFFF0000"/>
              </font>
              <fill>
                <patternFill>
                  <bgColor rgb="FFFFFF00"/>
                </patternFill>
              </fill>
            </x14:dxf>
          </x14:cfRule>
          <xm:sqref>F42:G42</xm:sqref>
        </x14:conditionalFormatting>
        <x14:conditionalFormatting xmlns:xm="http://schemas.microsoft.com/office/excel/2006/main">
          <x14:cfRule type="expression" priority="266" id="{BEC40993-65E9-474D-8F11-C266A9753838}">
            <xm:f>$F42=Utilitaires!$E$75</xm:f>
            <x14:dxf>
              <font>
                <color rgb="FFFF0000"/>
              </font>
              <fill>
                <patternFill>
                  <bgColor rgb="FFFFFF00"/>
                </patternFill>
              </fill>
            </x14:dxf>
          </x14:cfRule>
          <xm:sqref>F42:G42</xm:sqref>
        </x14:conditionalFormatting>
        <x14:conditionalFormatting xmlns:xm="http://schemas.microsoft.com/office/excel/2006/main">
          <x14:cfRule type="expression" priority="267" id="{B5182487-7D91-4E67-B8A9-052E20F96FE9}">
            <xm:f>$F42=Utilitaires!$E$76</xm:f>
            <x14:dxf>
              <font>
                <color rgb="FFFF0000"/>
              </font>
              <fill>
                <patternFill>
                  <bgColor theme="0" tint="-4.9989318521683403E-2"/>
                </patternFill>
              </fill>
            </x14:dxf>
          </x14:cfRule>
          <xm:sqref>F42</xm:sqref>
        </x14:conditionalFormatting>
        <x14:conditionalFormatting xmlns:xm="http://schemas.microsoft.com/office/excel/2006/main">
          <x14:cfRule type="expression" priority="248" id="{94543A57-9CCA-4CD8-A109-4B13241D3102}">
            <xm:f>$F44=Utilitaires!$E$72</xm:f>
            <x14:dxf>
              <font>
                <color rgb="FFFF0000"/>
              </font>
              <fill>
                <patternFill>
                  <bgColor theme="7" tint="0.39994506668294322"/>
                </patternFill>
              </fill>
            </x14:dxf>
          </x14:cfRule>
          <xm:sqref>F44:G44</xm:sqref>
        </x14:conditionalFormatting>
        <x14:conditionalFormatting xmlns:xm="http://schemas.microsoft.com/office/excel/2006/main">
          <x14:cfRule type="expression" priority="249" id="{81D2CE7E-4970-4853-AA7F-17F46E9446C7}">
            <xm:f>$F44=Utilitaires!$E$73</xm:f>
            <x14:dxf>
              <font>
                <color rgb="FF9C0006"/>
              </font>
              <fill>
                <patternFill>
                  <bgColor rgb="FFFFC7CE"/>
                </patternFill>
              </fill>
            </x14:dxf>
          </x14:cfRule>
          <x14:cfRule type="expression" priority="250" id="{B5B23D7D-1ACC-4DB0-A063-5BA1F53EBC6F}">
            <xm:f>$F44=Utilitaires!$E$74</xm:f>
            <x14:dxf>
              <font>
                <color rgb="FFFF0000"/>
              </font>
              <fill>
                <patternFill>
                  <bgColor rgb="FFFFFF00"/>
                </patternFill>
              </fill>
            </x14:dxf>
          </x14:cfRule>
          <xm:sqref>F44:G44</xm:sqref>
        </x14:conditionalFormatting>
        <x14:conditionalFormatting xmlns:xm="http://schemas.microsoft.com/office/excel/2006/main">
          <x14:cfRule type="expression" priority="251" id="{F1879CB0-E248-4ADF-8399-40A98D8C266B}">
            <xm:f>$F44=Utilitaires!$E$75</xm:f>
            <x14:dxf>
              <font>
                <color rgb="FFFF0000"/>
              </font>
              <fill>
                <patternFill>
                  <bgColor rgb="FFFFFF00"/>
                </patternFill>
              </fill>
            </x14:dxf>
          </x14:cfRule>
          <xm:sqref>F44:G44</xm:sqref>
        </x14:conditionalFormatting>
        <x14:conditionalFormatting xmlns:xm="http://schemas.microsoft.com/office/excel/2006/main">
          <x14:cfRule type="expression" priority="252" id="{2AE0096D-04C1-4541-A975-D57516667887}">
            <xm:f>$F44=Utilitaires!$E$76</xm:f>
            <x14:dxf>
              <font>
                <color rgb="FFFF0000"/>
              </font>
              <fill>
                <patternFill>
                  <bgColor theme="0" tint="-4.9989318521683403E-2"/>
                </patternFill>
              </fill>
            </x14:dxf>
          </x14:cfRule>
          <xm:sqref>F44</xm:sqref>
        </x14:conditionalFormatting>
        <x14:conditionalFormatting xmlns:xm="http://schemas.microsoft.com/office/excel/2006/main">
          <x14:cfRule type="expression" priority="233" id="{4CAB8E5B-9FB5-472C-98C8-53BBCD7C81F8}">
            <xm:f>$F43=Utilitaires!$E$72</xm:f>
            <x14:dxf>
              <font>
                <color rgb="FFFF0000"/>
              </font>
              <fill>
                <patternFill>
                  <bgColor theme="7" tint="0.39994506668294322"/>
                </patternFill>
              </fill>
            </x14:dxf>
          </x14:cfRule>
          <xm:sqref>F43:G43</xm:sqref>
        </x14:conditionalFormatting>
        <x14:conditionalFormatting xmlns:xm="http://schemas.microsoft.com/office/excel/2006/main">
          <x14:cfRule type="expression" priority="234" id="{6DFF4C43-8D51-4D96-9182-905629EA41CA}">
            <xm:f>$F43=Utilitaires!$E$73</xm:f>
            <x14:dxf>
              <font>
                <color rgb="FF9C0006"/>
              </font>
              <fill>
                <patternFill>
                  <bgColor rgb="FFFFC7CE"/>
                </patternFill>
              </fill>
            </x14:dxf>
          </x14:cfRule>
          <x14:cfRule type="expression" priority="235" id="{A5B296BB-E400-4D63-8B40-E790277BE527}">
            <xm:f>$F43=Utilitaires!$E$74</xm:f>
            <x14:dxf>
              <font>
                <color rgb="FFFF0000"/>
              </font>
              <fill>
                <patternFill>
                  <bgColor rgb="FFFFFF00"/>
                </patternFill>
              </fill>
            </x14:dxf>
          </x14:cfRule>
          <xm:sqref>F43:G43</xm:sqref>
        </x14:conditionalFormatting>
        <x14:conditionalFormatting xmlns:xm="http://schemas.microsoft.com/office/excel/2006/main">
          <x14:cfRule type="expression" priority="236" id="{5C25AFB2-81AA-4EC9-ACEA-CB6625EE5FDA}">
            <xm:f>$F43=Utilitaires!$E$75</xm:f>
            <x14:dxf>
              <font>
                <color rgb="FFFF0000"/>
              </font>
              <fill>
                <patternFill>
                  <bgColor rgb="FFFFFF00"/>
                </patternFill>
              </fill>
            </x14:dxf>
          </x14:cfRule>
          <xm:sqref>F43:G43</xm:sqref>
        </x14:conditionalFormatting>
        <x14:conditionalFormatting xmlns:xm="http://schemas.microsoft.com/office/excel/2006/main">
          <x14:cfRule type="expression" priority="237" id="{3DDE6B35-88DF-4838-971E-0278600FCA31}">
            <xm:f>$F43=Utilitaires!$E$76</xm:f>
            <x14:dxf>
              <font>
                <color rgb="FFFF0000"/>
              </font>
              <fill>
                <patternFill>
                  <bgColor theme="0" tint="-4.9989318521683403E-2"/>
                </patternFill>
              </fill>
            </x14:dxf>
          </x14:cfRule>
          <xm:sqref>F43</xm:sqref>
        </x14:conditionalFormatting>
        <x14:conditionalFormatting xmlns:xm="http://schemas.microsoft.com/office/excel/2006/main">
          <x14:cfRule type="expression" priority="218" id="{87507619-0FE1-4EE3-92E6-4A0C1ACAAC2B}">
            <xm:f>$F45=Utilitaires!$E$72</xm:f>
            <x14:dxf>
              <font>
                <color rgb="FFFF0000"/>
              </font>
              <fill>
                <patternFill>
                  <bgColor theme="7" tint="0.39994506668294322"/>
                </patternFill>
              </fill>
            </x14:dxf>
          </x14:cfRule>
          <xm:sqref>F45:G45</xm:sqref>
        </x14:conditionalFormatting>
        <x14:conditionalFormatting xmlns:xm="http://schemas.microsoft.com/office/excel/2006/main">
          <x14:cfRule type="expression" priority="219" id="{0001B281-233E-46D1-9421-BE18C58A421B}">
            <xm:f>$F45=Utilitaires!$E$73</xm:f>
            <x14:dxf>
              <font>
                <color rgb="FF9C0006"/>
              </font>
              <fill>
                <patternFill>
                  <bgColor rgb="FFFFC7CE"/>
                </patternFill>
              </fill>
            </x14:dxf>
          </x14:cfRule>
          <x14:cfRule type="expression" priority="220" id="{AAA5404D-B474-4666-9805-7537FA299E70}">
            <xm:f>$F45=Utilitaires!$E$74</xm:f>
            <x14:dxf>
              <font>
                <color rgb="FFFF0000"/>
              </font>
              <fill>
                <patternFill>
                  <bgColor rgb="FFFFFF00"/>
                </patternFill>
              </fill>
            </x14:dxf>
          </x14:cfRule>
          <xm:sqref>F45:G45</xm:sqref>
        </x14:conditionalFormatting>
        <x14:conditionalFormatting xmlns:xm="http://schemas.microsoft.com/office/excel/2006/main">
          <x14:cfRule type="expression" priority="221" id="{37270535-4D8A-4141-B991-DEE383A11C07}">
            <xm:f>$F45=Utilitaires!$E$75</xm:f>
            <x14:dxf>
              <font>
                <color rgb="FFFF0000"/>
              </font>
              <fill>
                <patternFill>
                  <bgColor rgb="FFFFFF00"/>
                </patternFill>
              </fill>
            </x14:dxf>
          </x14:cfRule>
          <xm:sqref>F45:G45</xm:sqref>
        </x14:conditionalFormatting>
        <x14:conditionalFormatting xmlns:xm="http://schemas.microsoft.com/office/excel/2006/main">
          <x14:cfRule type="expression" priority="222" id="{497EF9F7-CED2-46BA-9CB1-7EB4352F16DB}">
            <xm:f>$F45=Utilitaires!$E$76</xm:f>
            <x14:dxf>
              <font>
                <color rgb="FFFF0000"/>
              </font>
              <fill>
                <patternFill>
                  <bgColor theme="0" tint="-4.9989318521683403E-2"/>
                </patternFill>
              </fill>
            </x14:dxf>
          </x14:cfRule>
          <xm:sqref>F45</xm:sqref>
        </x14:conditionalFormatting>
        <x14:conditionalFormatting xmlns:xm="http://schemas.microsoft.com/office/excel/2006/main">
          <x14:cfRule type="expression" priority="203" id="{083CC116-856D-4E7C-81D4-F3093A3B38F4}">
            <xm:f>$F50=Utilitaires!$E$72</xm:f>
            <x14:dxf>
              <font>
                <color rgb="FFFF0000"/>
              </font>
              <fill>
                <patternFill>
                  <bgColor theme="7" tint="0.39994506668294322"/>
                </patternFill>
              </fill>
            </x14:dxf>
          </x14:cfRule>
          <xm:sqref>F50:G54</xm:sqref>
        </x14:conditionalFormatting>
        <x14:conditionalFormatting xmlns:xm="http://schemas.microsoft.com/office/excel/2006/main">
          <x14:cfRule type="expression" priority="204" id="{0479ED19-41AB-4D1D-AF42-7CCCF16B24CB}">
            <xm:f>$F50=Utilitaires!$E$73</xm:f>
            <x14:dxf>
              <font>
                <color rgb="FF9C0006"/>
              </font>
              <fill>
                <patternFill>
                  <bgColor rgb="FFFFC7CE"/>
                </patternFill>
              </fill>
            </x14:dxf>
          </x14:cfRule>
          <x14:cfRule type="expression" priority="205" id="{4F52CBED-D524-4136-BE09-027BF2E0B13D}">
            <xm:f>$F50=Utilitaires!$E$74</xm:f>
            <x14:dxf>
              <font>
                <color rgb="FFFF0000"/>
              </font>
              <fill>
                <patternFill>
                  <bgColor rgb="FFFFFF00"/>
                </patternFill>
              </fill>
            </x14:dxf>
          </x14:cfRule>
          <xm:sqref>F50:G54</xm:sqref>
        </x14:conditionalFormatting>
        <x14:conditionalFormatting xmlns:xm="http://schemas.microsoft.com/office/excel/2006/main">
          <x14:cfRule type="expression" priority="206" id="{E9FA2E26-F43A-4E80-9C6F-FF0FC5A87EA4}">
            <xm:f>$F50=Utilitaires!$E$75</xm:f>
            <x14:dxf>
              <font>
                <color rgb="FFFF0000"/>
              </font>
              <fill>
                <patternFill>
                  <bgColor rgb="FFFFFF00"/>
                </patternFill>
              </fill>
            </x14:dxf>
          </x14:cfRule>
          <xm:sqref>F50:G54</xm:sqref>
        </x14:conditionalFormatting>
        <x14:conditionalFormatting xmlns:xm="http://schemas.microsoft.com/office/excel/2006/main">
          <x14:cfRule type="expression" priority="207" id="{0CF09919-F079-4028-97B0-4D5CC4E1C2CA}">
            <xm:f>$F50=Utilitaires!$E$76</xm:f>
            <x14:dxf>
              <font>
                <color rgb="FFFF0000"/>
              </font>
              <fill>
                <patternFill>
                  <bgColor theme="0" tint="-4.9989318521683403E-2"/>
                </patternFill>
              </fill>
            </x14:dxf>
          </x14:cfRule>
          <xm:sqref>F50:F54</xm:sqref>
        </x14:conditionalFormatting>
        <x14:conditionalFormatting xmlns:xm="http://schemas.microsoft.com/office/excel/2006/main">
          <x14:cfRule type="expression" priority="168" id="{52EF3C99-4FB4-BF48-A6C9-1F34966BD7FA}">
            <xm:f>$F32=Utilitaires!$E$75</xm:f>
            <x14:dxf>
              <font>
                <color rgb="FF003BD5"/>
              </font>
              <fill>
                <patternFill>
                  <bgColor theme="0"/>
                </patternFill>
              </fill>
            </x14:dxf>
          </x14:cfRule>
          <x14:cfRule type="expression" priority="169" id="{5A8FF1D0-71FF-1247-8EE9-F5734C14F8FB}">
            <xm:f>$I32=Utilitaires!$D$72</xm:f>
            <x14:dxf>
              <font>
                <color rgb="FF0432FF"/>
              </font>
              <fill>
                <patternFill>
                  <bgColor theme="0"/>
                </patternFill>
              </fill>
            </x14:dxf>
          </x14:cfRule>
          <x14:cfRule type="expression" priority="170" id="{A51EF478-4948-EC4A-9F32-D9E7E33B373E}">
            <xm:f>$I32=Utilitaires!$D$73</xm:f>
            <x14:dxf>
              <font>
                <color rgb="FF003BD5"/>
              </font>
              <fill>
                <patternFill>
                  <bgColor theme="0"/>
                </patternFill>
              </fill>
            </x14:dxf>
          </x14:cfRule>
          <x14:cfRule type="expression" priority="171" id="{8844BD85-AF93-7B48-B9E8-EA8EA03DD943}">
            <xm:f>$I32=Utilitaires!$D$74</xm:f>
            <x14:dxf>
              <font>
                <color rgb="FF0432FF"/>
              </font>
              <fill>
                <patternFill>
                  <bgColor theme="0"/>
                </patternFill>
              </fill>
            </x14:dxf>
          </x14:cfRule>
          <x14:cfRule type="expression" priority="172" id="{C3FBA227-74E0-904B-B73D-F8D1079D9DEA}">
            <xm:f>$I32=Utilitaires!$D$75</xm:f>
            <x14:dxf>
              <font>
                <color rgb="FF0432FF"/>
              </font>
              <fill>
                <patternFill>
                  <bgColor rgb="FFD8F3DB"/>
                </patternFill>
              </fill>
            </x14:dxf>
          </x14:cfRule>
          <xm:sqref>H32</xm:sqref>
        </x14:conditionalFormatting>
        <x14:conditionalFormatting xmlns:xm="http://schemas.microsoft.com/office/excel/2006/main">
          <x14:cfRule type="expression" priority="106" id="{AD53695A-4597-4048-87B2-53DFFE2DC108}">
            <xm:f>$F29=Utilitaires!$E$75</xm:f>
            <x14:dxf>
              <font>
                <color rgb="FF003BD5"/>
              </font>
              <fill>
                <patternFill>
                  <bgColor theme="0"/>
                </patternFill>
              </fill>
            </x14:dxf>
          </x14:cfRule>
          <x14:cfRule type="expression" priority="107" id="{6328FF3E-A941-7F4F-A1D9-1729C4699D7B}">
            <xm:f>$I29=Utilitaires!$D$72</xm:f>
            <x14:dxf>
              <font>
                <color rgb="FF0432FF"/>
              </font>
              <fill>
                <patternFill>
                  <bgColor theme="0"/>
                </patternFill>
              </fill>
            </x14:dxf>
          </x14:cfRule>
          <x14:cfRule type="expression" priority="108" id="{06F60048-E989-394C-BE79-92DDD17ACCCC}">
            <xm:f>$I29=Utilitaires!$D$73</xm:f>
            <x14:dxf>
              <font>
                <color rgb="FF003BD5"/>
              </font>
              <fill>
                <patternFill>
                  <bgColor theme="0"/>
                </patternFill>
              </fill>
            </x14:dxf>
          </x14:cfRule>
          <x14:cfRule type="expression" priority="109" id="{14EC2EB2-26BD-A14D-9C03-2C5E434E9716}">
            <xm:f>$I29=Utilitaires!$D$74</xm:f>
            <x14:dxf>
              <font>
                <color rgb="FF0432FF"/>
              </font>
              <fill>
                <patternFill>
                  <bgColor theme="0"/>
                </patternFill>
              </fill>
            </x14:dxf>
          </x14:cfRule>
          <x14:cfRule type="expression" priority="110" id="{341A3C83-D89F-8044-976D-964AABC4F42C}">
            <xm:f>$I29=Utilitaires!$D$75</xm:f>
            <x14:dxf>
              <font>
                <color rgb="FF0432FF"/>
              </font>
              <fill>
                <patternFill>
                  <bgColor rgb="FFD8F3DB"/>
                </patternFill>
              </fill>
            </x14:dxf>
          </x14:cfRule>
          <xm:sqref>H29</xm:sqref>
        </x14:conditionalFormatting>
        <x14:conditionalFormatting xmlns:xm="http://schemas.microsoft.com/office/excel/2006/main">
          <x14:cfRule type="expression" priority="96" id="{5752FB2E-245B-C842-8C8C-EBCF699248D2}">
            <xm:f>$F30=Utilitaires!$E$75</xm:f>
            <x14:dxf>
              <font>
                <color rgb="FF003BD5"/>
              </font>
              <fill>
                <patternFill>
                  <bgColor theme="0"/>
                </patternFill>
              </fill>
            </x14:dxf>
          </x14:cfRule>
          <x14:cfRule type="expression" priority="97" id="{BFF99FDE-6964-2344-B251-4A97BCFF3C47}">
            <xm:f>$I30=Utilitaires!$D$72</xm:f>
            <x14:dxf>
              <font>
                <color rgb="FF0432FF"/>
              </font>
              <fill>
                <patternFill>
                  <bgColor theme="0"/>
                </patternFill>
              </fill>
            </x14:dxf>
          </x14:cfRule>
          <x14:cfRule type="expression" priority="98" id="{D6C27F17-2634-4B4F-8D27-3B3AEABB8B19}">
            <xm:f>$I30=Utilitaires!$D$73</xm:f>
            <x14:dxf>
              <font>
                <color rgb="FF003BD5"/>
              </font>
              <fill>
                <patternFill>
                  <bgColor theme="0"/>
                </patternFill>
              </fill>
            </x14:dxf>
          </x14:cfRule>
          <x14:cfRule type="expression" priority="99" id="{655163CB-B0B7-A046-8510-0F6811BDAEEA}">
            <xm:f>$I30=Utilitaires!$D$74</xm:f>
            <x14:dxf>
              <font>
                <color rgb="FF0432FF"/>
              </font>
              <fill>
                <patternFill>
                  <bgColor theme="0"/>
                </patternFill>
              </fill>
            </x14:dxf>
          </x14:cfRule>
          <x14:cfRule type="expression" priority="100" id="{E00A74D0-E626-AB42-A1C3-A4B797DC92B5}">
            <xm:f>$I30=Utilitaires!$D$75</xm:f>
            <x14:dxf>
              <font>
                <color rgb="FF0432FF"/>
              </font>
              <fill>
                <patternFill>
                  <bgColor rgb="FFD8F3DB"/>
                </patternFill>
              </fill>
            </x14:dxf>
          </x14:cfRule>
          <xm:sqref>H30:H31</xm:sqref>
        </x14:conditionalFormatting>
        <x14:conditionalFormatting xmlns:xm="http://schemas.microsoft.com/office/excel/2006/main">
          <x14:cfRule type="expression" priority="86" id="{D449152C-FC72-4245-944F-6A59AAE873DD}">
            <xm:f>$F18=Utilitaires!$E$75</xm:f>
            <x14:dxf>
              <font>
                <color rgb="FF003BD5"/>
              </font>
              <fill>
                <patternFill>
                  <bgColor theme="0"/>
                </patternFill>
              </fill>
            </x14:dxf>
          </x14:cfRule>
          <x14:cfRule type="expression" priority="87" id="{47357D0D-2592-8344-81DC-6DEA8BA71369}">
            <xm:f>$I18=Utilitaires!$D$72</xm:f>
            <x14:dxf>
              <font>
                <color rgb="FF0432FF"/>
              </font>
              <fill>
                <patternFill>
                  <bgColor theme="0"/>
                </patternFill>
              </fill>
            </x14:dxf>
          </x14:cfRule>
          <x14:cfRule type="expression" priority="88" id="{B916CD63-3534-6041-B0B3-8F52F55A9670}">
            <xm:f>$I18=Utilitaires!$D$73</xm:f>
            <x14:dxf>
              <font>
                <color rgb="FF003BD5"/>
              </font>
              <fill>
                <patternFill>
                  <bgColor theme="0"/>
                </patternFill>
              </fill>
            </x14:dxf>
          </x14:cfRule>
          <x14:cfRule type="expression" priority="89" id="{214B96A3-8398-6A41-94F3-613F084D488E}">
            <xm:f>$I18=Utilitaires!$D$74</xm:f>
            <x14:dxf>
              <font>
                <color rgb="FF0432FF"/>
              </font>
              <fill>
                <patternFill>
                  <bgColor theme="0"/>
                </patternFill>
              </fill>
            </x14:dxf>
          </x14:cfRule>
          <x14:cfRule type="expression" priority="90" id="{310B7508-187E-1146-992E-15F4F4D2BF20}">
            <xm:f>$I18=Utilitaires!$D$75</xm:f>
            <x14:dxf>
              <font>
                <color rgb="FF0432FF"/>
              </font>
              <fill>
                <patternFill>
                  <bgColor rgb="FFD8F3DB"/>
                </patternFill>
              </fill>
            </x14:dxf>
          </x14:cfRule>
          <xm:sqref>H18:H26</xm:sqref>
        </x14:conditionalFormatting>
        <x14:conditionalFormatting xmlns:xm="http://schemas.microsoft.com/office/excel/2006/main">
          <x14:cfRule type="expression" priority="82" id="{86BAE08A-4167-4F4A-9E89-40CF204C09FA}">
            <xm:f>$F18=Utilitaires!$E$74</xm:f>
            <x14:dxf>
              <font>
                <color rgb="FFFF0000"/>
              </font>
              <fill>
                <patternFill>
                  <bgColor rgb="FFFFFF00"/>
                </patternFill>
              </fill>
            </x14:dxf>
          </x14:cfRule>
          <x14:cfRule type="expression" priority="83" id="{C8F1E575-B9F2-E74D-9C05-6434B7EA5E8E}">
            <xm:f>$I18=Utilitaires!$D$75</xm:f>
            <x14:dxf>
              <font>
                <color rgb="FF0432FF"/>
              </font>
              <fill>
                <patternFill>
                  <bgColor rgb="FFD8F4DC"/>
                </patternFill>
              </fill>
            </x14:dxf>
          </x14:cfRule>
          <xm:sqref>I18:I26</xm:sqref>
        </x14:conditionalFormatting>
        <x14:conditionalFormatting xmlns:xm="http://schemas.microsoft.com/office/excel/2006/main">
          <x14:cfRule type="expression" priority="84" id="{EEBD1E65-4D37-FB4B-9F3A-14D09F5B92E0}">
            <xm:f>$I18=Utilitaires!$D$74</xm:f>
            <x14:dxf>
              <font>
                <color rgb="FFFF0000"/>
              </font>
              <fill>
                <patternFill>
                  <bgColor theme="7" tint="0.39994506668294322"/>
                </patternFill>
              </fill>
            </x14:dxf>
          </x14:cfRule>
          <xm:sqref>I18:I26</xm:sqref>
        </x14:conditionalFormatting>
        <x14:conditionalFormatting xmlns:xm="http://schemas.microsoft.com/office/excel/2006/main">
          <x14:cfRule type="expression" priority="76" id="{6A4E8DB4-5A63-824B-BBE9-330C23B1738A}">
            <xm:f>$F35=Utilitaires!$E$75</xm:f>
            <x14:dxf>
              <font>
                <color rgb="FF003BD5"/>
              </font>
              <fill>
                <patternFill>
                  <bgColor theme="0"/>
                </patternFill>
              </fill>
            </x14:dxf>
          </x14:cfRule>
          <x14:cfRule type="expression" priority="77" id="{2EB0AC2D-9D5D-EF4C-ACD8-BAAE1114D671}">
            <xm:f>$I35=Utilitaires!$D$72</xm:f>
            <x14:dxf>
              <font>
                <color rgb="FF0432FF"/>
              </font>
              <fill>
                <patternFill>
                  <bgColor theme="0"/>
                </patternFill>
              </fill>
            </x14:dxf>
          </x14:cfRule>
          <x14:cfRule type="expression" priority="78" id="{00699942-7ED8-1540-B9D3-981DF7324DBA}">
            <xm:f>$I35=Utilitaires!$D$73</xm:f>
            <x14:dxf>
              <font>
                <color rgb="FF003BD5"/>
              </font>
              <fill>
                <patternFill>
                  <bgColor theme="0"/>
                </patternFill>
              </fill>
            </x14:dxf>
          </x14:cfRule>
          <x14:cfRule type="expression" priority="79" id="{BEC76E52-1824-F44A-A9E6-476E74C8B728}">
            <xm:f>$I35=Utilitaires!$D$74</xm:f>
            <x14:dxf>
              <font>
                <color rgb="FF0432FF"/>
              </font>
              <fill>
                <patternFill>
                  <bgColor theme="0"/>
                </patternFill>
              </fill>
            </x14:dxf>
          </x14:cfRule>
          <x14:cfRule type="expression" priority="80" id="{F52A27DA-F0EF-DC4D-81D2-FC3A6E9679BB}">
            <xm:f>$I35=Utilitaires!$D$75</xm:f>
            <x14:dxf>
              <font>
                <color rgb="FF0432FF"/>
              </font>
              <fill>
                <patternFill>
                  <bgColor rgb="FFD8F3DB"/>
                </patternFill>
              </fill>
            </x14:dxf>
          </x14:cfRule>
          <xm:sqref>H35:H47</xm:sqref>
        </x14:conditionalFormatting>
        <x14:conditionalFormatting xmlns:xm="http://schemas.microsoft.com/office/excel/2006/main">
          <x14:cfRule type="expression" priority="66" id="{0D797862-8029-A743-9FDE-66546FFAFFBB}">
            <xm:f>$F50=Utilitaires!$E$75</xm:f>
            <x14:dxf>
              <font>
                <color rgb="FF003BD5"/>
              </font>
              <fill>
                <patternFill>
                  <bgColor theme="0"/>
                </patternFill>
              </fill>
            </x14:dxf>
          </x14:cfRule>
          <x14:cfRule type="expression" priority="67" id="{591668F3-63E0-2F48-B098-6BF3841AB4B0}">
            <xm:f>$I50=Utilitaires!$D$72</xm:f>
            <x14:dxf>
              <font>
                <color rgb="FF0432FF"/>
              </font>
              <fill>
                <patternFill>
                  <bgColor theme="0"/>
                </patternFill>
              </fill>
            </x14:dxf>
          </x14:cfRule>
          <x14:cfRule type="expression" priority="68" id="{FDB6C80F-1435-BF44-8FEA-DE2737FC3C03}">
            <xm:f>$I50=Utilitaires!$D$73</xm:f>
            <x14:dxf>
              <font>
                <color rgb="FF003BD5"/>
              </font>
              <fill>
                <patternFill>
                  <bgColor theme="0"/>
                </patternFill>
              </fill>
            </x14:dxf>
          </x14:cfRule>
          <x14:cfRule type="expression" priority="69" id="{858B3998-5823-2C42-AEEF-6341CF6827D2}">
            <xm:f>$I50=Utilitaires!$D$74</xm:f>
            <x14:dxf>
              <font>
                <color rgb="FF0432FF"/>
              </font>
              <fill>
                <patternFill>
                  <bgColor theme="0"/>
                </patternFill>
              </fill>
            </x14:dxf>
          </x14:cfRule>
          <x14:cfRule type="expression" priority="70" id="{18413548-C3BE-B146-BBA4-ABE309ED40AC}">
            <xm:f>$I50=Utilitaires!$D$75</xm:f>
            <x14:dxf>
              <font>
                <color rgb="FF0432FF"/>
              </font>
              <fill>
                <patternFill>
                  <bgColor rgb="FFD8F3DB"/>
                </patternFill>
              </fill>
            </x14:dxf>
          </x14:cfRule>
          <xm:sqref>H50:H54</xm:sqref>
        </x14:conditionalFormatting>
        <x14:conditionalFormatting xmlns:xm="http://schemas.microsoft.com/office/excel/2006/main">
          <x14:cfRule type="expression" priority="62" id="{90E4C560-5DCC-8043-BC78-AE56B53EDC99}">
            <xm:f>$F53=Utilitaires!$E$74</xm:f>
            <x14:dxf>
              <font>
                <color rgb="FFFF0000"/>
              </font>
              <fill>
                <patternFill>
                  <bgColor rgb="FFFFFF00"/>
                </patternFill>
              </fill>
            </x14:dxf>
          </x14:cfRule>
          <x14:cfRule type="expression" priority="63" id="{474C06C0-B7BA-9948-8F50-176C526D0799}">
            <xm:f>$I53=Utilitaires!$D$75</xm:f>
            <x14:dxf>
              <font>
                <color rgb="FF0432FF"/>
              </font>
              <fill>
                <patternFill>
                  <bgColor rgb="FFD8F4DC"/>
                </patternFill>
              </fill>
            </x14:dxf>
          </x14:cfRule>
          <xm:sqref>I53:I54</xm:sqref>
        </x14:conditionalFormatting>
        <x14:conditionalFormatting xmlns:xm="http://schemas.microsoft.com/office/excel/2006/main">
          <x14:cfRule type="expression" priority="64" id="{0EE03AFB-CBC3-E24D-8D0A-438809DE269A}">
            <xm:f>$I53=Utilitaires!$D$74</xm:f>
            <x14:dxf>
              <font>
                <color rgb="FFFF0000"/>
              </font>
              <fill>
                <patternFill>
                  <bgColor theme="7" tint="0.39994506668294322"/>
                </patternFill>
              </fill>
            </x14:dxf>
          </x14:cfRule>
          <xm:sqref>I53:I54</xm:sqref>
        </x14:conditionalFormatting>
        <x14:conditionalFormatting xmlns:xm="http://schemas.microsoft.com/office/excel/2006/main">
          <x14:cfRule type="expression" priority="56" id="{C31AF304-F74F-AF44-89E4-3DF9717466AE}">
            <xm:f>$F57=Utilitaires!$E$75</xm:f>
            <x14:dxf>
              <font>
                <color rgb="FF003BD5"/>
              </font>
              <fill>
                <patternFill>
                  <bgColor theme="0"/>
                </patternFill>
              </fill>
            </x14:dxf>
          </x14:cfRule>
          <x14:cfRule type="expression" priority="57" id="{058631B1-E653-134B-AE10-FE8F34AB74B4}">
            <xm:f>$I57=Utilitaires!$D$72</xm:f>
            <x14:dxf>
              <font>
                <color rgb="FF0432FF"/>
              </font>
              <fill>
                <patternFill>
                  <bgColor theme="0"/>
                </patternFill>
              </fill>
            </x14:dxf>
          </x14:cfRule>
          <x14:cfRule type="expression" priority="58" id="{AF734A9A-55AD-0940-925E-BDB1B336D9AB}">
            <xm:f>$I57=Utilitaires!$D$73</xm:f>
            <x14:dxf>
              <font>
                <color rgb="FF003BD5"/>
              </font>
              <fill>
                <patternFill>
                  <bgColor theme="0"/>
                </patternFill>
              </fill>
            </x14:dxf>
          </x14:cfRule>
          <x14:cfRule type="expression" priority="59" id="{85B05191-4E34-1941-8A10-F20226FC5FC6}">
            <xm:f>$I57=Utilitaires!$D$74</xm:f>
            <x14:dxf>
              <font>
                <color rgb="FF0432FF"/>
              </font>
              <fill>
                <patternFill>
                  <bgColor theme="0"/>
                </patternFill>
              </fill>
            </x14:dxf>
          </x14:cfRule>
          <x14:cfRule type="expression" priority="60" id="{8C3C3E40-7016-C64F-8CA1-140055031A99}">
            <xm:f>$I57=Utilitaires!$D$75</xm:f>
            <x14:dxf>
              <font>
                <color rgb="FF0432FF"/>
              </font>
              <fill>
                <patternFill>
                  <bgColor rgb="FFD8F3DB"/>
                </patternFill>
              </fill>
            </x14:dxf>
          </x14:cfRule>
          <xm:sqref>H57:H58</xm:sqref>
        </x14:conditionalFormatting>
        <x14:conditionalFormatting xmlns:xm="http://schemas.microsoft.com/office/excel/2006/main">
          <x14:cfRule type="expression" priority="52" id="{8EA93807-0248-4A40-B290-51D7B3D7A1D5}">
            <xm:f>$F57=Utilitaires!$E$74</xm:f>
            <x14:dxf>
              <font>
                <color rgb="FFFF0000"/>
              </font>
              <fill>
                <patternFill>
                  <bgColor rgb="FFFFFF00"/>
                </patternFill>
              </fill>
            </x14:dxf>
          </x14:cfRule>
          <x14:cfRule type="expression" priority="53" id="{E9648D98-CD42-5048-A4B3-43C5FA87E315}">
            <xm:f>$I57=Utilitaires!$D$75</xm:f>
            <x14:dxf>
              <font>
                <color rgb="FF0432FF"/>
              </font>
              <fill>
                <patternFill>
                  <bgColor rgb="FFD8F4DC"/>
                </patternFill>
              </fill>
            </x14:dxf>
          </x14:cfRule>
          <xm:sqref>I57:I58</xm:sqref>
        </x14:conditionalFormatting>
        <x14:conditionalFormatting xmlns:xm="http://schemas.microsoft.com/office/excel/2006/main">
          <x14:cfRule type="expression" priority="54" id="{44BC5418-BC4D-E94D-9EB6-BE828EE12613}">
            <xm:f>$I57=Utilitaires!$D$74</xm:f>
            <x14:dxf>
              <font>
                <color rgb="FFFF0000"/>
              </font>
              <fill>
                <patternFill>
                  <bgColor theme="7" tint="0.39994506668294322"/>
                </patternFill>
              </fill>
            </x14:dxf>
          </x14:cfRule>
          <xm:sqref>I57:I58</xm:sqref>
        </x14:conditionalFormatting>
        <x14:conditionalFormatting xmlns:xm="http://schemas.microsoft.com/office/excel/2006/main">
          <x14:cfRule type="expression" priority="46" id="{DCF10257-42BC-074C-8C97-C55E915AA3A0}">
            <xm:f>$F61=Utilitaires!$E$75</xm:f>
            <x14:dxf>
              <font>
                <color rgb="FF003BD5"/>
              </font>
              <fill>
                <patternFill>
                  <bgColor theme="0"/>
                </patternFill>
              </fill>
            </x14:dxf>
          </x14:cfRule>
          <x14:cfRule type="expression" priority="47" id="{0C4EFEF6-6A78-994F-8CCC-A7A94F415F32}">
            <xm:f>$I61=Utilitaires!$D$72</xm:f>
            <x14:dxf>
              <font>
                <color rgb="FF0432FF"/>
              </font>
              <fill>
                <patternFill>
                  <bgColor theme="0"/>
                </patternFill>
              </fill>
            </x14:dxf>
          </x14:cfRule>
          <x14:cfRule type="expression" priority="48" id="{DD96A10E-B3D6-4A45-8D0D-DDBA730F0D4B}">
            <xm:f>$I61=Utilitaires!$D$73</xm:f>
            <x14:dxf>
              <font>
                <color rgb="FF003BD5"/>
              </font>
              <fill>
                <patternFill>
                  <bgColor theme="0"/>
                </patternFill>
              </fill>
            </x14:dxf>
          </x14:cfRule>
          <x14:cfRule type="expression" priority="49" id="{C9165CB3-8E08-3249-9FC9-D4025CE2C0E7}">
            <xm:f>$I61=Utilitaires!$D$74</xm:f>
            <x14:dxf>
              <font>
                <color rgb="FF0432FF"/>
              </font>
              <fill>
                <patternFill>
                  <bgColor theme="0"/>
                </patternFill>
              </fill>
            </x14:dxf>
          </x14:cfRule>
          <x14:cfRule type="expression" priority="50" id="{DE523ABC-504C-034B-B303-2DFC2F449D1C}">
            <xm:f>$I61=Utilitaires!$D$75</xm:f>
            <x14:dxf>
              <font>
                <color rgb="FF0432FF"/>
              </font>
              <fill>
                <patternFill>
                  <bgColor rgb="FFD8F3DB"/>
                </patternFill>
              </fill>
            </x14:dxf>
          </x14:cfRule>
          <xm:sqref>H61</xm:sqref>
        </x14:conditionalFormatting>
        <x14:conditionalFormatting xmlns:xm="http://schemas.microsoft.com/office/excel/2006/main">
          <x14:cfRule type="expression" priority="42" id="{F9B8E770-AC70-584F-84E3-C586EF6171E1}">
            <xm:f>$F61=Utilitaires!$E$74</xm:f>
            <x14:dxf>
              <font>
                <color rgb="FFFF0000"/>
              </font>
              <fill>
                <patternFill>
                  <bgColor rgb="FFFFFF00"/>
                </patternFill>
              </fill>
            </x14:dxf>
          </x14:cfRule>
          <x14:cfRule type="expression" priority="43" id="{30E2A2BC-B11E-1046-9DC2-566E6619F14C}">
            <xm:f>$I61=Utilitaires!$D$75</xm:f>
            <x14:dxf>
              <font>
                <color rgb="FF0432FF"/>
              </font>
              <fill>
                <patternFill>
                  <bgColor rgb="FFD8F4DC"/>
                </patternFill>
              </fill>
            </x14:dxf>
          </x14:cfRule>
          <xm:sqref>I61</xm:sqref>
        </x14:conditionalFormatting>
        <x14:conditionalFormatting xmlns:xm="http://schemas.microsoft.com/office/excel/2006/main">
          <x14:cfRule type="expression" priority="44" id="{3A621EEB-7628-BC41-8C09-31B724307324}">
            <xm:f>$I61=Utilitaires!$D$74</xm:f>
            <x14:dxf>
              <font>
                <color rgb="FFFF0000"/>
              </font>
              <fill>
                <patternFill>
                  <bgColor theme="7" tint="0.39994506668294322"/>
                </patternFill>
              </fill>
            </x14:dxf>
          </x14:cfRule>
          <xm:sqref>I61</xm:sqref>
        </x14:conditionalFormatting>
        <x14:conditionalFormatting xmlns:xm="http://schemas.microsoft.com/office/excel/2006/main">
          <x14:cfRule type="expression" priority="36" id="{1CBE9B31-A14A-2C46-84B6-9A28310AEEA2}">
            <xm:f>$F64=Utilitaires!$E$75</xm:f>
            <x14:dxf>
              <font>
                <color rgb="FF003BD5"/>
              </font>
              <fill>
                <patternFill>
                  <bgColor theme="0"/>
                </patternFill>
              </fill>
            </x14:dxf>
          </x14:cfRule>
          <x14:cfRule type="expression" priority="37" id="{92ABA3F5-1EF7-2B4C-A099-0403B6B1F8F2}">
            <xm:f>$I64=Utilitaires!$D$72</xm:f>
            <x14:dxf>
              <font>
                <color rgb="FF0432FF"/>
              </font>
              <fill>
                <patternFill>
                  <bgColor theme="0"/>
                </patternFill>
              </fill>
            </x14:dxf>
          </x14:cfRule>
          <x14:cfRule type="expression" priority="38" id="{74C11F44-B2E5-A549-A5C4-2FF1E330DDB0}">
            <xm:f>$I64=Utilitaires!$D$73</xm:f>
            <x14:dxf>
              <font>
                <color rgb="FF003BD5"/>
              </font>
              <fill>
                <patternFill>
                  <bgColor theme="0"/>
                </patternFill>
              </fill>
            </x14:dxf>
          </x14:cfRule>
          <x14:cfRule type="expression" priority="39" id="{8C072D02-117C-6446-80A6-34B58F1C4B1B}">
            <xm:f>$I64=Utilitaires!$D$74</xm:f>
            <x14:dxf>
              <font>
                <color rgb="FF0432FF"/>
              </font>
              <fill>
                <patternFill>
                  <bgColor theme="0"/>
                </patternFill>
              </fill>
            </x14:dxf>
          </x14:cfRule>
          <x14:cfRule type="expression" priority="40" id="{A6253D38-5117-4A47-8910-145BED390984}">
            <xm:f>$I64=Utilitaires!$D$75</xm:f>
            <x14:dxf>
              <font>
                <color rgb="FF0432FF"/>
              </font>
              <fill>
                <patternFill>
                  <bgColor rgb="FFD8F3DB"/>
                </patternFill>
              </fill>
            </x14:dxf>
          </x14:cfRule>
          <xm:sqref>H64:H68</xm:sqref>
        </x14:conditionalFormatting>
        <x14:conditionalFormatting xmlns:xm="http://schemas.microsoft.com/office/excel/2006/main">
          <x14:cfRule type="expression" priority="26" id="{6F6482E1-ECB6-7A49-AFFA-376EF68F5327}">
            <xm:f>$F71=Utilitaires!$E$75</xm:f>
            <x14:dxf>
              <font>
                <color rgb="FF003BD5"/>
              </font>
              <fill>
                <patternFill>
                  <bgColor theme="0"/>
                </patternFill>
              </fill>
            </x14:dxf>
          </x14:cfRule>
          <x14:cfRule type="expression" priority="27" id="{9E33DAF2-6D1D-464B-9466-2E4E70A1DDA4}">
            <xm:f>$I71=Utilitaires!$D$72</xm:f>
            <x14:dxf>
              <font>
                <color rgb="FF0432FF"/>
              </font>
              <fill>
                <patternFill>
                  <bgColor theme="0"/>
                </patternFill>
              </fill>
            </x14:dxf>
          </x14:cfRule>
          <x14:cfRule type="expression" priority="28" id="{62BB5C17-9C7A-384C-80B0-F06676A1D85C}">
            <xm:f>$I71=Utilitaires!$D$73</xm:f>
            <x14:dxf>
              <font>
                <color rgb="FF003BD5"/>
              </font>
              <fill>
                <patternFill>
                  <bgColor theme="0"/>
                </patternFill>
              </fill>
            </x14:dxf>
          </x14:cfRule>
          <x14:cfRule type="expression" priority="29" id="{75618DE6-D9AB-D442-B17F-4476DDCE100B}">
            <xm:f>$I71=Utilitaires!$D$74</xm:f>
            <x14:dxf>
              <font>
                <color rgb="FF0432FF"/>
              </font>
              <fill>
                <patternFill>
                  <bgColor theme="0"/>
                </patternFill>
              </fill>
            </x14:dxf>
          </x14:cfRule>
          <x14:cfRule type="expression" priority="30" id="{B5BB2128-A8C7-3447-BAC0-C4A2DEC6FF23}">
            <xm:f>$I71=Utilitaires!$D$75</xm:f>
            <x14:dxf>
              <font>
                <color rgb="FF0432FF"/>
              </font>
              <fill>
                <patternFill>
                  <bgColor rgb="FFD8F3DB"/>
                </patternFill>
              </fill>
            </x14:dxf>
          </x14:cfRule>
          <xm:sqref>H71:H77</xm:sqref>
        </x14:conditionalFormatting>
        <x14:conditionalFormatting xmlns:xm="http://schemas.microsoft.com/office/excel/2006/main">
          <x14:cfRule type="expression" priority="22" id="{8114650E-4222-854F-84A7-78FBE8FA7096}">
            <xm:f>$F71=Utilitaires!$E$74</xm:f>
            <x14:dxf>
              <font>
                <color rgb="FFFF0000"/>
              </font>
              <fill>
                <patternFill>
                  <bgColor rgb="FFFFFF00"/>
                </patternFill>
              </fill>
            </x14:dxf>
          </x14:cfRule>
          <x14:cfRule type="expression" priority="23" id="{C11C9369-74F6-7A45-BA86-FA7686C65A6D}">
            <xm:f>$I71=Utilitaires!$D$75</xm:f>
            <x14:dxf>
              <font>
                <color rgb="FF0432FF"/>
              </font>
              <fill>
                <patternFill>
                  <bgColor rgb="FFD8F4DC"/>
                </patternFill>
              </fill>
            </x14:dxf>
          </x14:cfRule>
          <xm:sqref>I71:I77</xm:sqref>
        </x14:conditionalFormatting>
        <x14:conditionalFormatting xmlns:xm="http://schemas.microsoft.com/office/excel/2006/main">
          <x14:cfRule type="expression" priority="24" id="{8453C951-CE67-BD43-9051-7D0FBAFB2DA2}">
            <xm:f>$I71=Utilitaires!$D$74</xm:f>
            <x14:dxf>
              <font>
                <color rgb="FFFF0000"/>
              </font>
              <fill>
                <patternFill>
                  <bgColor theme="7" tint="0.39994506668294322"/>
                </patternFill>
              </fill>
            </x14:dxf>
          </x14:cfRule>
          <xm:sqref>I71:I77</xm:sqref>
        </x14:conditionalFormatting>
        <x14:conditionalFormatting xmlns:xm="http://schemas.microsoft.com/office/excel/2006/main">
          <x14:cfRule type="expression" priority="18" id="{5B56DD28-693C-AC40-ACED-1B20822A9C42}">
            <xm:f>$F64=Utilitaires!$E$74</xm:f>
            <x14:dxf>
              <font>
                <color rgb="FFFF0000"/>
              </font>
              <fill>
                <patternFill>
                  <bgColor rgb="FFFFFF00"/>
                </patternFill>
              </fill>
            </x14:dxf>
          </x14:cfRule>
          <x14:cfRule type="expression" priority="19" id="{0BBC2EED-8897-4943-900D-8F233BF1D798}">
            <xm:f>$I64=Utilitaires!$D$75</xm:f>
            <x14:dxf>
              <font>
                <color rgb="FF0432FF"/>
              </font>
              <fill>
                <patternFill>
                  <bgColor rgb="FFD8F4DC"/>
                </patternFill>
              </fill>
            </x14:dxf>
          </x14:cfRule>
          <xm:sqref>I64:I68</xm:sqref>
        </x14:conditionalFormatting>
        <x14:conditionalFormatting xmlns:xm="http://schemas.microsoft.com/office/excel/2006/main">
          <x14:cfRule type="expression" priority="20" id="{3853A6E2-D334-2244-9E02-DAB4D51D19CC}">
            <xm:f>$I64=Utilitaires!$D$74</xm:f>
            <x14:dxf>
              <font>
                <color rgb="FFFF0000"/>
              </font>
              <fill>
                <patternFill>
                  <bgColor theme="7" tint="0.39994506668294322"/>
                </patternFill>
              </fill>
            </x14:dxf>
          </x14:cfRule>
          <xm:sqref>I64:I68</xm:sqref>
        </x14:conditionalFormatting>
        <x14:conditionalFormatting xmlns:xm="http://schemas.microsoft.com/office/excel/2006/main">
          <x14:cfRule type="expression" priority="14" id="{5BBB0721-F2E3-344C-83E1-868F7D2D6B1C}">
            <xm:f>$F50=Utilitaires!$E$74</xm:f>
            <x14:dxf>
              <font>
                <color rgb="FFFF0000"/>
              </font>
              <fill>
                <patternFill>
                  <bgColor rgb="FFFFFF00"/>
                </patternFill>
              </fill>
            </x14:dxf>
          </x14:cfRule>
          <x14:cfRule type="expression" priority="15" id="{BA595C30-6221-CB48-855A-6361B481C7B9}">
            <xm:f>$I50=Utilitaires!$D$75</xm:f>
            <x14:dxf>
              <font>
                <color rgb="FF0432FF"/>
              </font>
              <fill>
                <patternFill>
                  <bgColor rgb="FFD8F4DC"/>
                </patternFill>
              </fill>
            </x14:dxf>
          </x14:cfRule>
          <xm:sqref>I50:I52</xm:sqref>
        </x14:conditionalFormatting>
        <x14:conditionalFormatting xmlns:xm="http://schemas.microsoft.com/office/excel/2006/main">
          <x14:cfRule type="expression" priority="16" id="{2B077BCD-B1A1-F847-9A4A-084A4C9FCDAB}">
            <xm:f>$I50=Utilitaires!$D$74</xm:f>
            <x14:dxf>
              <font>
                <color rgb="FFFF0000"/>
              </font>
              <fill>
                <patternFill>
                  <bgColor theme="7" tint="0.39994506668294322"/>
                </patternFill>
              </fill>
            </x14:dxf>
          </x14:cfRule>
          <xm:sqref>I50:I52</xm:sqref>
        </x14:conditionalFormatting>
        <x14:conditionalFormatting xmlns:xm="http://schemas.microsoft.com/office/excel/2006/main">
          <x14:cfRule type="expression" priority="10" id="{3270F413-AD16-3B40-B9EE-56909916B689}">
            <xm:f>$F35=Utilitaires!$E$74</xm:f>
            <x14:dxf>
              <font>
                <color rgb="FFFF0000"/>
              </font>
              <fill>
                <patternFill>
                  <bgColor rgb="FFFFFF00"/>
                </patternFill>
              </fill>
            </x14:dxf>
          </x14:cfRule>
          <x14:cfRule type="expression" priority="11" id="{DF36B894-61D1-8149-9CA1-45FCE163631D}">
            <xm:f>$I35=Utilitaires!$D$75</xm:f>
            <x14:dxf>
              <font>
                <color rgb="FF0432FF"/>
              </font>
              <fill>
                <patternFill>
                  <bgColor rgb="FFD8F4DC"/>
                </patternFill>
              </fill>
            </x14:dxf>
          </x14:cfRule>
          <xm:sqref>I35:I47</xm:sqref>
        </x14:conditionalFormatting>
        <x14:conditionalFormatting xmlns:xm="http://schemas.microsoft.com/office/excel/2006/main">
          <x14:cfRule type="expression" priority="12" id="{FD70CB16-3951-7A4E-B50C-021B457CE958}">
            <xm:f>$I35=Utilitaires!$D$74</xm:f>
            <x14:dxf>
              <font>
                <color rgb="FFFF0000"/>
              </font>
              <fill>
                <patternFill>
                  <bgColor theme="7" tint="0.39994506668294322"/>
                </patternFill>
              </fill>
            </x14:dxf>
          </x14:cfRule>
          <xm:sqref>I35:I47</xm:sqref>
        </x14:conditionalFormatting>
        <x14:conditionalFormatting xmlns:xm="http://schemas.microsoft.com/office/excel/2006/main">
          <x14:cfRule type="expression" priority="6" id="{1C89996A-6C69-0244-8CC7-3E3144CFB88A}">
            <xm:f>$F29=Utilitaires!$E$74</xm:f>
            <x14:dxf>
              <font>
                <color rgb="FFFF0000"/>
              </font>
              <fill>
                <patternFill>
                  <bgColor rgb="FFFFFF00"/>
                </patternFill>
              </fill>
            </x14:dxf>
          </x14:cfRule>
          <x14:cfRule type="expression" priority="7" id="{E6E6959F-6628-394A-A310-221CFB839F21}">
            <xm:f>$I29=Utilitaires!$D$75</xm:f>
            <x14:dxf>
              <font>
                <color rgb="FF0432FF"/>
              </font>
              <fill>
                <patternFill>
                  <bgColor rgb="FFD8F4DC"/>
                </patternFill>
              </fill>
            </x14:dxf>
          </x14:cfRule>
          <xm:sqref>I29:I32</xm:sqref>
        </x14:conditionalFormatting>
        <x14:conditionalFormatting xmlns:xm="http://schemas.microsoft.com/office/excel/2006/main">
          <x14:cfRule type="expression" priority="8" id="{79D8CD60-B32E-F843-9DF1-87C7DCD8142C}">
            <xm:f>$I29=Utilitaires!$D$74</xm:f>
            <x14:dxf>
              <font>
                <color rgb="FFFF0000"/>
              </font>
              <fill>
                <patternFill>
                  <bgColor theme="7" tint="0.39994506668294322"/>
                </patternFill>
              </fill>
            </x14:dxf>
          </x14:cfRule>
          <xm:sqref>I29:I32</xm:sqref>
        </x14:conditionalFormatting>
        <x14:conditionalFormatting xmlns:xm="http://schemas.microsoft.com/office/excel/2006/main">
          <x14:cfRule type="expression" priority="2" id="{C06DEFD2-5C31-C84E-B82E-25D869183D42}">
            <xm:f>$F18=Utilitaires!$E$74</xm:f>
            <x14:dxf>
              <font>
                <color rgb="FFFF0000"/>
              </font>
              <fill>
                <patternFill>
                  <bgColor rgb="FFFFFF00"/>
                </patternFill>
              </fill>
            </x14:dxf>
          </x14:cfRule>
          <x14:cfRule type="expression" priority="3" id="{DDD71A66-603D-DF43-B31C-DBC61404D062}">
            <xm:f>$I18=Utilitaires!$D$75</xm:f>
            <x14:dxf>
              <font>
                <color rgb="FF0432FF"/>
              </font>
              <fill>
                <patternFill>
                  <bgColor rgb="FFD8F4DC"/>
                </patternFill>
              </fill>
            </x14:dxf>
          </x14:cfRule>
          <xm:sqref>I18:I26</xm:sqref>
        </x14:conditionalFormatting>
        <x14:conditionalFormatting xmlns:xm="http://schemas.microsoft.com/office/excel/2006/main">
          <x14:cfRule type="expression" priority="4" id="{F675E718-D108-654A-80C8-BAEC428348FC}">
            <xm:f>$I18=Utilitaires!$D$74</xm:f>
            <x14:dxf>
              <font>
                <color rgb="FFFF0000"/>
              </font>
              <fill>
                <patternFill>
                  <bgColor theme="7" tint="0.39994506668294322"/>
                </patternFill>
              </fill>
            </x14:dxf>
          </x14:cfRule>
          <xm:sqref>I18:I26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ErrorMessage="1" error="Sélectionnez une valeur de la liste !..">
          <x14:formula1>
            <xm:f>'Mode d''emploi'!$C$23:$C$29</xm:f>
          </x14:formula1>
          <xm:sqref>D57:D58 D29:D32 D50:D54 D61 D18:D26 D35:D47</xm:sqref>
        </x14:dataValidation>
        <x14:dataValidation type="list" allowBlank="1" showInputMessage="1" showErrorMessage="1">
          <x14:formula1>
            <xm:f>'Mode d''emploi'!$H$31:$H$36</xm:f>
          </x14:formula1>
          <xm:sqref>D64:D68 D71:D77</xm:sqref>
        </x14:dataValidation>
        <x14:dataValidation type="list" allowBlank="1" showInputMessage="1" showErrorMessage="1" prompt="Exemples de preuves en cliquant sur le critère.">
          <x14:formula1>
            <xm:f>Utilitaires!$D$72:$D$75</xm:f>
          </x14:formula1>
          <xm:sqref>I29:I32 I18:I26 I61 I64:I68 I50:I54 I71:I77 I57:I58 I35:I47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J62"/>
  <sheetViews>
    <sheetView workbookViewId="0">
      <selection activeCell="F17" sqref="F17:J17"/>
    </sheetView>
  </sheetViews>
  <sheetFormatPr baseColWidth="10" defaultColWidth="10.5703125" defaultRowHeight="16" x14ac:dyDescent="0.2"/>
  <cols>
    <col min="1" max="1" width="13.42578125" style="213" customWidth="1"/>
    <col min="2" max="2" width="11" style="213" customWidth="1"/>
    <col min="3" max="4" width="7.42578125" style="213" customWidth="1"/>
    <col min="5" max="5" width="13.42578125" style="213" customWidth="1"/>
    <col min="6" max="6" width="13.42578125" style="244" customWidth="1"/>
    <col min="7" max="7" width="12" style="213" customWidth="1"/>
    <col min="8" max="9" width="11" style="213" customWidth="1"/>
    <col min="10" max="10" width="13.42578125" style="213" customWidth="1"/>
    <col min="11" max="16384" width="10.5703125" style="213"/>
  </cols>
  <sheetData>
    <row r="1" spans="1:10" s="339" customFormat="1" ht="7" customHeight="1" x14ac:dyDescent="0.2">
      <c r="A1" s="643" t="str">
        <f>'Mode d''emploi'!A1</f>
        <v>©UTC Etude complète : https://travaux.master.utc.fr/ puis "IDS", réf IDS116    
DOI : https://doi.org/10.34746/dy3d-5a92</v>
      </c>
      <c r="B1" s="643"/>
      <c r="C1" s="643"/>
      <c r="D1" s="643"/>
      <c r="E1" s="643"/>
      <c r="F1" s="352"/>
      <c r="G1" s="347"/>
      <c r="H1" s="347"/>
      <c r="I1" s="347"/>
      <c r="J1" s="348" t="str">
        <f>'Mode d''emploi'!$E$1</f>
        <v>© F. DUBUC, J. CHARTON, C. EBLE, C. LASCAR-GUILLAUME, F. PERIER, G. FARGES - Contact : gilbert.farges@utc.fr</v>
      </c>
    </row>
    <row r="2" spans="1:10" s="354" customFormat="1" ht="7" customHeight="1" x14ac:dyDescent="0.2">
      <c r="A2" s="353" t="str">
        <f>'Mode d''emploi'!A2</f>
        <v>Document d'appui sur la mise en œuvre du référentiel HAS v2021 pour l'ingénierie biomédicale</v>
      </c>
      <c r="B2" s="349"/>
      <c r="C2" s="351"/>
      <c r="D2" s="351"/>
      <c r="E2" s="351"/>
      <c r="F2" s="350"/>
      <c r="G2" s="392"/>
      <c r="H2" s="392"/>
      <c r="I2" s="408"/>
      <c r="J2" s="392" t="s">
        <v>71</v>
      </c>
    </row>
    <row r="3" spans="1:10" ht="28" customHeight="1" x14ac:dyDescent="0.2">
      <c r="A3" s="211"/>
      <c r="B3" s="212"/>
      <c r="C3" s="800" t="str">
        <f>'Mode d''emploi'!C4:I4</f>
        <v>Prise en compte des impacts du référentiel HAS v2021
sur l’Ingénierie Biomédicale en Etablissement de Santé</v>
      </c>
      <c r="D3" s="800"/>
      <c r="E3" s="800"/>
      <c r="F3" s="800"/>
      <c r="G3" s="800"/>
      <c r="H3" s="800"/>
      <c r="I3" s="800"/>
      <c r="J3" s="801"/>
    </row>
    <row r="4" spans="1:10" s="394" customFormat="1" ht="20" customHeight="1" x14ac:dyDescent="0.15">
      <c r="A4" s="406"/>
      <c r="B4" s="407"/>
      <c r="C4" s="802" t="str">
        <f>'Mode d''emploi'!A5</f>
        <v>Source : Certification des établissements de santé pour la qualité des soins, HAS, septembre 2021
Disponible sur : https://www.has-sante.fr/upload/docs/application/pdf/2020-11/manuel_certification_es_qualite_soins.pdf</v>
      </c>
      <c r="D4" s="802"/>
      <c r="E4" s="802"/>
      <c r="F4" s="802"/>
      <c r="G4" s="802"/>
      <c r="H4" s="802"/>
      <c r="I4" s="802"/>
      <c r="J4" s="803"/>
    </row>
    <row r="5" spans="1:10" ht="4" customHeight="1" x14ac:dyDescent="0.2">
      <c r="A5" s="214"/>
      <c r="B5" s="215"/>
      <c r="C5" s="216"/>
      <c r="D5" s="216"/>
      <c r="E5" s="217"/>
      <c r="F5" s="218"/>
      <c r="G5" s="217"/>
      <c r="H5" s="217"/>
      <c r="I5" s="1"/>
    </row>
    <row r="6" spans="1:10" s="249" customFormat="1" ht="14" customHeight="1" x14ac:dyDescent="0.15">
      <c r="A6" s="720" t="s">
        <v>152</v>
      </c>
      <c r="B6" s="721"/>
      <c r="C6" s="721"/>
      <c r="D6" s="721"/>
      <c r="E6" s="722"/>
      <c r="F6" s="720" t="s">
        <v>153</v>
      </c>
      <c r="G6" s="721"/>
      <c r="H6" s="721"/>
      <c r="I6" s="721"/>
      <c r="J6" s="722"/>
    </row>
    <row r="7" spans="1:10" s="234" customFormat="1" ht="14" customHeight="1" x14ac:dyDescent="0.15">
      <c r="A7" s="552" t="str">
        <f>'Mode d''emploi'!A7</f>
        <v>Etablissement :</v>
      </c>
      <c r="B7" s="553"/>
      <c r="C7" s="804" t="str">
        <f>'Mode d''emploi'!D7</f>
        <v>Nom de l'établissement</v>
      </c>
      <c r="D7" s="804"/>
      <c r="E7" s="805"/>
      <c r="F7" s="409" t="s">
        <v>154</v>
      </c>
      <c r="G7" s="727" t="str">
        <f>IF(Evaluation!D6="","",Evaluation!D6)</f>
        <v/>
      </c>
      <c r="H7" s="727"/>
      <c r="I7" s="730" t="str">
        <f>Evaluation!A10</f>
        <v xml:space="preserve">Équipe d'autodiagnostic : </v>
      </c>
      <c r="J7" s="731"/>
    </row>
    <row r="8" spans="1:10" s="234" customFormat="1" ht="14" customHeight="1" x14ac:dyDescent="0.15">
      <c r="A8" s="798" t="str">
        <f>'Mode d''emploi'!A8</f>
        <v xml:space="preserve">Responsable de l'Ingénierie Biomédicale : </v>
      </c>
      <c r="B8" s="799"/>
      <c r="C8" s="728" t="str">
        <f>IF('Mode d''emploi'!D8="","",'Mode d''emploi'!D8)</f>
        <v>Nom du Responsable</v>
      </c>
      <c r="D8" s="728"/>
      <c r="E8" s="729"/>
      <c r="F8" s="409" t="s">
        <v>155</v>
      </c>
      <c r="G8" s="728" t="str">
        <f>IF(Evaluation!D7="","",Evaluation!D7)</f>
        <v xml:space="preserve">Nom de l'animateur </v>
      </c>
      <c r="H8" s="729"/>
      <c r="I8" s="732" t="str">
        <f>Evaluation!D10</f>
        <v>Nom des participants au diagnostic</v>
      </c>
      <c r="J8" s="733"/>
    </row>
    <row r="9" spans="1:10" s="234" customFormat="1" ht="14" customHeight="1" x14ac:dyDescent="0.15">
      <c r="A9" s="798" t="str">
        <f>'Mode d''emploi'!A9:C9</f>
        <v>Email :</v>
      </c>
      <c r="B9" s="799"/>
      <c r="C9" s="728" t="str">
        <f>IF('Mode d''emploi'!D9="","",'Mode d''emploi'!D9)</f>
        <v>Email du Responsable</v>
      </c>
      <c r="D9" s="728"/>
      <c r="E9" s="729"/>
      <c r="F9" s="410" t="str">
        <f>Evaluation!A8</f>
        <v xml:space="preserve">Email : </v>
      </c>
      <c r="G9" s="728" t="str">
        <f>IF(Evaluation!D8="","",Evaluation!D8)</f>
        <v>Email de l'animateur</v>
      </c>
      <c r="H9" s="729"/>
      <c r="I9" s="732"/>
      <c r="J9" s="733"/>
    </row>
    <row r="10" spans="1:10" s="234" customFormat="1" ht="14" customHeight="1" x14ac:dyDescent="0.15">
      <c r="A10" s="723" t="str">
        <f>Evaluation!A9</f>
        <v>Téléphone :</v>
      </c>
      <c r="B10" s="724"/>
      <c r="C10" s="725" t="str">
        <f>IF('Mode d''emploi'!I9="","",'Mode d''emploi'!I9)</f>
        <v>n° Téléphone</v>
      </c>
      <c r="D10" s="725"/>
      <c r="E10" s="726"/>
      <c r="F10" s="411" t="str">
        <f>Evaluation!A9</f>
        <v>Téléphone :</v>
      </c>
      <c r="G10" s="725" t="str">
        <f>IF(Evaluation!D9="","",Evaluation!D9)</f>
        <v>Téléphone de l'animateur</v>
      </c>
      <c r="H10" s="726"/>
      <c r="I10" s="734"/>
      <c r="J10" s="735"/>
    </row>
    <row r="11" spans="1:10" ht="5" customHeight="1" x14ac:dyDescent="0.2">
      <c r="A11" s="214"/>
      <c r="B11" s="219"/>
      <c r="C11" s="219"/>
      <c r="D11" s="219"/>
      <c r="E11" s="219"/>
      <c r="F11" s="220"/>
      <c r="G11" s="219"/>
      <c r="H11" s="219"/>
      <c r="I11" s="221"/>
    </row>
    <row r="12" spans="1:10" s="249" customFormat="1" ht="16" customHeight="1" x14ac:dyDescent="0.15">
      <c r="A12" s="757" t="s">
        <v>156</v>
      </c>
      <c r="B12" s="758"/>
      <c r="C12" s="758"/>
      <c r="D12" s="758"/>
      <c r="E12" s="758"/>
      <c r="F12" s="758"/>
      <c r="G12" s="758"/>
      <c r="H12" s="758"/>
      <c r="I12" s="758"/>
      <c r="J12" s="759"/>
    </row>
    <row r="13" spans="1:10" ht="16" customHeight="1" x14ac:dyDescent="0.2">
      <c r="A13" s="751" t="s">
        <v>157</v>
      </c>
      <c r="B13" s="752"/>
      <c r="C13" s="752"/>
      <c r="D13" s="222" t="str">
        <f>Evaluation!E14</f>
        <v/>
      </c>
      <c r="E13" s="223" t="str">
        <f>Evaluation!D14</f>
        <v/>
      </c>
      <c r="F13" s="736" t="str">
        <f>CONCATENATE("Histogramme des niveaux de VÉRACITÉ des ",Utilitaires!$E$9," CRITÈRES évalués")</f>
        <v>Histogramme des niveaux de VÉRACITÉ des 0 CRITÈRES évalués</v>
      </c>
      <c r="G13" s="736"/>
      <c r="H13" s="736"/>
      <c r="I13" s="736"/>
      <c r="J13" s="737"/>
    </row>
    <row r="14" spans="1:10" ht="118" customHeight="1" x14ac:dyDescent="0.2">
      <c r="A14" s="755" t="str">
        <f>Evaluation!D13</f>
        <v>Attention : 6 processus &lt;Incomplet&gt;</v>
      </c>
      <c r="B14" s="756"/>
      <c r="C14" s="756"/>
      <c r="D14" s="756"/>
      <c r="E14" s="756"/>
      <c r="F14" s="749" t="str">
        <f>Evaluation!$A$13</f>
        <v>Attention : 34 critères ne sont pas encore traités</v>
      </c>
      <c r="G14" s="749"/>
      <c r="H14" s="749"/>
      <c r="I14" s="749"/>
      <c r="J14" s="750"/>
    </row>
    <row r="15" spans="1:10" ht="13" customHeight="1" x14ac:dyDescent="0.2">
      <c r="A15" s="224"/>
      <c r="B15" s="225"/>
      <c r="C15" s="225"/>
      <c r="D15" s="225"/>
      <c r="E15" s="225"/>
      <c r="F15" s="746" t="s">
        <v>158</v>
      </c>
      <c r="G15" s="747"/>
      <c r="H15" s="747"/>
      <c r="I15" s="747"/>
      <c r="J15" s="748"/>
    </row>
    <row r="16" spans="1:10" ht="13" customHeight="1" x14ac:dyDescent="0.2">
      <c r="A16" s="753"/>
      <c r="B16" s="754"/>
      <c r="C16" s="754"/>
      <c r="D16" s="754"/>
      <c r="E16" s="754"/>
      <c r="F16" s="717" t="s">
        <v>159</v>
      </c>
      <c r="G16" s="718"/>
      <c r="H16" s="718"/>
      <c r="I16" s="718"/>
      <c r="J16" s="719"/>
    </row>
    <row r="17" spans="1:10" ht="27" customHeight="1" x14ac:dyDescent="0.2">
      <c r="A17" s="740"/>
      <c r="B17" s="741"/>
      <c r="C17" s="741"/>
      <c r="D17" s="741"/>
      <c r="E17" s="741"/>
      <c r="F17" s="783" t="s">
        <v>160</v>
      </c>
      <c r="G17" s="784"/>
      <c r="H17" s="784"/>
      <c r="I17" s="784"/>
      <c r="J17" s="785"/>
    </row>
    <row r="18" spans="1:10" ht="27" customHeight="1" x14ac:dyDescent="0.2">
      <c r="A18" s="285"/>
      <c r="B18" s="286"/>
      <c r="C18" s="286"/>
      <c r="D18" s="286"/>
      <c r="E18" s="286"/>
      <c r="F18" s="783" t="s">
        <v>161</v>
      </c>
      <c r="G18" s="784"/>
      <c r="H18" s="784"/>
      <c r="I18" s="784"/>
      <c r="J18" s="785"/>
    </row>
    <row r="19" spans="1:10" ht="27" customHeight="1" x14ac:dyDescent="0.2">
      <c r="A19" s="285"/>
      <c r="B19" s="286"/>
      <c r="C19" s="286"/>
      <c r="D19" s="286"/>
      <c r="E19" s="286"/>
      <c r="F19" s="783" t="s">
        <v>162</v>
      </c>
      <c r="G19" s="784"/>
      <c r="H19" s="784"/>
      <c r="I19" s="784"/>
      <c r="J19" s="785"/>
    </row>
    <row r="20" spans="1:10" ht="27" customHeight="1" x14ac:dyDescent="0.2">
      <c r="A20" s="285"/>
      <c r="B20" s="286"/>
      <c r="C20" s="286"/>
      <c r="D20" s="286"/>
      <c r="E20" s="286"/>
      <c r="F20" s="783" t="s">
        <v>163</v>
      </c>
      <c r="G20" s="784"/>
      <c r="H20" s="784"/>
      <c r="I20" s="784"/>
      <c r="J20" s="785"/>
    </row>
    <row r="21" spans="1:10" ht="27" customHeight="1" x14ac:dyDescent="0.2">
      <c r="A21" s="285"/>
      <c r="B21" s="286"/>
      <c r="C21" s="286"/>
      <c r="D21" s="286"/>
      <c r="E21" s="286"/>
      <c r="F21" s="783" t="s">
        <v>164</v>
      </c>
      <c r="G21" s="784"/>
      <c r="H21" s="784"/>
      <c r="I21" s="784"/>
      <c r="J21" s="785"/>
    </row>
    <row r="22" spans="1:10" ht="27" customHeight="1" x14ac:dyDescent="0.2">
      <c r="A22" s="285"/>
      <c r="B22" s="286"/>
      <c r="C22" s="286"/>
      <c r="D22" s="286"/>
      <c r="E22" s="286"/>
      <c r="F22" s="783" t="s">
        <v>165</v>
      </c>
      <c r="G22" s="784"/>
      <c r="H22" s="784"/>
      <c r="I22" s="784"/>
      <c r="J22" s="785"/>
    </row>
    <row r="23" spans="1:10" ht="27" customHeight="1" x14ac:dyDescent="0.2">
      <c r="A23" s="285"/>
      <c r="B23" s="286"/>
      <c r="C23" s="286"/>
      <c r="D23" s="286"/>
      <c r="E23" s="286"/>
      <c r="F23" s="783" t="s">
        <v>166</v>
      </c>
      <c r="G23" s="784"/>
      <c r="H23" s="784"/>
      <c r="I23" s="784"/>
      <c r="J23" s="785"/>
    </row>
    <row r="24" spans="1:10" ht="27" customHeight="1" x14ac:dyDescent="0.2">
      <c r="A24" s="760" t="str">
        <f>CONCATENATE("En pointillés verts : seuil minimal pour la Déclaration ISO 17050")</f>
        <v>En pointillés verts : seuil minimal pour la Déclaration ISO 17050</v>
      </c>
      <c r="B24" s="761"/>
      <c r="C24" s="761"/>
      <c r="D24" s="761"/>
      <c r="E24" s="762"/>
      <c r="F24" s="783" t="s">
        <v>167</v>
      </c>
      <c r="G24" s="784"/>
      <c r="H24" s="784"/>
      <c r="I24" s="784"/>
      <c r="J24" s="785"/>
    </row>
    <row r="25" spans="1:10" ht="6" customHeight="1" x14ac:dyDescent="0.2">
      <c r="A25" s="226"/>
      <c r="B25" s="226"/>
      <c r="C25" s="226"/>
      <c r="D25" s="226"/>
      <c r="E25" s="226"/>
      <c r="F25" s="227"/>
      <c r="G25" s="228"/>
      <c r="H25" s="228"/>
      <c r="I25" s="228"/>
      <c r="J25" s="229"/>
    </row>
    <row r="26" spans="1:10" s="234" customFormat="1" ht="13" customHeight="1" x14ac:dyDescent="0.15">
      <c r="A26" s="771" t="s">
        <v>168</v>
      </c>
      <c r="B26" s="772"/>
      <c r="C26" s="772"/>
      <c r="D26" s="772"/>
      <c r="E26" s="773"/>
      <c r="F26" s="763" t="str">
        <f>CONCATENATE("Taux de PERFORMANCE sur les ",Utilitaires!$E$9," critères et ",Utilitaires!$E$66," indicateurs évalués")</f>
        <v>Taux de PERFORMANCE sur les 0 critères et 0 indicateurs évalués</v>
      </c>
      <c r="G26" s="764"/>
      <c r="H26" s="764"/>
      <c r="I26" s="764"/>
      <c r="J26" s="765"/>
    </row>
    <row r="27" spans="1:10" s="234" customFormat="1" ht="13" customHeight="1" x14ac:dyDescent="0.15">
      <c r="A27" s="766" t="s">
        <v>169</v>
      </c>
      <c r="B27" s="767"/>
      <c r="C27" s="742">
        <f>Utilitaires!E57</f>
        <v>0</v>
      </c>
      <c r="D27" s="743"/>
      <c r="E27" s="412"/>
      <c r="F27" s="744" t="s">
        <v>170</v>
      </c>
      <c r="G27" s="745"/>
      <c r="H27" s="745"/>
      <c r="I27" s="413" t="str">
        <f>IFERROR(AVERAGE(Evaluation!E62,Evaluation!E69,Evaluation!E78),"")</f>
        <v/>
      </c>
      <c r="J27" s="414"/>
    </row>
    <row r="28" spans="1:10" ht="226" customHeight="1" x14ac:dyDescent="0.2">
      <c r="A28" s="774" t="str">
        <f>IF(Utilitaires!$C$78=0,"",IF(Utilitaires!$C$78=1,CONCATENATE("Attention : ",Utilitaires!$C$78," preuve ""validée"" est VIDE !"),CONCATENATE("Attention : ",Utilitaires!$C$78," preuves ""validées"" sont VIDES !")))</f>
        <v/>
      </c>
      <c r="B28" s="775"/>
      <c r="C28" s="775"/>
      <c r="D28" s="775"/>
      <c r="E28" s="776"/>
      <c r="F28" s="777" t="str">
        <f>Evaluation!H13</f>
        <v>Attention : 12 indicateurs ne sont pas encore traités</v>
      </c>
      <c r="G28" s="778"/>
      <c r="H28" s="778"/>
      <c r="I28" s="778"/>
      <c r="J28" s="779"/>
    </row>
    <row r="29" spans="1:10" s="394" customFormat="1" ht="9" customHeight="1" x14ac:dyDescent="0.15">
      <c r="A29" s="792" t="str">
        <f>CONCATENATE("Preuves  en attente : ",Utilitaires!$C$72," - ","Commentaires : ",Utilitaires!$C$73)</f>
        <v>Preuves  en attente : 37 - Commentaires : 0</v>
      </c>
      <c r="B29" s="793"/>
      <c r="C29" s="793"/>
      <c r="D29" s="793"/>
      <c r="E29" s="794"/>
      <c r="F29" s="777"/>
      <c r="G29" s="778"/>
      <c r="H29" s="778"/>
      <c r="I29" s="778"/>
      <c r="J29" s="779"/>
    </row>
    <row r="30" spans="1:10" s="394" customFormat="1" ht="9" customHeight="1" x14ac:dyDescent="0.15">
      <c r="A30" s="795" t="str">
        <f>CONCATENATE(Utilitaires!$D$74," : ",Utilitaires!$C$74," - ",Utilitaires!$D$75," : ",Utilitaires!$C$75)</f>
        <v>  Preuve(s) à compléter : 0 -   Preuve(s) validée(s) : 0</v>
      </c>
      <c r="B30" s="796"/>
      <c r="C30" s="796"/>
      <c r="D30" s="796"/>
      <c r="E30" s="797"/>
      <c r="F30" s="768" t="str">
        <f>CONCATENATE("Histogramme des ",Utilitaires!E67," indicateurs traités sur ""Efficience"" &amp; ""Qualité perçue""")</f>
        <v>Histogramme des 0 indicateurs traités sur "Efficience" &amp; "Qualité perçue"</v>
      </c>
      <c r="G30" s="769"/>
      <c r="H30" s="769"/>
      <c r="I30" s="769"/>
      <c r="J30" s="770"/>
    </row>
    <row r="31" spans="1:10" ht="4" customHeight="1" x14ac:dyDescent="0.2">
      <c r="A31" s="230"/>
      <c r="B31" s="230"/>
      <c r="C31" s="230"/>
      <c r="D31" s="230"/>
      <c r="E31" s="230"/>
      <c r="F31" s="231"/>
      <c r="G31" s="232"/>
      <c r="H31" s="232"/>
      <c r="I31" s="232"/>
      <c r="J31" s="233"/>
    </row>
    <row r="32" spans="1:10" s="249" customFormat="1" ht="16" customHeight="1" x14ac:dyDescent="0.15">
      <c r="A32" s="788" t="s">
        <v>171</v>
      </c>
      <c r="B32" s="789"/>
      <c r="C32" s="789"/>
      <c r="D32" s="789"/>
      <c r="E32" s="415" t="s">
        <v>60</v>
      </c>
      <c r="F32" s="415" t="s">
        <v>172</v>
      </c>
      <c r="G32" s="419" t="s">
        <v>173</v>
      </c>
      <c r="H32" s="780" t="s">
        <v>150</v>
      </c>
      <c r="I32" s="781"/>
      <c r="J32" s="782"/>
    </row>
    <row r="33" spans="1:10" s="405" customFormat="1" ht="20" customHeight="1" x14ac:dyDescent="0.15">
      <c r="A33" s="790" t="s">
        <v>174</v>
      </c>
      <c r="B33" s="791"/>
      <c r="C33" s="791"/>
      <c r="D33" s="791"/>
      <c r="E33" s="399" t="str">
        <f>Evaluation!$E$14</f>
        <v/>
      </c>
      <c r="F33" s="400" t="str">
        <f>CONCATENATE(Evaluation!D14,"    ",Evaluation!G14,"    ",Evaluation!G15)</f>
        <v xml:space="preserve">    Incomplet    </v>
      </c>
      <c r="G33" s="401">
        <f>AVERAGE(G34:G39)</f>
        <v>0</v>
      </c>
      <c r="H33" s="402" t="s">
        <v>175</v>
      </c>
      <c r="I33" s="403" t="str">
        <f>I27</f>
        <v/>
      </c>
      <c r="J33" s="404" t="str">
        <f>CONCATENATE(Evaluation!$G$80,"
",Evaluation!$D80)</f>
        <v xml:space="preserve">
Incomplet</v>
      </c>
    </row>
    <row r="34" spans="1:10" s="234" customFormat="1" ht="17" customHeight="1" x14ac:dyDescent="0.15">
      <c r="A34" s="738" t="str">
        <f>CONCATENATE(Evaluation!$A$16," ",Evaluation!$B$16)</f>
        <v>Pr 1 Contribuer à la coordination des équipes et la gestion du parcours de soins</v>
      </c>
      <c r="B34" s="739"/>
      <c r="C34" s="739"/>
      <c r="D34" s="739"/>
      <c r="E34" s="395" t="str">
        <f>Evaluation!$E$16</f>
        <v/>
      </c>
      <c r="F34" s="396" t="str">
        <f>CONCATENATE(Evaluation!$D$16,"     ",Evaluation!$G$16)</f>
        <v xml:space="preserve">     Incomplet</v>
      </c>
      <c r="G34" s="417">
        <f>Utilitaires!E48</f>
        <v>0</v>
      </c>
      <c r="H34" s="420" t="str">
        <f>Evaluation!A78</f>
        <v>Efficacité</v>
      </c>
      <c r="I34" s="421" t="str">
        <f>Evaluation!$E$78</f>
        <v/>
      </c>
      <c r="J34" s="422" t="str">
        <f>CONCATENATE(Evaluation!$G$78,"     ",Evaluation!$D$78)</f>
        <v xml:space="preserve">     Incomplet</v>
      </c>
    </row>
    <row r="35" spans="1:10" s="234" customFormat="1" ht="17" customHeight="1" x14ac:dyDescent="0.15">
      <c r="A35" s="738" t="str">
        <f>CONCATENATE(Evaluation!$A$27," ",Evaluation!$B$27)</f>
        <v xml:space="preserve">Pr 2 Contribuer à la satisfaction du patient </v>
      </c>
      <c r="B35" s="739"/>
      <c r="C35" s="739"/>
      <c r="D35" s="739"/>
      <c r="E35" s="395" t="str">
        <f>Evaluation!$E$27</f>
        <v/>
      </c>
      <c r="F35" s="396" t="str">
        <f>CONCATENATE(Evaluation!$D$27,"    ",Evaluation!$G$27)</f>
        <v xml:space="preserve">    Incomplet</v>
      </c>
      <c r="G35" s="417">
        <f>Utilitaires!E49</f>
        <v>0</v>
      </c>
      <c r="H35" s="423" t="str">
        <f>Evaluation!$A$62</f>
        <v>Efficience</v>
      </c>
      <c r="I35" s="424" t="str">
        <f>Evaluation!$E$62</f>
        <v/>
      </c>
      <c r="J35" s="425" t="str">
        <f>CONCATENATE(Evaluation!$G$62,"    ",Evaluation!$D$62)</f>
        <v xml:space="preserve">    Incomplet</v>
      </c>
    </row>
    <row r="36" spans="1:10" s="234" customFormat="1" ht="17" customHeight="1" x14ac:dyDescent="0.15">
      <c r="A36" s="738" t="str">
        <f>CONCATENATE(Evaluation!$A$33," ",Evaluation!$B$33)</f>
        <v>Pr 3 Contribuer à la maîtrise des risques</v>
      </c>
      <c r="B36" s="739"/>
      <c r="C36" s="739"/>
      <c r="D36" s="739"/>
      <c r="E36" s="395" t="str">
        <f>Evaluation!$E$33</f>
        <v/>
      </c>
      <c r="F36" s="396" t="str">
        <f>CONCATENATE(Evaluation!$D$33,"    ",Evaluation!$G$33)</f>
        <v xml:space="preserve">    Incomplet</v>
      </c>
      <c r="G36" s="417">
        <f>Utilitaires!E50</f>
        <v>0</v>
      </c>
      <c r="H36" s="426" t="str">
        <f>Evaluation!$A$69</f>
        <v>Qualité perçue</v>
      </c>
      <c r="I36" s="427" t="str">
        <f>Evaluation!$E$69</f>
        <v/>
      </c>
      <c r="J36" s="428" t="str">
        <f>CONCATENATE(Evaluation!$G$69,"     ",Evaluation!$D$69)</f>
        <v xml:space="preserve">     Incomplet</v>
      </c>
    </row>
    <row r="37" spans="1:10" s="234" customFormat="1" ht="17" customHeight="1" x14ac:dyDescent="0.15">
      <c r="A37" s="738" t="str">
        <f>CONCATENATE(Evaluation!$A$48," ",Evaluation!$B$48)</f>
        <v>Pr 4 Contribuer à l'optimisation de la qualité et la sécurité des soins</v>
      </c>
      <c r="B37" s="739"/>
      <c r="C37" s="739"/>
      <c r="D37" s="739"/>
      <c r="E37" s="395" t="str">
        <f>Evaluation!$E$48</f>
        <v/>
      </c>
      <c r="F37" s="396" t="str">
        <f>CONCATENATE(Evaluation!$D$48,"    ",Evaluation!$G$48)</f>
        <v xml:space="preserve">    Incomplet</v>
      </c>
      <c r="G37" s="417">
        <f>Utilitaires!E51</f>
        <v>0</v>
      </c>
      <c r="H37" s="435"/>
      <c r="I37" s="436"/>
      <c r="J37" s="437"/>
    </row>
    <row r="38" spans="1:10" s="234" customFormat="1" ht="17" customHeight="1" x14ac:dyDescent="0.15">
      <c r="A38" s="738" t="str">
        <f>CONCATENATE(Evaluation!$A$55," ",Evaluation!$B$55)</f>
        <v>Pr 5 Contribuer à l'apport des ressources Humaines</v>
      </c>
      <c r="B38" s="739"/>
      <c r="C38" s="739"/>
      <c r="D38" s="739"/>
      <c r="E38" s="395" t="str">
        <f>Evaluation!$E$55</f>
        <v/>
      </c>
      <c r="F38" s="396" t="str">
        <f>CONCATENATE(Evaluation!$D$55,"    ",Evaluation!$G$55)</f>
        <v xml:space="preserve">    Incomplet</v>
      </c>
      <c r="G38" s="417">
        <f>Utilitaires!E52</f>
        <v>0</v>
      </c>
      <c r="H38" s="429"/>
      <c r="I38" s="430"/>
      <c r="J38" s="431"/>
    </row>
    <row r="39" spans="1:10" s="234" customFormat="1" ht="17" customHeight="1" x14ac:dyDescent="0.15">
      <c r="A39" s="786" t="str">
        <f>CONCATENATE(Evaluation!$A$59," ",Evaluation!$B$59)</f>
        <v>Pr 6 Contribuer à la mutualisation des moyens (Groupement Hospitalier de Territoire)</v>
      </c>
      <c r="B39" s="787"/>
      <c r="C39" s="787"/>
      <c r="D39" s="787"/>
      <c r="E39" s="397" t="str">
        <f>Evaluation!$E$59</f>
        <v/>
      </c>
      <c r="F39" s="398" t="str">
        <f>CONCATENATE(Evaluation!$D$59,"    ",Evaluation!$G$59)</f>
        <v xml:space="preserve">    Incomplet</v>
      </c>
      <c r="G39" s="418">
        <f>Utilitaires!E53</f>
        <v>0</v>
      </c>
      <c r="H39" s="432"/>
      <c r="I39" s="433"/>
      <c r="J39" s="434"/>
    </row>
    <row r="40" spans="1:10" x14ac:dyDescent="0.2">
      <c r="A40" s="235"/>
      <c r="B40" s="235"/>
      <c r="C40" s="235"/>
      <c r="D40" s="235"/>
      <c r="E40" s="235"/>
      <c r="F40" s="236"/>
      <c r="G40" s="237"/>
      <c r="H40" s="237"/>
      <c r="I40" s="237"/>
      <c r="J40" s="237"/>
    </row>
    <row r="41" spans="1:10" x14ac:dyDescent="0.2">
      <c r="A41" s="238"/>
      <c r="B41" s="238"/>
      <c r="C41" s="238"/>
      <c r="D41" s="238"/>
      <c r="E41" s="238"/>
      <c r="F41" s="236"/>
      <c r="G41" s="237"/>
      <c r="H41" s="237"/>
      <c r="I41" s="237"/>
      <c r="J41" s="237"/>
    </row>
    <row r="42" spans="1:10" x14ac:dyDescent="0.2">
      <c r="A42" s="238"/>
      <c r="B42" s="238"/>
      <c r="C42" s="238"/>
      <c r="D42" s="238"/>
      <c r="E42" s="238"/>
      <c r="F42" s="236"/>
      <c r="G42" s="237"/>
      <c r="H42" s="237"/>
      <c r="I42" s="237"/>
      <c r="J42" s="237"/>
    </row>
    <row r="43" spans="1:10" x14ac:dyDescent="0.2">
      <c r="A43" s="238"/>
      <c r="B43" s="238"/>
      <c r="C43" s="238"/>
      <c r="D43" s="238"/>
      <c r="E43" s="238"/>
      <c r="F43" s="236"/>
      <c r="G43" s="237"/>
      <c r="H43" s="237"/>
      <c r="I43" s="237"/>
      <c r="J43" s="237"/>
    </row>
    <row r="44" spans="1:10" x14ac:dyDescent="0.2">
      <c r="A44" s="238"/>
      <c r="B44" s="238"/>
      <c r="C44" s="238"/>
      <c r="D44" s="238"/>
      <c r="E44" s="238"/>
      <c r="F44" s="236"/>
      <c r="G44" s="237"/>
      <c r="H44" s="237"/>
      <c r="I44" s="237"/>
      <c r="J44" s="237"/>
    </row>
    <row r="45" spans="1:10" x14ac:dyDescent="0.2">
      <c r="A45" s="238"/>
      <c r="B45" s="238"/>
      <c r="C45" s="238"/>
      <c r="D45" s="238"/>
      <c r="E45" s="238"/>
      <c r="F45" s="239"/>
      <c r="G45" s="240"/>
      <c r="H45" s="240"/>
      <c r="I45" s="240"/>
    </row>
    <row r="46" spans="1:10" x14ac:dyDescent="0.2">
      <c r="A46" s="238"/>
      <c r="B46" s="238"/>
      <c r="C46" s="238"/>
      <c r="D46" s="238"/>
      <c r="E46" s="238"/>
      <c r="F46" s="239"/>
      <c r="G46" s="240"/>
      <c r="H46" s="240"/>
      <c r="I46" s="240"/>
    </row>
    <row r="47" spans="1:10" x14ac:dyDescent="0.2">
      <c r="A47" s="238"/>
      <c r="B47" s="238"/>
      <c r="C47" s="238"/>
      <c r="D47" s="238"/>
      <c r="E47" s="238"/>
      <c r="F47" s="239"/>
      <c r="G47" s="240"/>
      <c r="H47" s="240"/>
      <c r="I47" s="240"/>
    </row>
    <row r="48" spans="1:10" x14ac:dyDescent="0.2">
      <c r="A48" s="238"/>
      <c r="B48" s="238"/>
      <c r="C48" s="238"/>
      <c r="D48" s="238"/>
      <c r="E48" s="238"/>
      <c r="F48" s="239"/>
      <c r="G48" s="240"/>
      <c r="H48" s="240"/>
      <c r="I48" s="240"/>
    </row>
    <row r="49" spans="1:9" x14ac:dyDescent="0.2">
      <c r="A49" s="238"/>
      <c r="B49" s="238"/>
      <c r="C49" s="238"/>
      <c r="D49" s="238"/>
      <c r="E49" s="238"/>
      <c r="F49" s="239"/>
      <c r="G49" s="240"/>
      <c r="H49" s="240"/>
      <c r="I49" s="240"/>
    </row>
    <row r="50" spans="1:9" x14ac:dyDescent="0.2">
      <c r="A50" s="238"/>
      <c r="B50" s="238"/>
      <c r="C50" s="238"/>
      <c r="D50" s="238"/>
      <c r="E50" s="238"/>
      <c r="F50" s="239"/>
      <c r="G50" s="240"/>
      <c r="H50" s="240"/>
      <c r="I50" s="240"/>
    </row>
    <row r="51" spans="1:9" x14ac:dyDescent="0.2">
      <c r="A51" s="238"/>
      <c r="B51" s="238"/>
      <c r="C51" s="238"/>
      <c r="D51" s="238"/>
      <c r="E51" s="238"/>
      <c r="F51" s="241"/>
      <c r="G51" s="235"/>
      <c r="H51" s="235"/>
      <c r="I51" s="235"/>
    </row>
    <row r="52" spans="1:9" x14ac:dyDescent="0.2">
      <c r="F52" s="242"/>
      <c r="G52" s="238"/>
      <c r="H52" s="238"/>
      <c r="I52" s="238"/>
    </row>
    <row r="53" spans="1:9" x14ac:dyDescent="0.2">
      <c r="A53" s="243"/>
      <c r="B53" s="243"/>
      <c r="C53" s="243"/>
      <c r="D53" s="243"/>
      <c r="E53" s="243"/>
      <c r="F53" s="242"/>
      <c r="G53" s="238"/>
      <c r="H53" s="238"/>
      <c r="I53" s="238"/>
    </row>
    <row r="54" spans="1:9" x14ac:dyDescent="0.2">
      <c r="A54" s="243"/>
      <c r="B54" s="243"/>
      <c r="C54" s="243"/>
      <c r="D54" s="243"/>
      <c r="E54" s="243"/>
      <c r="F54" s="242"/>
      <c r="G54" s="238"/>
      <c r="H54" s="238"/>
      <c r="I54" s="238"/>
    </row>
    <row r="55" spans="1:9" x14ac:dyDescent="0.2">
      <c r="A55" s="243"/>
      <c r="B55" s="243"/>
      <c r="C55" s="243"/>
      <c r="D55" s="243"/>
      <c r="E55" s="243"/>
      <c r="F55" s="242"/>
      <c r="G55" s="238"/>
      <c r="H55" s="238"/>
      <c r="I55" s="238"/>
    </row>
    <row r="56" spans="1:9" x14ac:dyDescent="0.2">
      <c r="A56" s="243"/>
      <c r="B56" s="243"/>
      <c r="C56" s="243"/>
      <c r="D56" s="243"/>
      <c r="E56" s="243"/>
      <c r="F56" s="242"/>
      <c r="G56" s="238"/>
      <c r="H56" s="238"/>
      <c r="I56" s="238"/>
    </row>
    <row r="57" spans="1:9" x14ac:dyDescent="0.2">
      <c r="A57" s="243"/>
      <c r="B57" s="243"/>
      <c r="C57" s="243"/>
      <c r="D57" s="243"/>
      <c r="E57" s="243"/>
      <c r="F57" s="242"/>
      <c r="G57" s="238"/>
      <c r="H57" s="238"/>
      <c r="I57" s="238"/>
    </row>
    <row r="58" spans="1:9" x14ac:dyDescent="0.2">
      <c r="A58" s="243"/>
      <c r="B58" s="243"/>
      <c r="C58" s="243"/>
      <c r="D58" s="243"/>
      <c r="E58" s="243"/>
      <c r="F58" s="242"/>
      <c r="G58" s="238"/>
      <c r="H58" s="238"/>
      <c r="I58" s="238"/>
    </row>
    <row r="59" spans="1:9" x14ac:dyDescent="0.2">
      <c r="A59" s="243"/>
      <c r="B59" s="243"/>
      <c r="C59" s="243"/>
      <c r="D59" s="243"/>
      <c r="E59" s="243"/>
      <c r="F59" s="242"/>
      <c r="G59" s="238"/>
      <c r="H59" s="238"/>
      <c r="I59" s="238"/>
    </row>
    <row r="60" spans="1:9" x14ac:dyDescent="0.2">
      <c r="A60" s="243"/>
      <c r="B60" s="243"/>
      <c r="C60" s="243"/>
      <c r="D60" s="243"/>
      <c r="E60" s="243"/>
      <c r="F60" s="242"/>
      <c r="G60" s="238"/>
      <c r="H60" s="238"/>
      <c r="I60" s="238"/>
    </row>
    <row r="61" spans="1:9" x14ac:dyDescent="0.2">
      <c r="A61" s="243"/>
      <c r="B61" s="243"/>
      <c r="C61" s="243"/>
      <c r="D61" s="243"/>
      <c r="E61" s="243"/>
      <c r="F61" s="242"/>
      <c r="G61" s="238"/>
      <c r="H61" s="238"/>
      <c r="I61" s="238"/>
    </row>
    <row r="62" spans="1:9" x14ac:dyDescent="0.2">
      <c r="F62" s="242"/>
      <c r="G62" s="238"/>
      <c r="H62" s="238"/>
      <c r="I62" s="238"/>
    </row>
  </sheetData>
  <sheetProtection sheet="1" objects="1" scenarios="1" formatCells="0" formatColumns="0" formatRows="0" selectLockedCells="1"/>
  <mergeCells count="56">
    <mergeCell ref="A39:D39"/>
    <mergeCell ref="A32:D32"/>
    <mergeCell ref="A33:D33"/>
    <mergeCell ref="A1:E1"/>
    <mergeCell ref="A29:E29"/>
    <mergeCell ref="A30:E30"/>
    <mergeCell ref="A7:B7"/>
    <mergeCell ref="A8:B8"/>
    <mergeCell ref="A9:B9"/>
    <mergeCell ref="C3:J3"/>
    <mergeCell ref="C4:J4"/>
    <mergeCell ref="C7:E7"/>
    <mergeCell ref="C8:E8"/>
    <mergeCell ref="A35:D35"/>
    <mergeCell ref="A36:D36"/>
    <mergeCell ref="A37:D37"/>
    <mergeCell ref="F17:J17"/>
    <mergeCell ref="F18:J18"/>
    <mergeCell ref="F24:J24"/>
    <mergeCell ref="F19:J19"/>
    <mergeCell ref="F20:J20"/>
    <mergeCell ref="F21:J21"/>
    <mergeCell ref="F22:J22"/>
    <mergeCell ref="F23:J23"/>
    <mergeCell ref="F30:J30"/>
    <mergeCell ref="A26:E26"/>
    <mergeCell ref="A28:E28"/>
    <mergeCell ref="F28:J29"/>
    <mergeCell ref="H32:J32"/>
    <mergeCell ref="A34:D34"/>
    <mergeCell ref="A38:D38"/>
    <mergeCell ref="A17:E17"/>
    <mergeCell ref="C27:D27"/>
    <mergeCell ref="G8:H8"/>
    <mergeCell ref="G9:H9"/>
    <mergeCell ref="F27:H27"/>
    <mergeCell ref="F15:J15"/>
    <mergeCell ref="F14:J14"/>
    <mergeCell ref="A13:C13"/>
    <mergeCell ref="A16:E16"/>
    <mergeCell ref="A14:E14"/>
    <mergeCell ref="A12:J12"/>
    <mergeCell ref="A24:E24"/>
    <mergeCell ref="F26:J26"/>
    <mergeCell ref="A27:B27"/>
    <mergeCell ref="F16:J16"/>
    <mergeCell ref="A6:E6"/>
    <mergeCell ref="A10:B10"/>
    <mergeCell ref="G10:H10"/>
    <mergeCell ref="C10:E10"/>
    <mergeCell ref="G7:H7"/>
    <mergeCell ref="C9:E9"/>
    <mergeCell ref="I7:J7"/>
    <mergeCell ref="I8:J10"/>
    <mergeCell ref="F6:J6"/>
    <mergeCell ref="F13:J13"/>
  </mergeCells>
  <phoneticPr fontId="25" type="noConversion"/>
  <dataValidations count="2">
    <dataValidation allowBlank="1" showInputMessage="1" showErrorMessage="1" prompt="Indiquez brièvement le plan d'action prioritaire : objectifs, pilotage et planning" sqref="F31 H38"/>
    <dataValidation allowBlank="1" showInputMessage="1" showErrorMessage="1" prompt="Indiquez l'intitulé du plan d'action prioritaire. Il sera détaillé et suivi dans l'onglet {Planning de suivi}" sqref="F17:J24"/>
  </dataValidations>
  <hyperlinks>
    <hyperlink ref="A1" r:id="rId1" display="©UTC Etude complète : https://travaux.master.utc.fr/ puis &quot;IDS&quot;, réf IDS035"/>
    <hyperlink ref="B1" r:id="rId2" display="https://travaux.master.utc.fr/formations-master/ingenierie-de-la-sante/ids035-ingenierie-biomedicale-ght-france/"/>
    <hyperlink ref="C1" r:id="rId3" display="https://travaux.master.utc.fr/formations-master/ingenierie-de-la-sante/ids035-ingenierie-biomedicale-ght-france/"/>
    <hyperlink ref="D1" r:id="rId4" display="https://travaux.master.utc.fr/formations-master/ingenierie-de-la-sante/ids035-ingenierie-biomedicale-ght-france/"/>
    <hyperlink ref="E1" r:id="rId5" display="https://travaux.master.utc.fr/formations-master/ingenierie-de-la-sante/ids035-ingenierie-biomedicale-ght-france/"/>
    <hyperlink ref="A1:E1" r:id="rId6" display="https://travaux.master.utc.fr/formations-master/ingenierie-de-la-sante/ids116/"/>
    <hyperlink ref="C4:J4" r:id="rId7" display="https://www.has-sante.fr/upload/docs/application/pdf/2020-11/manuel_certification_es_qualite_soins.pdf"/>
  </hyperlinks>
  <printOptions horizontalCentered="1"/>
  <pageMargins left="0.10999999999999999" right="0.10999999999999999" top="0" bottom="0.30000000000000004" header="0" footer="0.1"/>
  <pageSetup paperSize="9" fitToHeight="0" orientation="landscape" r:id="rId8"/>
  <headerFooter>
    <oddFooter>&amp;L&amp;"Arial Italique,Italique"&amp;6&amp;K000000Fichier : &amp;F&amp;C&amp;"Arial Italique,Italique"&amp;6&amp;K000000Onglet : &amp;A&amp;R&amp;"Arial Italique,Italique"&amp;6&amp;K000000Imprimé le &amp;D, page n° &amp;P/&amp;N</oddFooter>
  </headerFooter>
  <rowBreaks count="1" manualBreakCount="1">
    <brk id="25" max="16383" man="1"/>
  </rowBreaks>
  <ignoredErrors>
    <ignoredError sqref="G7" emptyCellReference="1"/>
  </ignoredErrors>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CCC"/>
  </sheetPr>
  <dimension ref="A1:BQ38"/>
  <sheetViews>
    <sheetView view="pageBreakPreview" topLeftCell="A14" zoomScaleNormal="90" zoomScaleSheetLayoutView="100" zoomScalePageLayoutView="90" workbookViewId="0">
      <selection activeCell="F25" sqref="F25:H25"/>
    </sheetView>
  </sheetViews>
  <sheetFormatPr baseColWidth="10" defaultColWidth="8.85546875" defaultRowHeight="16" x14ac:dyDescent="0.2"/>
  <cols>
    <col min="1" max="12" width="9.42578125" customWidth="1"/>
  </cols>
  <sheetData>
    <row r="1" spans="1:69" s="209" customFormat="1" ht="10.25" customHeight="1" x14ac:dyDescent="0.2">
      <c r="A1" s="333" t="s">
        <v>176</v>
      </c>
      <c r="B1" s="297"/>
      <c r="C1" s="297"/>
      <c r="D1" s="297"/>
      <c r="E1" s="297"/>
      <c r="F1" s="298"/>
      <c r="G1" s="208"/>
      <c r="H1" s="208"/>
      <c r="I1" s="208"/>
      <c r="J1" s="297"/>
      <c r="K1" s="297"/>
      <c r="L1" s="210" t="str">
        <f>Evaluation!I1</f>
        <v>© F. DUBUC, J. CHARTON, C. EBLE, C. LASCAR-GUILLAUME, F. PERIER, G. FARGES - Contact : gilbert.farges@utc.fr</v>
      </c>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row>
    <row r="2" spans="1:69" s="274" customFormat="1" ht="10" x14ac:dyDescent="0.15">
      <c r="A2" s="862" t="s">
        <v>425</v>
      </c>
      <c r="B2" s="862"/>
      <c r="C2" s="862"/>
      <c r="D2" s="862"/>
      <c r="E2" s="862"/>
      <c r="F2" s="862"/>
      <c r="G2" s="300"/>
      <c r="H2" s="863"/>
      <c r="I2" s="863"/>
      <c r="J2" s="300"/>
      <c r="K2" s="301"/>
      <c r="L2" s="302" t="s">
        <v>177</v>
      </c>
    </row>
    <row r="3" spans="1:69" ht="23" customHeight="1" x14ac:dyDescent="0.2">
      <c r="A3" s="303"/>
      <c r="B3" s="864" t="s">
        <v>424</v>
      </c>
      <c r="C3" s="864"/>
      <c r="D3" s="864"/>
      <c r="E3" s="864"/>
      <c r="F3" s="864"/>
      <c r="G3" s="864"/>
      <c r="H3" s="864"/>
      <c r="I3" s="864"/>
      <c r="J3" s="864"/>
      <c r="K3" s="864"/>
      <c r="L3" s="865"/>
    </row>
    <row r="4" spans="1:69" ht="5" customHeight="1" x14ac:dyDescent="0.2">
      <c r="A4" s="304"/>
      <c r="B4" s="305"/>
      <c r="C4" s="305"/>
      <c r="D4" s="305"/>
      <c r="E4" s="305"/>
      <c r="F4" s="305"/>
      <c r="G4" s="305"/>
      <c r="H4" s="305"/>
      <c r="I4" s="305"/>
      <c r="J4" s="305"/>
      <c r="K4" s="305"/>
      <c r="L4" s="306"/>
    </row>
    <row r="5" spans="1:69" s="307" customFormat="1" ht="17" customHeight="1" x14ac:dyDescent="0.15">
      <c r="A5" s="866" t="s">
        <v>178</v>
      </c>
      <c r="B5" s="867"/>
      <c r="C5" s="867"/>
      <c r="D5" s="867"/>
      <c r="E5" s="867"/>
      <c r="F5" s="868"/>
      <c r="G5" s="866" t="s">
        <v>179</v>
      </c>
      <c r="H5" s="867"/>
      <c r="I5" s="867"/>
      <c r="J5" s="867"/>
      <c r="K5" s="867"/>
      <c r="L5" s="868"/>
    </row>
    <row r="6" spans="1:69" s="14" customFormat="1" ht="14" customHeight="1" x14ac:dyDescent="0.15">
      <c r="A6" s="869" t="s">
        <v>180</v>
      </c>
      <c r="B6" s="870"/>
      <c r="C6" s="871" t="str">
        <f>Résultats!C7</f>
        <v>Nom de l'établissement</v>
      </c>
      <c r="D6" s="872"/>
      <c r="E6" s="872"/>
      <c r="F6" s="873"/>
      <c r="G6" s="856" t="s">
        <v>181</v>
      </c>
      <c r="H6" s="857"/>
      <c r="I6" s="874" t="s">
        <v>182</v>
      </c>
      <c r="J6" s="874"/>
      <c r="K6" s="875" t="s">
        <v>183</v>
      </c>
      <c r="L6" s="876"/>
    </row>
    <row r="7" spans="1:69" s="14" customFormat="1" ht="23.5" customHeight="1" x14ac:dyDescent="0.15">
      <c r="A7" s="854" t="s">
        <v>184</v>
      </c>
      <c r="B7" s="855"/>
      <c r="C7" s="820" t="str">
        <f>Résultats!C8</f>
        <v>Nom du Responsable</v>
      </c>
      <c r="D7" s="820"/>
      <c r="E7" s="820"/>
      <c r="F7" s="821"/>
      <c r="G7" s="856" t="s">
        <v>185</v>
      </c>
      <c r="H7" s="857"/>
      <c r="I7" s="858" t="s">
        <v>186</v>
      </c>
      <c r="J7" s="858"/>
      <c r="K7" s="859"/>
      <c r="L7" s="860"/>
    </row>
    <row r="8" spans="1:69" s="14" customFormat="1" ht="14" customHeight="1" x14ac:dyDescent="0.15">
      <c r="A8" s="856" t="s">
        <v>187</v>
      </c>
      <c r="B8" s="857"/>
      <c r="C8" s="820" t="str">
        <f>Résultats!C9</f>
        <v>Email du Responsable</v>
      </c>
      <c r="D8" s="820"/>
      <c r="E8" s="820"/>
      <c r="F8" s="821"/>
      <c r="G8" s="856" t="s">
        <v>187</v>
      </c>
      <c r="H8" s="857"/>
      <c r="I8" s="810" t="s">
        <v>188</v>
      </c>
      <c r="J8" s="810"/>
      <c r="K8" s="859"/>
      <c r="L8" s="860"/>
      <c r="O8" s="308"/>
    </row>
    <row r="9" spans="1:69" s="14" customFormat="1" ht="14" customHeight="1" x14ac:dyDescent="0.15">
      <c r="A9" s="856" t="s">
        <v>189</v>
      </c>
      <c r="B9" s="857"/>
      <c r="C9" s="820" t="str">
        <f>Résultats!C10</f>
        <v>n° Téléphone</v>
      </c>
      <c r="D9" s="820"/>
      <c r="E9" s="820"/>
      <c r="F9" s="821"/>
      <c r="G9" s="856" t="s">
        <v>189</v>
      </c>
      <c r="H9" s="857"/>
      <c r="I9" s="861" t="s">
        <v>190</v>
      </c>
      <c r="J9" s="861"/>
      <c r="K9" s="859"/>
      <c r="L9" s="860"/>
      <c r="O9" s="309"/>
    </row>
    <row r="10" spans="1:69" s="14" customFormat="1" ht="14" customHeight="1" x14ac:dyDescent="0.15">
      <c r="A10" s="818"/>
      <c r="B10" s="819"/>
      <c r="C10" s="820"/>
      <c r="D10" s="820"/>
      <c r="E10" s="820"/>
      <c r="F10" s="821"/>
      <c r="G10" s="818" t="s">
        <v>191</v>
      </c>
      <c r="H10" s="819"/>
      <c r="I10" s="822" t="s">
        <v>192</v>
      </c>
      <c r="J10" s="822"/>
      <c r="K10" s="822"/>
      <c r="L10" s="823"/>
    </row>
    <row r="11" spans="1:69" ht="6" customHeight="1" x14ac:dyDescent="0.2">
      <c r="A11" s="836"/>
      <c r="B11" s="836"/>
      <c r="C11" s="836"/>
      <c r="D11" s="836"/>
      <c r="E11" s="836"/>
      <c r="F11" s="836"/>
      <c r="G11" s="836"/>
      <c r="H11" s="836"/>
      <c r="I11" s="836"/>
      <c r="J11" s="836"/>
      <c r="K11" s="836"/>
      <c r="L11" s="836"/>
    </row>
    <row r="12" spans="1:69" s="310" customFormat="1" ht="15" customHeight="1" x14ac:dyDescent="0.15">
      <c r="A12" s="837" t="s">
        <v>193</v>
      </c>
      <c r="B12" s="838"/>
      <c r="C12" s="838"/>
      <c r="D12" s="838"/>
      <c r="E12" s="838"/>
      <c r="F12" s="838"/>
      <c r="G12" s="838"/>
      <c r="H12" s="838"/>
      <c r="I12" s="838"/>
      <c r="J12" s="838"/>
      <c r="K12" s="838"/>
      <c r="L12" s="839"/>
    </row>
    <row r="13" spans="1:69" s="310" customFormat="1" ht="361" customHeight="1" x14ac:dyDescent="0.15">
      <c r="A13" s="840"/>
      <c r="B13" s="841"/>
      <c r="C13" s="841"/>
      <c r="D13" s="841"/>
      <c r="E13" s="841"/>
      <c r="F13" s="841"/>
      <c r="G13" s="841"/>
      <c r="H13" s="841"/>
      <c r="I13" s="841"/>
      <c r="J13" s="841"/>
      <c r="K13" s="841"/>
      <c r="L13" s="842"/>
    </row>
    <row r="14" spans="1:69" s="311" customFormat="1" ht="23.75" customHeight="1" x14ac:dyDescent="0.15">
      <c r="A14" s="843" t="s">
        <v>194</v>
      </c>
      <c r="B14" s="844"/>
      <c r="C14" s="844"/>
      <c r="D14" s="844"/>
      <c r="E14" s="844"/>
      <c r="F14" s="844"/>
      <c r="G14" s="844"/>
      <c r="H14" s="844"/>
      <c r="I14" s="844"/>
      <c r="J14" s="844"/>
      <c r="K14" s="844"/>
      <c r="L14" s="845"/>
    </row>
    <row r="15" spans="1:69" s="14" customFormat="1" ht="30" customHeight="1" x14ac:dyDescent="0.15">
      <c r="A15" s="824" t="s">
        <v>195</v>
      </c>
      <c r="B15" s="825"/>
      <c r="C15" s="826"/>
      <c r="D15" s="827"/>
      <c r="E15" s="827"/>
      <c r="F15" s="824" t="s">
        <v>196</v>
      </c>
      <c r="G15" s="825"/>
      <c r="H15" s="826"/>
      <c r="I15" s="830"/>
      <c r="J15" s="831"/>
      <c r="K15" s="824" t="s">
        <v>197</v>
      </c>
      <c r="L15" s="826"/>
    </row>
    <row r="16" spans="1:69" s="14" customFormat="1" ht="16.25" customHeight="1" x14ac:dyDescent="0.15">
      <c r="A16" s="846" t="s">
        <v>198</v>
      </c>
      <c r="B16" s="847"/>
      <c r="C16" s="848"/>
      <c r="D16" s="828"/>
      <c r="E16" s="828"/>
      <c r="F16" s="849" t="s">
        <v>199</v>
      </c>
      <c r="G16" s="850"/>
      <c r="H16" s="851"/>
      <c r="I16" s="832"/>
      <c r="J16" s="833"/>
      <c r="K16" s="852" t="s">
        <v>200</v>
      </c>
      <c r="L16" s="853"/>
    </row>
    <row r="17" spans="1:13" s="14" customFormat="1" ht="16.25" customHeight="1" x14ac:dyDescent="0.15">
      <c r="A17" s="809" t="s">
        <v>201</v>
      </c>
      <c r="B17" s="810"/>
      <c r="C17" s="811"/>
      <c r="D17" s="828"/>
      <c r="E17" s="828"/>
      <c r="F17" s="815" t="s">
        <v>202</v>
      </c>
      <c r="G17" s="813"/>
      <c r="H17" s="814"/>
      <c r="I17" s="832"/>
      <c r="J17" s="833"/>
      <c r="K17" s="816" t="s">
        <v>203</v>
      </c>
      <c r="L17" s="817"/>
    </row>
    <row r="18" spans="1:13" s="14" customFormat="1" ht="16.25" customHeight="1" x14ac:dyDescent="0.15">
      <c r="A18" s="809" t="s">
        <v>204</v>
      </c>
      <c r="B18" s="810"/>
      <c r="C18" s="811"/>
      <c r="D18" s="828"/>
      <c r="E18" s="828"/>
      <c r="F18" s="815" t="s">
        <v>205</v>
      </c>
      <c r="G18" s="813"/>
      <c r="H18" s="814"/>
      <c r="I18" s="832"/>
      <c r="J18" s="833"/>
      <c r="K18" s="816" t="s">
        <v>206</v>
      </c>
      <c r="L18" s="817"/>
    </row>
    <row r="19" spans="1:13" s="14" customFormat="1" ht="16.25" customHeight="1" x14ac:dyDescent="0.15">
      <c r="A19" s="809" t="s">
        <v>207</v>
      </c>
      <c r="B19" s="810"/>
      <c r="C19" s="811"/>
      <c r="D19" s="828"/>
      <c r="E19" s="828"/>
      <c r="F19" s="815" t="s">
        <v>208</v>
      </c>
      <c r="G19" s="813"/>
      <c r="H19" s="814"/>
      <c r="I19" s="832"/>
      <c r="J19" s="833"/>
      <c r="K19" s="816" t="s">
        <v>209</v>
      </c>
      <c r="L19" s="817"/>
    </row>
    <row r="20" spans="1:13" s="14" customFormat="1" ht="16.25" customHeight="1" x14ac:dyDescent="0.15">
      <c r="A20" s="809" t="s">
        <v>210</v>
      </c>
      <c r="B20" s="810"/>
      <c r="C20" s="811"/>
      <c r="D20" s="828"/>
      <c r="E20" s="828"/>
      <c r="F20" s="815" t="s">
        <v>211</v>
      </c>
      <c r="G20" s="813"/>
      <c r="H20" s="814"/>
      <c r="I20" s="832"/>
      <c r="J20" s="833"/>
      <c r="K20" s="816" t="s">
        <v>212</v>
      </c>
      <c r="L20" s="817"/>
    </row>
    <row r="21" spans="1:13" s="14" customFormat="1" ht="16.25" customHeight="1" x14ac:dyDescent="0.15">
      <c r="A21" s="809" t="s">
        <v>213</v>
      </c>
      <c r="B21" s="810"/>
      <c r="C21" s="811"/>
      <c r="D21" s="828"/>
      <c r="E21" s="828"/>
      <c r="F21" s="815" t="s">
        <v>214</v>
      </c>
      <c r="G21" s="813"/>
      <c r="H21" s="814"/>
      <c r="I21" s="832"/>
      <c r="J21" s="833"/>
      <c r="K21" s="809" t="s">
        <v>215</v>
      </c>
      <c r="L21" s="811"/>
      <c r="M21" s="312"/>
    </row>
    <row r="22" spans="1:13" s="14" customFormat="1" ht="16.25" customHeight="1" x14ac:dyDescent="0.15">
      <c r="A22" s="809" t="s">
        <v>216</v>
      </c>
      <c r="B22" s="810"/>
      <c r="C22" s="811"/>
      <c r="D22" s="828"/>
      <c r="E22" s="828"/>
      <c r="F22" s="815" t="s">
        <v>217</v>
      </c>
      <c r="G22" s="813"/>
      <c r="H22" s="814"/>
      <c r="I22" s="832"/>
      <c r="J22" s="833"/>
      <c r="K22" s="809" t="s">
        <v>215</v>
      </c>
      <c r="L22" s="811"/>
      <c r="M22" s="312"/>
    </row>
    <row r="23" spans="1:13" s="14" customFormat="1" ht="16.25" customHeight="1" x14ac:dyDescent="0.15">
      <c r="A23" s="809" t="s">
        <v>218</v>
      </c>
      <c r="B23" s="810"/>
      <c r="C23" s="811"/>
      <c r="D23" s="828"/>
      <c r="E23" s="828"/>
      <c r="F23" s="815" t="s">
        <v>219</v>
      </c>
      <c r="G23" s="813"/>
      <c r="H23" s="814"/>
      <c r="I23" s="832"/>
      <c r="J23" s="833"/>
      <c r="K23" s="809" t="s">
        <v>215</v>
      </c>
      <c r="L23" s="811"/>
      <c r="M23" s="312"/>
    </row>
    <row r="24" spans="1:13" s="14" customFormat="1" ht="16.25" customHeight="1" x14ac:dyDescent="0.15">
      <c r="A24" s="809" t="s">
        <v>220</v>
      </c>
      <c r="B24" s="810"/>
      <c r="C24" s="811"/>
      <c r="D24" s="828"/>
      <c r="E24" s="828"/>
      <c r="F24" s="815" t="s">
        <v>221</v>
      </c>
      <c r="G24" s="813"/>
      <c r="H24" s="814"/>
      <c r="I24" s="832"/>
      <c r="J24" s="833"/>
      <c r="K24" s="809" t="s">
        <v>215</v>
      </c>
      <c r="L24" s="811"/>
      <c r="M24" s="312"/>
    </row>
    <row r="25" spans="1:13" s="14" customFormat="1" ht="16.25" customHeight="1" x14ac:dyDescent="0.15">
      <c r="A25" s="812" t="s">
        <v>215</v>
      </c>
      <c r="B25" s="813"/>
      <c r="C25" s="814"/>
      <c r="D25" s="828"/>
      <c r="E25" s="828"/>
      <c r="F25" s="809" t="s">
        <v>215</v>
      </c>
      <c r="G25" s="810"/>
      <c r="H25" s="811"/>
      <c r="I25" s="832"/>
      <c r="J25" s="833"/>
      <c r="K25" s="809" t="s">
        <v>215</v>
      </c>
      <c r="L25" s="811"/>
      <c r="M25" s="312"/>
    </row>
    <row r="26" spans="1:13" s="14" customFormat="1" ht="16.25" customHeight="1" x14ac:dyDescent="0.15">
      <c r="A26" s="812" t="s">
        <v>215</v>
      </c>
      <c r="B26" s="813"/>
      <c r="C26" s="814"/>
      <c r="D26" s="828"/>
      <c r="E26" s="828"/>
      <c r="F26" s="809" t="s">
        <v>215</v>
      </c>
      <c r="G26" s="810"/>
      <c r="H26" s="811"/>
      <c r="I26" s="832"/>
      <c r="J26" s="833"/>
      <c r="K26" s="809" t="s">
        <v>215</v>
      </c>
      <c r="L26" s="811"/>
      <c r="M26" s="312"/>
    </row>
    <row r="27" spans="1:13" s="14" customFormat="1" ht="16.25" customHeight="1" x14ac:dyDescent="0.15">
      <c r="A27" s="812" t="s">
        <v>215</v>
      </c>
      <c r="B27" s="813"/>
      <c r="C27" s="814"/>
      <c r="D27" s="828"/>
      <c r="E27" s="828"/>
      <c r="F27" s="809" t="s">
        <v>215</v>
      </c>
      <c r="G27" s="810"/>
      <c r="H27" s="811"/>
      <c r="I27" s="832"/>
      <c r="J27" s="833"/>
      <c r="K27" s="809" t="s">
        <v>215</v>
      </c>
      <c r="L27" s="811"/>
      <c r="M27" s="312"/>
    </row>
    <row r="28" spans="1:13" s="14" customFormat="1" ht="16.25" customHeight="1" x14ac:dyDescent="0.15">
      <c r="A28" s="812" t="s">
        <v>215</v>
      </c>
      <c r="B28" s="813"/>
      <c r="C28" s="814"/>
      <c r="D28" s="828"/>
      <c r="E28" s="828"/>
      <c r="F28" s="809" t="s">
        <v>215</v>
      </c>
      <c r="G28" s="810"/>
      <c r="H28" s="811"/>
      <c r="I28" s="832"/>
      <c r="J28" s="833"/>
      <c r="K28" s="809" t="s">
        <v>215</v>
      </c>
      <c r="L28" s="811"/>
      <c r="M28" s="312"/>
    </row>
    <row r="29" spans="1:13" s="14" customFormat="1" ht="16.25" customHeight="1" x14ac:dyDescent="0.15">
      <c r="A29" s="812" t="s">
        <v>215</v>
      </c>
      <c r="B29" s="813"/>
      <c r="C29" s="814"/>
      <c r="D29" s="828"/>
      <c r="E29" s="828"/>
      <c r="F29" s="809" t="s">
        <v>215</v>
      </c>
      <c r="G29" s="810"/>
      <c r="H29" s="811"/>
      <c r="I29" s="832"/>
      <c r="J29" s="833"/>
      <c r="K29" s="809" t="s">
        <v>215</v>
      </c>
      <c r="L29" s="811"/>
      <c r="M29" s="312"/>
    </row>
    <row r="30" spans="1:13" s="14" customFormat="1" ht="16.25" customHeight="1" x14ac:dyDescent="0.15">
      <c r="A30" s="809" t="s">
        <v>215</v>
      </c>
      <c r="B30" s="810"/>
      <c r="C30" s="811"/>
      <c r="D30" s="828"/>
      <c r="E30" s="828"/>
      <c r="F30" s="809" t="s">
        <v>215</v>
      </c>
      <c r="G30" s="810"/>
      <c r="H30" s="811"/>
      <c r="I30" s="832"/>
      <c r="J30" s="833"/>
      <c r="K30" s="809" t="s">
        <v>215</v>
      </c>
      <c r="L30" s="811"/>
      <c r="M30" s="312"/>
    </row>
    <row r="31" spans="1:13" s="14" customFormat="1" ht="16.25" customHeight="1" x14ac:dyDescent="0.15">
      <c r="A31" s="809" t="s">
        <v>215</v>
      </c>
      <c r="B31" s="810"/>
      <c r="C31" s="811"/>
      <c r="D31" s="828"/>
      <c r="E31" s="828"/>
      <c r="F31" s="809" t="s">
        <v>215</v>
      </c>
      <c r="G31" s="810"/>
      <c r="H31" s="811"/>
      <c r="I31" s="832"/>
      <c r="J31" s="833"/>
      <c r="K31" s="809" t="s">
        <v>215</v>
      </c>
      <c r="L31" s="811"/>
      <c r="M31" s="312"/>
    </row>
    <row r="32" spans="1:13" s="14" customFormat="1" ht="16.25" customHeight="1" x14ac:dyDescent="0.15">
      <c r="A32" s="809" t="s">
        <v>215</v>
      </c>
      <c r="B32" s="810"/>
      <c r="C32" s="811"/>
      <c r="D32" s="828"/>
      <c r="E32" s="828"/>
      <c r="F32" s="809" t="s">
        <v>215</v>
      </c>
      <c r="G32" s="810"/>
      <c r="H32" s="811"/>
      <c r="I32" s="832"/>
      <c r="J32" s="833"/>
      <c r="K32" s="809" t="s">
        <v>215</v>
      </c>
      <c r="L32" s="811"/>
      <c r="M32" s="312"/>
    </row>
    <row r="33" spans="1:13" s="14" customFormat="1" ht="16.25" customHeight="1" x14ac:dyDescent="0.15">
      <c r="A33" s="809" t="s">
        <v>215</v>
      </c>
      <c r="B33" s="810"/>
      <c r="C33" s="811"/>
      <c r="D33" s="828"/>
      <c r="E33" s="828"/>
      <c r="F33" s="809" t="s">
        <v>215</v>
      </c>
      <c r="G33" s="810"/>
      <c r="H33" s="811"/>
      <c r="I33" s="832"/>
      <c r="J33" s="833"/>
      <c r="K33" s="809" t="s">
        <v>215</v>
      </c>
      <c r="L33" s="811"/>
      <c r="M33" s="312"/>
    </row>
    <row r="34" spans="1:13" s="14" customFormat="1" ht="16.25" customHeight="1" x14ac:dyDescent="0.15">
      <c r="A34" s="809" t="s">
        <v>215</v>
      </c>
      <c r="B34" s="810"/>
      <c r="C34" s="811"/>
      <c r="D34" s="828"/>
      <c r="E34" s="828"/>
      <c r="F34" s="809" t="s">
        <v>215</v>
      </c>
      <c r="G34" s="810"/>
      <c r="H34" s="811"/>
      <c r="I34" s="832"/>
      <c r="J34" s="833"/>
      <c r="K34" s="809" t="s">
        <v>215</v>
      </c>
      <c r="L34" s="811"/>
      <c r="M34" s="312"/>
    </row>
    <row r="35" spans="1:13" s="14" customFormat="1" ht="16.25" customHeight="1" x14ac:dyDescent="0.15">
      <c r="A35" s="806" t="s">
        <v>215</v>
      </c>
      <c r="B35" s="807"/>
      <c r="C35" s="808"/>
      <c r="D35" s="829"/>
      <c r="E35" s="829"/>
      <c r="F35" s="806" t="s">
        <v>215</v>
      </c>
      <c r="G35" s="807"/>
      <c r="H35" s="808"/>
      <c r="I35" s="834"/>
      <c r="J35" s="835"/>
      <c r="K35" s="806" t="s">
        <v>215</v>
      </c>
      <c r="L35" s="808"/>
      <c r="M35" s="312"/>
    </row>
    <row r="36" spans="1:13" x14ac:dyDescent="0.2">
      <c r="A36" s="313"/>
      <c r="B36" s="313"/>
    </row>
    <row r="37" spans="1:13" x14ac:dyDescent="0.2">
      <c r="A37" s="314"/>
      <c r="B37" s="314"/>
    </row>
    <row r="38" spans="1:13" x14ac:dyDescent="0.2">
      <c r="A38" s="315"/>
      <c r="B38" s="315"/>
    </row>
  </sheetData>
  <sheetProtection sheet="1" objects="1" scenarios="1" formatCells="0" formatColumns="0" formatRows="0" selectLockedCells="1"/>
  <mergeCells count="96">
    <mergeCell ref="A6:B6"/>
    <mergeCell ref="C6:F6"/>
    <mergeCell ref="G6:H6"/>
    <mergeCell ref="I6:J6"/>
    <mergeCell ref="K6:L6"/>
    <mergeCell ref="A2:F2"/>
    <mergeCell ref="H2:I2"/>
    <mergeCell ref="B3:L3"/>
    <mergeCell ref="A5:F5"/>
    <mergeCell ref="G5:L5"/>
    <mergeCell ref="A7:B7"/>
    <mergeCell ref="C7:F7"/>
    <mergeCell ref="G7:H7"/>
    <mergeCell ref="I7:J7"/>
    <mergeCell ref="K7:L9"/>
    <mergeCell ref="A8:B8"/>
    <mergeCell ref="C8:F8"/>
    <mergeCell ref="G8:H8"/>
    <mergeCell ref="I8:J8"/>
    <mergeCell ref="A9:B9"/>
    <mergeCell ref="C9:F9"/>
    <mergeCell ref="G9:H9"/>
    <mergeCell ref="I9:J9"/>
    <mergeCell ref="A10:B10"/>
    <mergeCell ref="C10:F10"/>
    <mergeCell ref="G10:H10"/>
    <mergeCell ref="I10:L10"/>
    <mergeCell ref="A15:C15"/>
    <mergeCell ref="D15:E35"/>
    <mergeCell ref="F15:H15"/>
    <mergeCell ref="I15:J35"/>
    <mergeCell ref="K15:L15"/>
    <mergeCell ref="A11:L11"/>
    <mergeCell ref="A12:L12"/>
    <mergeCell ref="A13:L13"/>
    <mergeCell ref="A14:L14"/>
    <mergeCell ref="A16:C16"/>
    <mergeCell ref="F16:H16"/>
    <mergeCell ref="K16:L16"/>
    <mergeCell ref="A17:C17"/>
    <mergeCell ref="F17:H17"/>
    <mergeCell ref="K17:L17"/>
    <mergeCell ref="A18:C18"/>
    <mergeCell ref="F18:H18"/>
    <mergeCell ref="K18:L18"/>
    <mergeCell ref="A19:C19"/>
    <mergeCell ref="F19:H19"/>
    <mergeCell ref="K19:L19"/>
    <mergeCell ref="A20:C20"/>
    <mergeCell ref="F20:H20"/>
    <mergeCell ref="K20:L20"/>
    <mergeCell ref="A21:C21"/>
    <mergeCell ref="F21:H21"/>
    <mergeCell ref="K21:L21"/>
    <mergeCell ref="A22:C22"/>
    <mergeCell ref="F22:H22"/>
    <mergeCell ref="K22:L22"/>
    <mergeCell ref="A23:C23"/>
    <mergeCell ref="F23:H23"/>
    <mergeCell ref="K23:L23"/>
    <mergeCell ref="A24:C24"/>
    <mergeCell ref="F24:H24"/>
    <mergeCell ref="K24:L24"/>
    <mergeCell ref="A25:C25"/>
    <mergeCell ref="F25:H25"/>
    <mergeCell ref="K25:L25"/>
    <mergeCell ref="A26:C26"/>
    <mergeCell ref="F26:H26"/>
    <mergeCell ref="K26:L26"/>
    <mergeCell ref="A27:C27"/>
    <mergeCell ref="F27:H27"/>
    <mergeCell ref="K27:L27"/>
    <mergeCell ref="A28:C28"/>
    <mergeCell ref="F28:H28"/>
    <mergeCell ref="K28:L28"/>
    <mergeCell ref="A29:C29"/>
    <mergeCell ref="F29:H29"/>
    <mergeCell ref="K29:L29"/>
    <mergeCell ref="A30:C30"/>
    <mergeCell ref="F30:H30"/>
    <mergeCell ref="K30:L30"/>
    <mergeCell ref="A31:C31"/>
    <mergeCell ref="F31:H31"/>
    <mergeCell ref="K31:L31"/>
    <mergeCell ref="A32:C32"/>
    <mergeCell ref="F32:H32"/>
    <mergeCell ref="K32:L32"/>
    <mergeCell ref="A35:C35"/>
    <mergeCell ref="F35:H35"/>
    <mergeCell ref="K35:L35"/>
    <mergeCell ref="A33:C33"/>
    <mergeCell ref="F33:H33"/>
    <mergeCell ref="K33:L33"/>
    <mergeCell ref="A34:C34"/>
    <mergeCell ref="F34:H34"/>
    <mergeCell ref="K34:L34"/>
  </mergeCells>
  <phoneticPr fontId="25" type="noConversion"/>
  <dataValidations count="5">
    <dataValidation allowBlank="1" showInputMessage="1" showErrorMessage="1" prompt="NOMS et Prénoms des participants_x000a_" sqref="I10:L10"/>
    <dataValidation allowBlank="1" showInputMessage="1" showErrorMessage="1" prompt="Téléphone" sqref="I9:J9"/>
    <dataValidation allowBlank="1" showInputMessage="1" showErrorMessage="1" prompt="Email_x000a_" sqref="I8:J8"/>
    <dataValidation allowBlank="1" showInputMessage="1" showErrorMessage="1" prompt="NOM et Prénom_x000a_" sqref="I7:J7"/>
    <dataValidation type="date" errorStyle="information" operator="greaterThanOrEqual" allowBlank="1" showInputMessage="1" showErrorMessage="1" error="La date doit être à partir d'aujourd'hui, elle ne peut pas être dans la passé !" prompt="Date (jj/mm/aaaa)" sqref="I6:J6">
      <formula1>NOW()</formula1>
    </dataValidation>
  </dataValidations>
  <hyperlinks>
    <hyperlink ref="A1" r:id="rId1"/>
  </hyperlinks>
  <printOptions horizontalCentered="1"/>
  <pageMargins left="0.31" right="0.31" top="0" bottom="0.55000000000000004" header="0" footer="0.30000000000000004"/>
  <pageSetup paperSize="9" orientation="landscape" r:id="rId2"/>
  <headerFooter>
    <oddFooter>&amp;L&amp;"Arial Italique,Italique"&amp;6&amp;K000000Fichier : &amp;F&amp;C&amp;"Arial Italique,Italique"&amp;6&amp;K000000Onglet : &amp;A&amp;R&amp;"Arial Italique,Italique"&amp;6&amp;K000000Date d’impression : &amp;D, page  &amp;P/&amp;N</oddFooter>
  </headerFooter>
  <rowBreaks count="1" manualBreakCount="1">
    <brk id="1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pageSetUpPr fitToPage="1"/>
  </sheetPr>
  <dimension ref="A1:BX54"/>
  <sheetViews>
    <sheetView showWhiteSpace="0" workbookViewId="0">
      <selection activeCell="I6" sqref="I6:J6"/>
    </sheetView>
  </sheetViews>
  <sheetFormatPr baseColWidth="10" defaultColWidth="8.85546875" defaultRowHeight="11" x14ac:dyDescent="0.15"/>
  <cols>
    <col min="1" max="2" width="10.140625" style="14" customWidth="1"/>
    <col min="3" max="5" width="6.140625" style="14" customWidth="1"/>
    <col min="6" max="6" width="7.42578125" style="14" customWidth="1"/>
    <col min="7" max="7" width="15.140625" style="14" customWidth="1"/>
    <col min="8" max="8" width="8.85546875" style="14" customWidth="1"/>
    <col min="9" max="12" width="10.140625" style="14" customWidth="1"/>
    <col min="13" max="16384" width="8.85546875" style="14"/>
  </cols>
  <sheetData>
    <row r="1" spans="1:76" s="323" customFormat="1" ht="8" customHeight="1" x14ac:dyDescent="0.2">
      <c r="A1" s="334" t="str">
        <f>Evaluation!A1</f>
        <v>©UTC Etude complète : https://travaux.master.utc.fr/ puis "IDS", réf IDS116    
DOI : https://doi.org/10.34746/dy3d-5a92</v>
      </c>
      <c r="B1" s="316"/>
      <c r="C1" s="316"/>
      <c r="D1" s="316"/>
      <c r="E1" s="316"/>
      <c r="F1" s="317"/>
      <c r="G1" s="318"/>
      <c r="H1" s="297"/>
      <c r="I1" s="319"/>
      <c r="J1" s="320"/>
      <c r="K1" s="320"/>
      <c r="L1" s="321" t="str">
        <f>Evaluation!I1</f>
        <v>© F. DUBUC, J. CHARTON, C. EBLE, C. LASCAR-GUILLAUME, F. PERIER, G. FARGES - Contact : gilbert.farges@utc.fr</v>
      </c>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row>
    <row r="2" spans="1:76" s="299" customFormat="1" ht="8" customHeight="1" x14ac:dyDescent="0.2">
      <c r="A2" s="862" t="s">
        <v>425</v>
      </c>
      <c r="B2" s="862"/>
      <c r="C2" s="862"/>
      <c r="D2" s="862"/>
      <c r="E2" s="862"/>
      <c r="F2" s="862"/>
      <c r="G2" s="324"/>
      <c r="H2" s="863"/>
      <c r="I2" s="863"/>
      <c r="J2" s="324"/>
      <c r="K2" s="302"/>
      <c r="L2" s="302" t="s">
        <v>177</v>
      </c>
    </row>
    <row r="3" spans="1:76" customFormat="1" ht="25.25" customHeight="1" x14ac:dyDescent="0.2">
      <c r="A3" s="416"/>
      <c r="B3" s="898" t="s">
        <v>222</v>
      </c>
      <c r="C3" s="898"/>
      <c r="D3" s="898"/>
      <c r="E3" s="898"/>
      <c r="F3" s="898"/>
      <c r="G3" s="898"/>
      <c r="H3" s="898"/>
      <c r="I3" s="898"/>
      <c r="J3" s="898"/>
      <c r="K3" s="898"/>
      <c r="L3" s="899"/>
    </row>
    <row r="4" spans="1:76" ht="3" customHeight="1" x14ac:dyDescent="0.15">
      <c r="A4" s="325"/>
      <c r="B4" s="326"/>
      <c r="C4" s="326"/>
      <c r="D4" s="326"/>
      <c r="E4" s="326"/>
      <c r="F4" s="326"/>
      <c r="G4" s="326"/>
      <c r="H4" s="326"/>
      <c r="I4" s="326"/>
      <c r="J4" s="326"/>
      <c r="K4" s="326"/>
      <c r="L4" s="327"/>
    </row>
    <row r="5" spans="1:76" s="307" customFormat="1" ht="16.25" customHeight="1" x14ac:dyDescent="0.15">
      <c r="A5" s="866" t="s">
        <v>178</v>
      </c>
      <c r="B5" s="867"/>
      <c r="C5" s="867"/>
      <c r="D5" s="867"/>
      <c r="E5" s="867"/>
      <c r="F5" s="868"/>
      <c r="G5" s="866" t="s">
        <v>223</v>
      </c>
      <c r="H5" s="867"/>
      <c r="I5" s="867"/>
      <c r="J5" s="867"/>
      <c r="K5" s="867"/>
      <c r="L5" s="868"/>
    </row>
    <row r="6" spans="1:76" ht="13.25" customHeight="1" x14ac:dyDescent="0.15">
      <c r="A6" s="869" t="s">
        <v>180</v>
      </c>
      <c r="B6" s="870"/>
      <c r="C6" s="900" t="str">
        <f>Résultats!C7</f>
        <v>Nom de l'établissement</v>
      </c>
      <c r="D6" s="901"/>
      <c r="E6" s="901"/>
      <c r="F6" s="902"/>
      <c r="G6" s="856" t="s">
        <v>181</v>
      </c>
      <c r="H6" s="857"/>
      <c r="I6" s="874" t="s">
        <v>182</v>
      </c>
      <c r="J6" s="874"/>
      <c r="K6" s="875" t="s">
        <v>183</v>
      </c>
      <c r="L6" s="876"/>
    </row>
    <row r="7" spans="1:76" ht="13.25" customHeight="1" x14ac:dyDescent="0.15">
      <c r="A7" s="856" t="s">
        <v>224</v>
      </c>
      <c r="B7" s="857"/>
      <c r="C7" s="895" t="str">
        <f>Résultats!C8</f>
        <v>Nom du Responsable</v>
      </c>
      <c r="D7" s="895"/>
      <c r="E7" s="895"/>
      <c r="F7" s="896"/>
      <c r="G7" s="856" t="s">
        <v>185</v>
      </c>
      <c r="H7" s="857"/>
      <c r="I7" s="858" t="s">
        <v>186</v>
      </c>
      <c r="J7" s="858"/>
      <c r="K7" s="859"/>
      <c r="L7" s="860"/>
    </row>
    <row r="8" spans="1:76" ht="13.25" customHeight="1" x14ac:dyDescent="0.15">
      <c r="A8" s="856" t="s">
        <v>187</v>
      </c>
      <c r="B8" s="857"/>
      <c r="C8" s="895" t="str">
        <f>Résultats!C9</f>
        <v>Email du Responsable</v>
      </c>
      <c r="D8" s="895"/>
      <c r="E8" s="895"/>
      <c r="F8" s="896"/>
      <c r="G8" s="856" t="s">
        <v>187</v>
      </c>
      <c r="H8" s="857"/>
      <c r="I8" s="810" t="s">
        <v>188</v>
      </c>
      <c r="J8" s="810"/>
      <c r="K8" s="859"/>
      <c r="L8" s="860"/>
    </row>
    <row r="9" spans="1:76" ht="13.25" customHeight="1" x14ac:dyDescent="0.15">
      <c r="A9" s="856" t="s">
        <v>189</v>
      </c>
      <c r="B9" s="857"/>
      <c r="C9" s="895" t="str">
        <f>Résultats!C10</f>
        <v>n° Téléphone</v>
      </c>
      <c r="D9" s="895"/>
      <c r="E9" s="895"/>
      <c r="F9" s="896"/>
      <c r="G9" s="856" t="s">
        <v>189</v>
      </c>
      <c r="H9" s="857"/>
      <c r="I9" s="861" t="s">
        <v>190</v>
      </c>
      <c r="J9" s="861"/>
      <c r="K9" s="859"/>
      <c r="L9" s="860"/>
    </row>
    <row r="10" spans="1:76" ht="13.25" customHeight="1" x14ac:dyDescent="0.15">
      <c r="A10" s="818"/>
      <c r="B10" s="819"/>
      <c r="C10" s="895"/>
      <c r="D10" s="895"/>
      <c r="E10" s="895"/>
      <c r="F10" s="896"/>
      <c r="G10" s="818" t="s">
        <v>191</v>
      </c>
      <c r="H10" s="819"/>
      <c r="I10" s="822" t="s">
        <v>192</v>
      </c>
      <c r="J10" s="822"/>
      <c r="K10" s="822"/>
      <c r="L10" s="823"/>
    </row>
    <row r="11" spans="1:76" ht="5" customHeight="1" x14ac:dyDescent="0.15">
      <c r="A11" s="897"/>
      <c r="B11" s="897"/>
      <c r="C11" s="897"/>
      <c r="D11" s="897"/>
      <c r="E11" s="897"/>
      <c r="F11" s="897"/>
      <c r="G11" s="897"/>
      <c r="H11" s="897"/>
      <c r="I11" s="897"/>
      <c r="J11" s="897"/>
      <c r="K11" s="897"/>
      <c r="L11" s="897"/>
    </row>
    <row r="12" spans="1:76" ht="21" customHeight="1" x14ac:dyDescent="0.15">
      <c r="A12" s="885" t="s">
        <v>225</v>
      </c>
      <c r="B12" s="886"/>
      <c r="C12" s="886"/>
      <c r="D12" s="886"/>
      <c r="E12" s="886"/>
      <c r="F12" s="886"/>
      <c r="G12" s="886"/>
      <c r="H12" s="886"/>
      <c r="I12" s="886"/>
      <c r="J12" s="886"/>
      <c r="K12" s="886"/>
      <c r="L12" s="887"/>
    </row>
    <row r="13" spans="1:76" ht="5" customHeight="1" x14ac:dyDescent="0.15">
      <c r="A13" s="888"/>
      <c r="B13" s="888"/>
      <c r="C13" s="888"/>
      <c r="D13" s="888"/>
      <c r="E13" s="888"/>
      <c r="F13" s="888"/>
      <c r="G13" s="888"/>
      <c r="H13" s="888"/>
      <c r="I13" s="888"/>
      <c r="J13" s="888"/>
      <c r="K13" s="888"/>
      <c r="L13" s="888"/>
    </row>
    <row r="14" spans="1:76" s="329" customFormat="1" ht="31.25" customHeight="1" x14ac:dyDescent="0.15">
      <c r="A14" s="889" t="s">
        <v>226</v>
      </c>
      <c r="B14" s="890"/>
      <c r="C14" s="889" t="s">
        <v>227</v>
      </c>
      <c r="D14" s="891"/>
      <c r="E14" s="891"/>
      <c r="F14" s="892"/>
      <c r="G14" s="328" t="s">
        <v>228</v>
      </c>
      <c r="H14" s="328" t="s">
        <v>229</v>
      </c>
      <c r="I14" s="328" t="s">
        <v>230</v>
      </c>
      <c r="J14" s="328" t="s">
        <v>231</v>
      </c>
      <c r="K14" s="893" t="s">
        <v>232</v>
      </c>
      <c r="L14" s="894"/>
    </row>
    <row r="15" spans="1:76" ht="5" customHeight="1" x14ac:dyDescent="0.15">
      <c r="A15" s="330"/>
      <c r="B15" s="330"/>
      <c r="C15" s="330"/>
      <c r="D15" s="330"/>
      <c r="E15" s="330"/>
      <c r="F15" s="330"/>
      <c r="G15" s="330"/>
      <c r="H15" s="330"/>
      <c r="I15" s="330"/>
      <c r="J15" s="330"/>
      <c r="K15" s="330"/>
      <c r="L15" s="330"/>
    </row>
    <row r="16" spans="1:76" s="307" customFormat="1" ht="28.25" customHeight="1" x14ac:dyDescent="0.15">
      <c r="A16" s="878" t="s">
        <v>233</v>
      </c>
      <c r="B16" s="879"/>
      <c r="C16" s="880" t="str">
        <f>Résultats!F17</f>
        <v>Plan n°1 : ….</v>
      </c>
      <c r="D16" s="880"/>
      <c r="E16" s="880"/>
      <c r="F16" s="880"/>
      <c r="G16" s="880"/>
      <c r="H16" s="880"/>
      <c r="I16" s="880"/>
      <c r="J16" s="880"/>
      <c r="K16" s="880"/>
      <c r="L16" s="880"/>
    </row>
    <row r="17" spans="1:12" ht="28.25" customHeight="1" x14ac:dyDescent="0.15">
      <c r="A17" s="882" t="s">
        <v>198</v>
      </c>
      <c r="B17" s="884"/>
      <c r="C17" s="882" t="s">
        <v>215</v>
      </c>
      <c r="D17" s="883"/>
      <c r="E17" s="883"/>
      <c r="F17" s="884"/>
      <c r="G17" s="331" t="s">
        <v>199</v>
      </c>
      <c r="H17" s="332" t="s">
        <v>234</v>
      </c>
      <c r="I17" s="331" t="s">
        <v>200</v>
      </c>
      <c r="J17" s="332" t="s">
        <v>234</v>
      </c>
      <c r="K17" s="882" t="s">
        <v>235</v>
      </c>
      <c r="L17" s="884"/>
    </row>
    <row r="18" spans="1:12" ht="28.25" customHeight="1" x14ac:dyDescent="0.15">
      <c r="A18" s="882" t="s">
        <v>198</v>
      </c>
      <c r="B18" s="884"/>
      <c r="C18" s="882" t="s">
        <v>215</v>
      </c>
      <c r="D18" s="883"/>
      <c r="E18" s="883"/>
      <c r="F18" s="884"/>
      <c r="G18" s="331" t="s">
        <v>199</v>
      </c>
      <c r="H18" s="332" t="s">
        <v>234</v>
      </c>
      <c r="I18" s="331" t="s">
        <v>200</v>
      </c>
      <c r="J18" s="332" t="s">
        <v>234</v>
      </c>
      <c r="K18" s="882" t="s">
        <v>235</v>
      </c>
      <c r="L18" s="884"/>
    </row>
    <row r="19" spans="1:12" ht="28.25" customHeight="1" x14ac:dyDescent="0.15">
      <c r="A19" s="882" t="s">
        <v>198</v>
      </c>
      <c r="B19" s="884"/>
      <c r="C19" s="882" t="s">
        <v>215</v>
      </c>
      <c r="D19" s="883"/>
      <c r="E19" s="883"/>
      <c r="F19" s="884"/>
      <c r="G19" s="331" t="s">
        <v>199</v>
      </c>
      <c r="H19" s="332" t="s">
        <v>234</v>
      </c>
      <c r="I19" s="331" t="s">
        <v>200</v>
      </c>
      <c r="J19" s="332" t="s">
        <v>234</v>
      </c>
      <c r="K19" s="882" t="s">
        <v>235</v>
      </c>
      <c r="L19" s="884"/>
    </row>
    <row r="20" spans="1:12" ht="7" customHeight="1" x14ac:dyDescent="0.2">
      <c r="A20" s="877"/>
      <c r="B20" s="877"/>
      <c r="C20" s="877"/>
      <c r="D20" s="877"/>
      <c r="E20" s="877"/>
      <c r="F20" s="877"/>
      <c r="G20" s="877"/>
      <c r="H20" s="877"/>
      <c r="I20" s="877"/>
      <c r="J20" s="877"/>
      <c r="K20" s="877"/>
      <c r="L20" s="877"/>
    </row>
    <row r="21" spans="1:12" s="307" customFormat="1" ht="28.25" customHeight="1" x14ac:dyDescent="0.15">
      <c r="A21" s="878" t="s">
        <v>233</v>
      </c>
      <c r="B21" s="879"/>
      <c r="C21" s="880" t="str">
        <f>Résultats!F18</f>
        <v>Plan n°2 : ….</v>
      </c>
      <c r="D21" s="880"/>
      <c r="E21" s="880"/>
      <c r="F21" s="880"/>
      <c r="G21" s="880"/>
      <c r="H21" s="880"/>
      <c r="I21" s="880"/>
      <c r="J21" s="880"/>
      <c r="K21" s="880"/>
      <c r="L21" s="880"/>
    </row>
    <row r="22" spans="1:12" ht="28.25" customHeight="1" x14ac:dyDescent="0.15">
      <c r="A22" s="882" t="s">
        <v>198</v>
      </c>
      <c r="B22" s="884"/>
      <c r="C22" s="882" t="s">
        <v>215</v>
      </c>
      <c r="D22" s="883"/>
      <c r="E22" s="883"/>
      <c r="F22" s="884"/>
      <c r="G22" s="331" t="s">
        <v>199</v>
      </c>
      <c r="H22" s="332" t="s">
        <v>234</v>
      </c>
      <c r="I22" s="331" t="s">
        <v>200</v>
      </c>
      <c r="J22" s="332" t="s">
        <v>234</v>
      </c>
      <c r="K22" s="882" t="s">
        <v>235</v>
      </c>
      <c r="L22" s="884"/>
    </row>
    <row r="23" spans="1:12" ht="28.25" customHeight="1" x14ac:dyDescent="0.15">
      <c r="A23" s="882" t="s">
        <v>198</v>
      </c>
      <c r="B23" s="884"/>
      <c r="C23" s="882" t="s">
        <v>215</v>
      </c>
      <c r="D23" s="883"/>
      <c r="E23" s="883"/>
      <c r="F23" s="884"/>
      <c r="G23" s="331" t="s">
        <v>199</v>
      </c>
      <c r="H23" s="332" t="s">
        <v>234</v>
      </c>
      <c r="I23" s="331" t="s">
        <v>200</v>
      </c>
      <c r="J23" s="332" t="s">
        <v>234</v>
      </c>
      <c r="K23" s="882" t="s">
        <v>235</v>
      </c>
      <c r="L23" s="884"/>
    </row>
    <row r="24" spans="1:12" ht="28.25" customHeight="1" x14ac:dyDescent="0.15">
      <c r="A24" s="882" t="s">
        <v>198</v>
      </c>
      <c r="B24" s="884"/>
      <c r="C24" s="882" t="s">
        <v>215</v>
      </c>
      <c r="D24" s="883"/>
      <c r="E24" s="883"/>
      <c r="F24" s="884"/>
      <c r="G24" s="331" t="s">
        <v>199</v>
      </c>
      <c r="H24" s="332" t="s">
        <v>234</v>
      </c>
      <c r="I24" s="331" t="s">
        <v>200</v>
      </c>
      <c r="J24" s="332" t="s">
        <v>234</v>
      </c>
      <c r="K24" s="882" t="s">
        <v>235</v>
      </c>
      <c r="L24" s="884"/>
    </row>
    <row r="25" spans="1:12" ht="7" customHeight="1" x14ac:dyDescent="0.2">
      <c r="A25" s="877"/>
      <c r="B25" s="877"/>
      <c r="C25" s="877"/>
      <c r="D25" s="877"/>
      <c r="E25" s="877"/>
      <c r="F25" s="877"/>
      <c r="G25" s="877"/>
      <c r="H25" s="877"/>
      <c r="I25" s="877"/>
      <c r="J25" s="877"/>
      <c r="K25" s="877"/>
      <c r="L25" s="877"/>
    </row>
    <row r="26" spans="1:12" s="307" customFormat="1" ht="28.25" customHeight="1" x14ac:dyDescent="0.15">
      <c r="A26" s="878" t="s">
        <v>233</v>
      </c>
      <c r="B26" s="879"/>
      <c r="C26" s="880" t="str">
        <f>Résultats!F19</f>
        <v>Plan n°3 : ….</v>
      </c>
      <c r="D26" s="880"/>
      <c r="E26" s="880"/>
      <c r="F26" s="880"/>
      <c r="G26" s="880"/>
      <c r="H26" s="880"/>
      <c r="I26" s="880"/>
      <c r="J26" s="880"/>
      <c r="K26" s="880"/>
      <c r="L26" s="880"/>
    </row>
    <row r="27" spans="1:12" ht="28.25" customHeight="1" x14ac:dyDescent="0.15">
      <c r="A27" s="882" t="s">
        <v>198</v>
      </c>
      <c r="B27" s="884"/>
      <c r="C27" s="882" t="s">
        <v>215</v>
      </c>
      <c r="D27" s="883"/>
      <c r="E27" s="883"/>
      <c r="F27" s="884"/>
      <c r="G27" s="331" t="s">
        <v>199</v>
      </c>
      <c r="H27" s="332" t="s">
        <v>234</v>
      </c>
      <c r="I27" s="331" t="s">
        <v>200</v>
      </c>
      <c r="J27" s="332" t="s">
        <v>234</v>
      </c>
      <c r="K27" s="882" t="s">
        <v>235</v>
      </c>
      <c r="L27" s="884"/>
    </row>
    <row r="28" spans="1:12" ht="28.25" customHeight="1" x14ac:dyDescent="0.15">
      <c r="A28" s="882" t="s">
        <v>198</v>
      </c>
      <c r="B28" s="884"/>
      <c r="C28" s="882" t="s">
        <v>215</v>
      </c>
      <c r="D28" s="883"/>
      <c r="E28" s="883"/>
      <c r="F28" s="884"/>
      <c r="G28" s="331" t="s">
        <v>199</v>
      </c>
      <c r="H28" s="332" t="s">
        <v>234</v>
      </c>
      <c r="I28" s="331" t="s">
        <v>200</v>
      </c>
      <c r="J28" s="332" t="s">
        <v>234</v>
      </c>
      <c r="K28" s="882" t="s">
        <v>235</v>
      </c>
      <c r="L28" s="884"/>
    </row>
    <row r="29" spans="1:12" ht="28.25" customHeight="1" x14ac:dyDescent="0.15">
      <c r="A29" s="882" t="s">
        <v>198</v>
      </c>
      <c r="B29" s="884"/>
      <c r="C29" s="882" t="s">
        <v>215</v>
      </c>
      <c r="D29" s="883"/>
      <c r="E29" s="883"/>
      <c r="F29" s="884"/>
      <c r="G29" s="331" t="s">
        <v>199</v>
      </c>
      <c r="H29" s="332" t="s">
        <v>234</v>
      </c>
      <c r="I29" s="331" t="s">
        <v>200</v>
      </c>
      <c r="J29" s="332" t="s">
        <v>234</v>
      </c>
      <c r="K29" s="882" t="s">
        <v>235</v>
      </c>
      <c r="L29" s="884"/>
    </row>
    <row r="30" spans="1:12" ht="7" customHeight="1" x14ac:dyDescent="0.2">
      <c r="A30" s="877"/>
      <c r="B30" s="877"/>
      <c r="C30" s="877"/>
      <c r="D30" s="877"/>
      <c r="E30" s="877"/>
      <c r="F30" s="877"/>
      <c r="G30" s="877"/>
      <c r="H30" s="877"/>
      <c r="I30" s="877"/>
      <c r="J30" s="877"/>
      <c r="K30" s="877"/>
      <c r="L30" s="877"/>
    </row>
    <row r="31" spans="1:12" s="307" customFormat="1" ht="28.25" customHeight="1" x14ac:dyDescent="0.15">
      <c r="A31" s="878" t="s">
        <v>233</v>
      </c>
      <c r="B31" s="879"/>
      <c r="C31" s="880" t="str">
        <f>Résultats!F20</f>
        <v>Plan n°4 : ….</v>
      </c>
      <c r="D31" s="880"/>
      <c r="E31" s="880"/>
      <c r="F31" s="880"/>
      <c r="G31" s="880"/>
      <c r="H31" s="880"/>
      <c r="I31" s="880"/>
      <c r="J31" s="880"/>
      <c r="K31" s="880"/>
      <c r="L31" s="880"/>
    </row>
    <row r="32" spans="1:12" ht="28.25" customHeight="1" x14ac:dyDescent="0.15">
      <c r="A32" s="882" t="s">
        <v>198</v>
      </c>
      <c r="B32" s="884"/>
      <c r="C32" s="882" t="s">
        <v>215</v>
      </c>
      <c r="D32" s="883"/>
      <c r="E32" s="883"/>
      <c r="F32" s="884"/>
      <c r="G32" s="331" t="s">
        <v>199</v>
      </c>
      <c r="H32" s="332" t="s">
        <v>234</v>
      </c>
      <c r="I32" s="331" t="s">
        <v>200</v>
      </c>
      <c r="J32" s="332" t="s">
        <v>234</v>
      </c>
      <c r="K32" s="882" t="s">
        <v>235</v>
      </c>
      <c r="L32" s="884"/>
    </row>
    <row r="33" spans="1:12" ht="28.25" customHeight="1" x14ac:dyDescent="0.15">
      <c r="A33" s="882" t="s">
        <v>198</v>
      </c>
      <c r="B33" s="884"/>
      <c r="C33" s="882" t="s">
        <v>215</v>
      </c>
      <c r="D33" s="883"/>
      <c r="E33" s="883"/>
      <c r="F33" s="884"/>
      <c r="G33" s="331" t="s">
        <v>199</v>
      </c>
      <c r="H33" s="332" t="s">
        <v>234</v>
      </c>
      <c r="I33" s="331" t="s">
        <v>200</v>
      </c>
      <c r="J33" s="332" t="s">
        <v>234</v>
      </c>
      <c r="K33" s="882" t="s">
        <v>235</v>
      </c>
      <c r="L33" s="884"/>
    </row>
    <row r="34" spans="1:12" ht="28.25" customHeight="1" x14ac:dyDescent="0.15">
      <c r="A34" s="882" t="s">
        <v>198</v>
      </c>
      <c r="B34" s="884"/>
      <c r="C34" s="882" t="s">
        <v>215</v>
      </c>
      <c r="D34" s="883"/>
      <c r="E34" s="883"/>
      <c r="F34" s="884"/>
      <c r="G34" s="331" t="s">
        <v>199</v>
      </c>
      <c r="H34" s="332" t="s">
        <v>234</v>
      </c>
      <c r="I34" s="331" t="s">
        <v>200</v>
      </c>
      <c r="J34" s="332" t="s">
        <v>234</v>
      </c>
      <c r="K34" s="882" t="s">
        <v>235</v>
      </c>
      <c r="L34" s="884"/>
    </row>
    <row r="35" spans="1:12" ht="7" customHeight="1" x14ac:dyDescent="0.2">
      <c r="A35" s="877"/>
      <c r="B35" s="877"/>
      <c r="C35" s="877"/>
      <c r="D35" s="877"/>
      <c r="E35" s="877"/>
      <c r="F35" s="877"/>
      <c r="G35" s="877"/>
      <c r="H35" s="877"/>
      <c r="I35" s="877"/>
      <c r="J35" s="877"/>
      <c r="K35" s="877"/>
      <c r="L35" s="877"/>
    </row>
    <row r="36" spans="1:12" s="307" customFormat="1" ht="28.25" customHeight="1" x14ac:dyDescent="0.15">
      <c r="A36" s="878" t="s">
        <v>233</v>
      </c>
      <c r="B36" s="879"/>
      <c r="C36" s="880" t="str">
        <f>Résultats!F21</f>
        <v>Plan n°5 : ….</v>
      </c>
      <c r="D36" s="880"/>
      <c r="E36" s="880"/>
      <c r="F36" s="880"/>
      <c r="G36" s="880"/>
      <c r="H36" s="880"/>
      <c r="I36" s="880"/>
      <c r="J36" s="880"/>
      <c r="K36" s="880"/>
      <c r="L36" s="880"/>
    </row>
    <row r="37" spans="1:12" ht="28.25" customHeight="1" x14ac:dyDescent="0.15">
      <c r="A37" s="882" t="s">
        <v>198</v>
      </c>
      <c r="B37" s="884"/>
      <c r="C37" s="882" t="s">
        <v>215</v>
      </c>
      <c r="D37" s="883"/>
      <c r="E37" s="883"/>
      <c r="F37" s="884"/>
      <c r="G37" s="331" t="s">
        <v>199</v>
      </c>
      <c r="H37" s="332" t="s">
        <v>234</v>
      </c>
      <c r="I37" s="331" t="s">
        <v>200</v>
      </c>
      <c r="J37" s="332" t="s">
        <v>234</v>
      </c>
      <c r="K37" s="882" t="s">
        <v>235</v>
      </c>
      <c r="L37" s="884"/>
    </row>
    <row r="38" spans="1:12" ht="28.25" customHeight="1" x14ac:dyDescent="0.15">
      <c r="A38" s="882" t="s">
        <v>198</v>
      </c>
      <c r="B38" s="884"/>
      <c r="C38" s="882" t="s">
        <v>215</v>
      </c>
      <c r="D38" s="883"/>
      <c r="E38" s="883"/>
      <c r="F38" s="884"/>
      <c r="G38" s="331" t="s">
        <v>199</v>
      </c>
      <c r="H38" s="332" t="s">
        <v>234</v>
      </c>
      <c r="I38" s="331" t="s">
        <v>200</v>
      </c>
      <c r="J38" s="332" t="s">
        <v>234</v>
      </c>
      <c r="K38" s="882" t="s">
        <v>235</v>
      </c>
      <c r="L38" s="884"/>
    </row>
    <row r="39" spans="1:12" ht="28.25" customHeight="1" x14ac:dyDescent="0.15">
      <c r="A39" s="882" t="s">
        <v>198</v>
      </c>
      <c r="B39" s="884"/>
      <c r="C39" s="882" t="s">
        <v>215</v>
      </c>
      <c r="D39" s="883"/>
      <c r="E39" s="883"/>
      <c r="F39" s="884"/>
      <c r="G39" s="331" t="s">
        <v>199</v>
      </c>
      <c r="H39" s="332" t="s">
        <v>234</v>
      </c>
      <c r="I39" s="331" t="s">
        <v>200</v>
      </c>
      <c r="J39" s="332" t="s">
        <v>234</v>
      </c>
      <c r="K39" s="882" t="s">
        <v>235</v>
      </c>
      <c r="L39" s="884"/>
    </row>
    <row r="40" spans="1:12" ht="7" customHeight="1" x14ac:dyDescent="0.2">
      <c r="A40" s="877"/>
      <c r="B40" s="877"/>
      <c r="C40" s="877"/>
      <c r="D40" s="877"/>
      <c r="E40" s="877"/>
      <c r="F40" s="877"/>
      <c r="G40" s="877"/>
      <c r="H40" s="877"/>
      <c r="I40" s="877"/>
      <c r="J40" s="877"/>
      <c r="K40" s="877"/>
      <c r="L40" s="877"/>
    </row>
    <row r="41" spans="1:12" s="307" customFormat="1" ht="28.25" customHeight="1" x14ac:dyDescent="0.15">
      <c r="A41" s="878" t="s">
        <v>233</v>
      </c>
      <c r="B41" s="879"/>
      <c r="C41" s="881" t="str">
        <f>Résultats!F22</f>
        <v>Plan n°6 : ….</v>
      </c>
      <c r="D41" s="881"/>
      <c r="E41" s="881"/>
      <c r="F41" s="881"/>
      <c r="G41" s="881"/>
      <c r="H41" s="881"/>
      <c r="I41" s="881"/>
      <c r="J41" s="881"/>
      <c r="K41" s="881"/>
      <c r="L41" s="881"/>
    </row>
    <row r="42" spans="1:12" ht="28.25" customHeight="1" x14ac:dyDescent="0.15">
      <c r="A42" s="882" t="s">
        <v>198</v>
      </c>
      <c r="B42" s="884"/>
      <c r="C42" s="882" t="s">
        <v>215</v>
      </c>
      <c r="D42" s="883"/>
      <c r="E42" s="883"/>
      <c r="F42" s="884"/>
      <c r="G42" s="331" t="s">
        <v>199</v>
      </c>
      <c r="H42" s="332" t="s">
        <v>234</v>
      </c>
      <c r="I42" s="331" t="s">
        <v>200</v>
      </c>
      <c r="J42" s="332" t="s">
        <v>234</v>
      </c>
      <c r="K42" s="882" t="s">
        <v>235</v>
      </c>
      <c r="L42" s="884"/>
    </row>
    <row r="43" spans="1:12" ht="28.25" customHeight="1" x14ac:dyDescent="0.15">
      <c r="A43" s="882" t="s">
        <v>198</v>
      </c>
      <c r="B43" s="884"/>
      <c r="C43" s="882" t="s">
        <v>215</v>
      </c>
      <c r="D43" s="883"/>
      <c r="E43" s="883"/>
      <c r="F43" s="884"/>
      <c r="G43" s="331" t="s">
        <v>199</v>
      </c>
      <c r="H43" s="332" t="s">
        <v>234</v>
      </c>
      <c r="I43" s="331" t="s">
        <v>200</v>
      </c>
      <c r="J43" s="332" t="s">
        <v>234</v>
      </c>
      <c r="K43" s="882" t="s">
        <v>235</v>
      </c>
      <c r="L43" s="884"/>
    </row>
    <row r="44" spans="1:12" ht="28.25" customHeight="1" x14ac:dyDescent="0.15">
      <c r="A44" s="882" t="s">
        <v>198</v>
      </c>
      <c r="B44" s="884"/>
      <c r="C44" s="882" t="s">
        <v>215</v>
      </c>
      <c r="D44" s="883"/>
      <c r="E44" s="883"/>
      <c r="F44" s="884"/>
      <c r="G44" s="331" t="s">
        <v>199</v>
      </c>
      <c r="H44" s="332" t="s">
        <v>234</v>
      </c>
      <c r="I44" s="331" t="s">
        <v>200</v>
      </c>
      <c r="J44" s="332" t="s">
        <v>234</v>
      </c>
      <c r="K44" s="882" t="s">
        <v>235</v>
      </c>
      <c r="L44" s="884"/>
    </row>
    <row r="45" spans="1:12" ht="7" customHeight="1" x14ac:dyDescent="0.2">
      <c r="A45" s="877"/>
      <c r="B45" s="877"/>
      <c r="C45" s="877"/>
      <c r="D45" s="877"/>
      <c r="E45" s="877"/>
      <c r="F45" s="877"/>
      <c r="G45" s="877"/>
      <c r="H45" s="877"/>
      <c r="I45" s="877"/>
      <c r="J45" s="877"/>
      <c r="K45" s="877"/>
      <c r="L45" s="877"/>
    </row>
    <row r="46" spans="1:12" s="307" customFormat="1" ht="28.25" customHeight="1" x14ac:dyDescent="0.15">
      <c r="A46" s="878" t="s">
        <v>233</v>
      </c>
      <c r="B46" s="879"/>
      <c r="C46" s="881" t="str">
        <f>Résultats!F23</f>
        <v>Plan n°7 : ….</v>
      </c>
      <c r="D46" s="881"/>
      <c r="E46" s="881"/>
      <c r="F46" s="881"/>
      <c r="G46" s="881"/>
      <c r="H46" s="881"/>
      <c r="I46" s="881"/>
      <c r="J46" s="881"/>
      <c r="K46" s="881"/>
      <c r="L46" s="881"/>
    </row>
    <row r="47" spans="1:12" ht="28.25" customHeight="1" x14ac:dyDescent="0.15">
      <c r="A47" s="882" t="s">
        <v>198</v>
      </c>
      <c r="B47" s="884"/>
      <c r="C47" s="882" t="s">
        <v>215</v>
      </c>
      <c r="D47" s="883"/>
      <c r="E47" s="883"/>
      <c r="F47" s="884"/>
      <c r="G47" s="331" t="s">
        <v>199</v>
      </c>
      <c r="H47" s="332" t="s">
        <v>234</v>
      </c>
      <c r="I47" s="331" t="s">
        <v>200</v>
      </c>
      <c r="J47" s="332" t="s">
        <v>234</v>
      </c>
      <c r="K47" s="882" t="s">
        <v>235</v>
      </c>
      <c r="L47" s="884"/>
    </row>
    <row r="48" spans="1:12" ht="28.25" customHeight="1" x14ac:dyDescent="0.15">
      <c r="A48" s="882" t="s">
        <v>198</v>
      </c>
      <c r="B48" s="884"/>
      <c r="C48" s="882" t="s">
        <v>215</v>
      </c>
      <c r="D48" s="883"/>
      <c r="E48" s="883"/>
      <c r="F48" s="884"/>
      <c r="G48" s="331" t="s">
        <v>199</v>
      </c>
      <c r="H48" s="332" t="s">
        <v>234</v>
      </c>
      <c r="I48" s="331" t="s">
        <v>200</v>
      </c>
      <c r="J48" s="332" t="s">
        <v>234</v>
      </c>
      <c r="K48" s="882" t="s">
        <v>235</v>
      </c>
      <c r="L48" s="884"/>
    </row>
    <row r="49" spans="1:12" ht="28.25" customHeight="1" x14ac:dyDescent="0.15">
      <c r="A49" s="882" t="s">
        <v>198</v>
      </c>
      <c r="B49" s="884"/>
      <c r="C49" s="882" t="s">
        <v>215</v>
      </c>
      <c r="D49" s="883"/>
      <c r="E49" s="883"/>
      <c r="F49" s="884"/>
      <c r="G49" s="331" t="s">
        <v>199</v>
      </c>
      <c r="H49" s="332" t="s">
        <v>234</v>
      </c>
      <c r="I49" s="331" t="s">
        <v>200</v>
      </c>
      <c r="J49" s="332" t="s">
        <v>234</v>
      </c>
      <c r="K49" s="882" t="s">
        <v>235</v>
      </c>
      <c r="L49" s="884"/>
    </row>
    <row r="50" spans="1:12" ht="7" customHeight="1" x14ac:dyDescent="0.2">
      <c r="A50" s="877"/>
      <c r="B50" s="877"/>
      <c r="C50" s="877"/>
      <c r="D50" s="877"/>
      <c r="E50" s="877"/>
      <c r="F50" s="877"/>
      <c r="G50" s="877"/>
      <c r="H50" s="877"/>
      <c r="I50" s="877"/>
      <c r="J50" s="877"/>
      <c r="K50" s="877"/>
      <c r="L50" s="877"/>
    </row>
    <row r="51" spans="1:12" s="307" customFormat="1" ht="28.25" customHeight="1" x14ac:dyDescent="0.15">
      <c r="A51" s="878" t="s">
        <v>233</v>
      </c>
      <c r="B51" s="879"/>
      <c r="C51" s="881" t="str">
        <f>Résultats!F24</f>
        <v>Plan n°8 : ….</v>
      </c>
      <c r="D51" s="881"/>
      <c r="E51" s="881"/>
      <c r="F51" s="881"/>
      <c r="G51" s="881"/>
      <c r="H51" s="881"/>
      <c r="I51" s="881"/>
      <c r="J51" s="881"/>
      <c r="K51" s="881"/>
      <c r="L51" s="881"/>
    </row>
    <row r="52" spans="1:12" ht="28.25" customHeight="1" x14ac:dyDescent="0.15">
      <c r="A52" s="882" t="s">
        <v>198</v>
      </c>
      <c r="B52" s="884"/>
      <c r="C52" s="882" t="s">
        <v>215</v>
      </c>
      <c r="D52" s="883"/>
      <c r="E52" s="883"/>
      <c r="F52" s="884"/>
      <c r="G52" s="331" t="s">
        <v>199</v>
      </c>
      <c r="H52" s="332" t="s">
        <v>234</v>
      </c>
      <c r="I52" s="331" t="s">
        <v>200</v>
      </c>
      <c r="J52" s="332" t="s">
        <v>234</v>
      </c>
      <c r="K52" s="882" t="s">
        <v>235</v>
      </c>
      <c r="L52" s="884"/>
    </row>
    <row r="53" spans="1:12" ht="28.25" customHeight="1" x14ac:dyDescent="0.15">
      <c r="A53" s="882" t="s">
        <v>198</v>
      </c>
      <c r="B53" s="884"/>
      <c r="C53" s="882" t="s">
        <v>215</v>
      </c>
      <c r="D53" s="883"/>
      <c r="E53" s="883"/>
      <c r="F53" s="884"/>
      <c r="G53" s="331" t="s">
        <v>199</v>
      </c>
      <c r="H53" s="332" t="s">
        <v>234</v>
      </c>
      <c r="I53" s="331" t="s">
        <v>200</v>
      </c>
      <c r="J53" s="332" t="s">
        <v>234</v>
      </c>
      <c r="K53" s="882" t="s">
        <v>235</v>
      </c>
      <c r="L53" s="884"/>
    </row>
    <row r="54" spans="1:12" ht="28.25" customHeight="1" x14ac:dyDescent="0.15">
      <c r="A54" s="882" t="s">
        <v>198</v>
      </c>
      <c r="B54" s="884"/>
      <c r="C54" s="882" t="s">
        <v>215</v>
      </c>
      <c r="D54" s="883"/>
      <c r="E54" s="883"/>
      <c r="F54" s="884"/>
      <c r="G54" s="331" t="s">
        <v>199</v>
      </c>
      <c r="H54" s="332" t="s">
        <v>234</v>
      </c>
      <c r="I54" s="331" t="s">
        <v>200</v>
      </c>
      <c r="J54" s="332" t="s">
        <v>234</v>
      </c>
      <c r="K54" s="882" t="s">
        <v>235</v>
      </c>
      <c r="L54" s="884"/>
    </row>
  </sheetData>
  <sheetProtection sheet="1" objects="1" scenarios="1" formatCells="0" formatColumns="0" formatRows="0" selectLockedCells="1"/>
  <mergeCells count="128">
    <mergeCell ref="A2:F2"/>
    <mergeCell ref="H2:I2"/>
    <mergeCell ref="B3:L3"/>
    <mergeCell ref="A5:F5"/>
    <mergeCell ref="G5:L5"/>
    <mergeCell ref="A6:B6"/>
    <mergeCell ref="C6:F6"/>
    <mergeCell ref="G6:H6"/>
    <mergeCell ref="I6:J6"/>
    <mergeCell ref="K6:L6"/>
    <mergeCell ref="A7:B7"/>
    <mergeCell ref="C7:F7"/>
    <mergeCell ref="G7:H7"/>
    <mergeCell ref="I7:J7"/>
    <mergeCell ref="K7:L9"/>
    <mergeCell ref="A8:B8"/>
    <mergeCell ref="C8:F8"/>
    <mergeCell ref="G8:H8"/>
    <mergeCell ref="I8:J8"/>
    <mergeCell ref="A9:B9"/>
    <mergeCell ref="C9:F9"/>
    <mergeCell ref="G9:H9"/>
    <mergeCell ref="I9:J9"/>
    <mergeCell ref="A12:L12"/>
    <mergeCell ref="A13:L13"/>
    <mergeCell ref="A14:B14"/>
    <mergeCell ref="C14:F14"/>
    <mergeCell ref="K14:L14"/>
    <mergeCell ref="A10:B10"/>
    <mergeCell ref="C10:F10"/>
    <mergeCell ref="G10:H10"/>
    <mergeCell ref="I10:L10"/>
    <mergeCell ref="A11:L11"/>
    <mergeCell ref="A19:B19"/>
    <mergeCell ref="C19:F19"/>
    <mergeCell ref="K19:L19"/>
    <mergeCell ref="A22:B22"/>
    <mergeCell ref="C22:F22"/>
    <mergeCell ref="K22:L22"/>
    <mergeCell ref="A17:B17"/>
    <mergeCell ref="C17:F17"/>
    <mergeCell ref="K17:L17"/>
    <mergeCell ref="A18:B18"/>
    <mergeCell ref="C18:F18"/>
    <mergeCell ref="K18:L18"/>
    <mergeCell ref="A27:B27"/>
    <mergeCell ref="C27:F27"/>
    <mergeCell ref="K27:L27"/>
    <mergeCell ref="A28:B28"/>
    <mergeCell ref="C28:F28"/>
    <mergeCell ref="K28:L28"/>
    <mergeCell ref="A23:B23"/>
    <mergeCell ref="C23:F23"/>
    <mergeCell ref="K23:L23"/>
    <mergeCell ref="A24:B24"/>
    <mergeCell ref="C24:F24"/>
    <mergeCell ref="K24:L24"/>
    <mergeCell ref="A33:B33"/>
    <mergeCell ref="C33:F33"/>
    <mergeCell ref="K33:L33"/>
    <mergeCell ref="A34:B34"/>
    <mergeCell ref="C34:F34"/>
    <mergeCell ref="K34:L34"/>
    <mergeCell ref="A29:B29"/>
    <mergeCell ref="C29:F29"/>
    <mergeCell ref="K29:L29"/>
    <mergeCell ref="A32:B32"/>
    <mergeCell ref="C32:F32"/>
    <mergeCell ref="K32:L32"/>
    <mergeCell ref="A31:B31"/>
    <mergeCell ref="C31:L31"/>
    <mergeCell ref="A30:L30"/>
    <mergeCell ref="A51:B51"/>
    <mergeCell ref="C51:L51"/>
    <mergeCell ref="A47:B47"/>
    <mergeCell ref="C47:F47"/>
    <mergeCell ref="K47:L47"/>
    <mergeCell ref="A48:B48"/>
    <mergeCell ref="C48:F48"/>
    <mergeCell ref="K48:L48"/>
    <mergeCell ref="A54:B54"/>
    <mergeCell ref="C54:F54"/>
    <mergeCell ref="K54:L54"/>
    <mergeCell ref="A52:B52"/>
    <mergeCell ref="C52:F52"/>
    <mergeCell ref="K52:L52"/>
    <mergeCell ref="A53:B53"/>
    <mergeCell ref="C53:F53"/>
    <mergeCell ref="K53:L53"/>
    <mergeCell ref="A16:B16"/>
    <mergeCell ref="C16:L16"/>
    <mergeCell ref="A21:B21"/>
    <mergeCell ref="C21:L21"/>
    <mergeCell ref="A26:B26"/>
    <mergeCell ref="C26:L26"/>
    <mergeCell ref="A20:L20"/>
    <mergeCell ref="A25:L25"/>
    <mergeCell ref="A49:B49"/>
    <mergeCell ref="C49:F49"/>
    <mergeCell ref="K49:L49"/>
    <mergeCell ref="A43:B43"/>
    <mergeCell ref="C43:F43"/>
    <mergeCell ref="K43:L43"/>
    <mergeCell ref="A44:B44"/>
    <mergeCell ref="C44:F44"/>
    <mergeCell ref="K44:L44"/>
    <mergeCell ref="A39:B39"/>
    <mergeCell ref="C39:F39"/>
    <mergeCell ref="K39:L39"/>
    <mergeCell ref="A42:B42"/>
    <mergeCell ref="C42:F42"/>
    <mergeCell ref="K42:L42"/>
    <mergeCell ref="A37:B37"/>
    <mergeCell ref="A35:L35"/>
    <mergeCell ref="A45:L45"/>
    <mergeCell ref="A50:L50"/>
    <mergeCell ref="A40:L40"/>
    <mergeCell ref="A36:B36"/>
    <mergeCell ref="C36:L36"/>
    <mergeCell ref="A41:B41"/>
    <mergeCell ref="C41:L41"/>
    <mergeCell ref="A46:B46"/>
    <mergeCell ref="C46:L46"/>
    <mergeCell ref="C37:F37"/>
    <mergeCell ref="K37:L37"/>
    <mergeCell ref="A38:B38"/>
    <mergeCell ref="C38:F38"/>
    <mergeCell ref="K38:L38"/>
  </mergeCells>
  <phoneticPr fontId="25" type="noConversion"/>
  <dataValidations count="5">
    <dataValidation type="date" errorStyle="information" operator="greaterThanOrEqual" allowBlank="1" showInputMessage="1" showErrorMessage="1" error="La date doit être à partir d'aujourd'hui, elle ne peut pas être dans la passé !" prompt="Date (jj/mm/aaaa)" sqref="I6:J6">
      <formula1>NOW()</formula1>
    </dataValidation>
    <dataValidation allowBlank="1" showInputMessage="1" showErrorMessage="1" prompt="NOM et Prénom_x000a_" sqref="I7:J7"/>
    <dataValidation allowBlank="1" showInputMessage="1" showErrorMessage="1" prompt="Email_x000a_" sqref="I8:J8"/>
    <dataValidation allowBlank="1" showInputMessage="1" showErrorMessage="1" prompt="Téléphone" sqref="I9:J9"/>
    <dataValidation allowBlank="1" showInputMessage="1" showErrorMessage="1" prompt="NOMS et Prénoms des participants_x000a_" sqref="I10:L10"/>
  </dataValidations>
  <hyperlinks>
    <hyperlink ref="A1" r:id="rId1" display="https://travaux.master.utc.fr/formations-master/ingenierie-de-la-sante/ids116/"/>
  </hyperlinks>
  <printOptions horizontalCentered="1"/>
  <pageMargins left="0.31496062992125984" right="0.31496062992125984" top="0" bottom="0" header="0" footer="0.31496062992125984"/>
  <pageSetup paperSize="9" scale="70" fitToHeight="0" orientation="portrait" r:id="rId2"/>
  <headerFooter>
    <oddFooter>&amp;L&amp;"Arial Italique,Italique"&amp;6&amp;K000000Fichier : &amp;F&amp;C&amp;"Arial Italique,Italique"&amp;6&amp;K000000Onglet : &amp;A&amp;R&amp;"Arial Italique,Italique"&amp;6&amp;K000000Date d’impression : &amp;D, page &amp;P/&amp;N</oddFoot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'Management des Processus'!$F$16:$F$35</xm:f>
          </x14:formula1>
          <xm:sqref>G17:G19 G22:G24 G27:G29 G47:G49 G32:G34 G42:G44 G52:G54 G37:G39</xm:sqref>
        </x14:dataValidation>
        <x14:dataValidation type="list" allowBlank="1" showInputMessage="1" showErrorMessage="1">
          <x14:formula1>
            <xm:f>'Management des Processus'!$K$16:$K$35</xm:f>
          </x14:formula1>
          <xm:sqref>I17:I19 I22:I24 I27:I29 I47:I49 I32:I34 I42:I44 I52:I54 I37:I39</xm:sqref>
        </x14:dataValidation>
        <x14:dataValidation type="list" allowBlank="1" showInputMessage="1" showErrorMessage="1">
          <x14:formula1>
            <xm:f>'Management des Processus'!$A$16:$A$35</xm:f>
          </x14:formula1>
          <xm:sqref>A17:B19 A22:B24 A27:B29 A47:B49 A32:B34 A42:B44 A52:B54 A37:B39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46"/>
  <sheetViews>
    <sheetView showWhiteSpace="0" zoomScale="150" zoomScaleNormal="150" zoomScalePageLayoutView="150" workbookViewId="0">
      <selection activeCell="G14" sqref="G14"/>
    </sheetView>
  </sheetViews>
  <sheetFormatPr baseColWidth="10" defaultColWidth="10.5703125" defaultRowHeight="11" x14ac:dyDescent="0.15"/>
  <cols>
    <col min="1" max="7" width="9.85546875" style="14" customWidth="1"/>
    <col min="8" max="8" width="9.5703125" style="14" customWidth="1"/>
    <col min="9" max="12" width="10.5703125" style="14"/>
    <col min="13" max="13" width="12" style="14" customWidth="1"/>
    <col min="14" max="16384" width="10.5703125" style="14"/>
  </cols>
  <sheetData>
    <row r="1" spans="1:10" s="274" customFormat="1" ht="10" x14ac:dyDescent="0.15">
      <c r="A1" s="22" t="s">
        <v>236</v>
      </c>
      <c r="B1" s="22"/>
      <c r="C1" s="2"/>
      <c r="D1" s="90"/>
      <c r="E1" s="90"/>
      <c r="F1" s="90"/>
      <c r="G1" s="90"/>
      <c r="H1" s="91" t="s">
        <v>237</v>
      </c>
    </row>
    <row r="2" spans="1:10" x14ac:dyDescent="0.15">
      <c r="A2" s="929" t="s">
        <v>238</v>
      </c>
      <c r="B2" s="930"/>
      <c r="C2" s="930"/>
      <c r="D2" s="931"/>
      <c r="E2" s="931"/>
      <c r="F2" s="931"/>
      <c r="G2" s="931"/>
      <c r="H2" s="932"/>
    </row>
    <row r="3" spans="1:10" s="275" customFormat="1" x14ac:dyDescent="0.2">
      <c r="A3" s="933" t="s">
        <v>239</v>
      </c>
      <c r="B3" s="934"/>
      <c r="C3" s="934"/>
      <c r="D3" s="935"/>
      <c r="E3" s="935"/>
      <c r="F3" s="935"/>
      <c r="G3" s="935"/>
      <c r="H3" s="936"/>
    </row>
    <row r="4" spans="1:10" x14ac:dyDescent="0.15">
      <c r="A4" s="937" t="s">
        <v>240</v>
      </c>
      <c r="B4" s="938"/>
      <c r="C4" s="938"/>
      <c r="D4" s="938"/>
      <c r="E4" s="937" t="s">
        <v>241</v>
      </c>
      <c r="F4" s="938"/>
      <c r="G4" s="938"/>
      <c r="H4" s="939"/>
    </row>
    <row r="5" spans="1:10" x14ac:dyDescent="0.15">
      <c r="A5" s="940" t="str">
        <f>IFERROR(A44+364,"Date de la déclaration + 1 an")</f>
        <v>Date de la déclaration + 1 an</v>
      </c>
      <c r="B5" s="941"/>
      <c r="C5" s="942"/>
      <c r="D5" s="942"/>
      <c r="E5" s="943" t="str">
        <f>IF(A44="","remplir la cellule de date de la déclaration (onglet ISO 17050)",IF(ISERROR(YEAR(A44)),"date de la déclaration invalide",CONCATENATE("ISO_17050_SBM_et_HASv2021_en_",YEAR(A44),"_",MONTH(A44),"_",DAY(A44))))</f>
        <v>date de la déclaration invalide</v>
      </c>
      <c r="F5" s="944"/>
      <c r="G5" s="944"/>
      <c r="H5" s="945"/>
    </row>
    <row r="6" spans="1:10" x14ac:dyDescent="0.15">
      <c r="A6" s="3"/>
      <c r="B6" s="3"/>
      <c r="C6" s="3"/>
      <c r="D6" s="4"/>
      <c r="E6" s="4"/>
      <c r="F6" s="4"/>
      <c r="G6" s="4"/>
      <c r="H6" s="4"/>
    </row>
    <row r="7" spans="1:10" x14ac:dyDescent="0.15">
      <c r="A7" s="903" t="s">
        <v>242</v>
      </c>
      <c r="B7" s="904"/>
      <c r="C7" s="904"/>
      <c r="D7" s="905"/>
      <c r="E7" s="905"/>
      <c r="F7" s="905"/>
      <c r="G7" s="905"/>
      <c r="H7" s="906"/>
    </row>
    <row r="8" spans="1:10" ht="28" customHeight="1" x14ac:dyDescent="0.15">
      <c r="A8" s="911" t="str">
        <f>'Mode d''emploi'!C4</f>
        <v>Prise en compte des impacts du référentiel HAS v2021
sur l’Ingénierie Biomédicale en Etablissement de Santé</v>
      </c>
      <c r="B8" s="912"/>
      <c r="C8" s="912"/>
      <c r="D8" s="913"/>
      <c r="E8" s="913"/>
      <c r="F8" s="913"/>
      <c r="G8" s="913"/>
      <c r="H8" s="914"/>
    </row>
    <row r="9" spans="1:10" s="27" customFormat="1" ht="14.25" customHeight="1" x14ac:dyDescent="0.2">
      <c r="A9" s="915" t="str">
        <f>'Mode d''emploi'!D7</f>
        <v>Nom de l'établissement</v>
      </c>
      <c r="B9" s="916"/>
      <c r="C9" s="916"/>
      <c r="D9" s="917"/>
      <c r="E9" s="917"/>
      <c r="F9" s="917"/>
      <c r="G9" s="917"/>
      <c r="H9" s="918"/>
    </row>
    <row r="10" spans="1:10" ht="35" customHeight="1" x14ac:dyDescent="0.15">
      <c r="A10" s="919" t="s">
        <v>243</v>
      </c>
      <c r="B10" s="920"/>
      <c r="C10" s="920"/>
      <c r="D10" s="921"/>
      <c r="E10" s="921"/>
      <c r="F10" s="921"/>
      <c r="G10" s="921"/>
      <c r="H10" s="922"/>
    </row>
    <row r="11" spans="1:10" ht="29" customHeight="1" x14ac:dyDescent="0.15">
      <c r="A11" s="923" t="s">
        <v>244</v>
      </c>
      <c r="B11" s="924"/>
      <c r="C11" s="924"/>
      <c r="D11" s="925"/>
      <c r="E11" s="925"/>
      <c r="F11" s="925"/>
      <c r="G11" s="925"/>
      <c r="H11" s="926"/>
    </row>
    <row r="12" spans="1:10" ht="4" customHeight="1" x14ac:dyDescent="0.15">
      <c r="A12" s="276"/>
      <c r="B12" s="276"/>
      <c r="C12" s="23"/>
      <c r="D12" s="24"/>
      <c r="E12" s="24"/>
      <c r="F12" s="24"/>
      <c r="G12" s="24"/>
      <c r="H12" s="24"/>
    </row>
    <row r="13" spans="1:10" x14ac:dyDescent="0.15">
      <c r="A13" s="927" t="s">
        <v>245</v>
      </c>
      <c r="B13" s="928"/>
      <c r="C13" s="928"/>
      <c r="D13" s="928"/>
      <c r="E13" s="928"/>
      <c r="F13" s="191"/>
      <c r="G13" s="192" t="s">
        <v>60</v>
      </c>
      <c r="H13" s="193" t="s">
        <v>246</v>
      </c>
    </row>
    <row r="14" spans="1:10" s="27" customFormat="1" ht="15" customHeight="1" x14ac:dyDescent="0.2">
      <c r="A14" s="438"/>
      <c r="B14" s="459"/>
      <c r="C14" s="459"/>
      <c r="D14" s="459"/>
      <c r="E14" s="460"/>
      <c r="F14" s="461" t="s">
        <v>247</v>
      </c>
      <c r="G14" s="462">
        <v>0.7</v>
      </c>
      <c r="H14" s="439" t="str">
        <f>VLOOKUP($G$14,Utilitaires!$B$38:$C$42,2)</f>
        <v>Maitrisé</v>
      </c>
      <c r="J14" s="197"/>
    </row>
    <row r="15" spans="1:10" ht="39" customHeight="1" x14ac:dyDescent="0.15">
      <c r="A15" s="949" t="s">
        <v>248</v>
      </c>
      <c r="B15" s="950"/>
      <c r="C15" s="950"/>
      <c r="D15" s="950"/>
      <c r="E15" s="950"/>
      <c r="F15" s="950"/>
      <c r="G15" s="463" t="str">
        <f>Résultats!E33</f>
        <v/>
      </c>
      <c r="H15" s="181" t="str">
        <f>Résultats!F33</f>
        <v xml:space="preserve">    Incomplet    </v>
      </c>
    </row>
    <row r="16" spans="1:10" s="440" customFormat="1" ht="26" customHeight="1" x14ac:dyDescent="0.15">
      <c r="A16" s="907" t="str">
        <f>Résultats!A34</f>
        <v>Pr 1 Contribuer à la coordination des équipes et la gestion du parcours de soins</v>
      </c>
      <c r="B16" s="908"/>
      <c r="C16" s="908"/>
      <c r="D16" s="908"/>
      <c r="E16" s="908"/>
      <c r="F16" s="908"/>
      <c r="G16" s="468" t="str">
        <f>Résultats!E34</f>
        <v/>
      </c>
      <c r="H16" s="469" t="str">
        <f>Résultats!F34</f>
        <v xml:space="preserve">     Incomplet</v>
      </c>
      <c r="J16" s="458"/>
    </row>
    <row r="17" spans="1:8" s="440" customFormat="1" ht="26" customHeight="1" x14ac:dyDescent="0.15">
      <c r="A17" s="909" t="str">
        <f>Résultats!A35</f>
        <v xml:space="preserve">Pr 2 Contribuer à la satisfaction du patient </v>
      </c>
      <c r="B17" s="910"/>
      <c r="C17" s="910"/>
      <c r="D17" s="910"/>
      <c r="E17" s="910"/>
      <c r="F17" s="910"/>
      <c r="G17" s="470" t="str">
        <f>Résultats!E35</f>
        <v/>
      </c>
      <c r="H17" s="471" t="str">
        <f>Résultats!F35</f>
        <v xml:space="preserve">    Incomplet</v>
      </c>
    </row>
    <row r="18" spans="1:8" s="440" customFormat="1" ht="26" customHeight="1" x14ac:dyDescent="0.15">
      <c r="A18" s="961" t="str">
        <f>Résultats!A36</f>
        <v>Pr 3 Contribuer à la maîtrise des risques</v>
      </c>
      <c r="B18" s="962"/>
      <c r="C18" s="962"/>
      <c r="D18" s="962"/>
      <c r="E18" s="962"/>
      <c r="F18" s="962"/>
      <c r="G18" s="472" t="str">
        <f>Résultats!E36</f>
        <v/>
      </c>
      <c r="H18" s="473" t="str">
        <f>Résultats!F36</f>
        <v xml:space="preserve">    Incomplet</v>
      </c>
    </row>
    <row r="19" spans="1:8" s="440" customFormat="1" ht="26" customHeight="1" x14ac:dyDescent="0.15">
      <c r="A19" s="963" t="str">
        <f>Résultats!A37</f>
        <v>Pr 4 Contribuer à l'optimisation de la qualité et la sécurité des soins</v>
      </c>
      <c r="B19" s="964"/>
      <c r="C19" s="964"/>
      <c r="D19" s="964"/>
      <c r="E19" s="964"/>
      <c r="F19" s="964"/>
      <c r="G19" s="474" t="str">
        <f>Résultats!E37</f>
        <v/>
      </c>
      <c r="H19" s="475" t="str">
        <f>Résultats!F37</f>
        <v xml:space="preserve">    Incomplet</v>
      </c>
    </row>
    <row r="20" spans="1:8" s="440" customFormat="1" ht="26" customHeight="1" x14ac:dyDescent="0.15">
      <c r="A20" s="965" t="str">
        <f>Résultats!A38</f>
        <v>Pr 5 Contribuer à l'apport des ressources Humaines</v>
      </c>
      <c r="B20" s="966"/>
      <c r="C20" s="966"/>
      <c r="D20" s="966"/>
      <c r="E20" s="966"/>
      <c r="F20" s="966"/>
      <c r="G20" s="476" t="str">
        <f>Résultats!E38</f>
        <v/>
      </c>
      <c r="H20" s="477" t="str">
        <f>Résultats!F38</f>
        <v xml:space="preserve">    Incomplet</v>
      </c>
    </row>
    <row r="21" spans="1:8" s="440" customFormat="1" ht="26" customHeight="1" x14ac:dyDescent="0.15">
      <c r="A21" s="976" t="str">
        <f>Résultats!A39</f>
        <v>Pr 6 Contribuer à la mutualisation des moyens (Groupement Hospitalier de Territoire)</v>
      </c>
      <c r="B21" s="977"/>
      <c r="C21" s="977"/>
      <c r="D21" s="977"/>
      <c r="E21" s="977"/>
      <c r="F21" s="977"/>
      <c r="G21" s="478" t="str">
        <f>Résultats!E39</f>
        <v/>
      </c>
      <c r="H21" s="479" t="str">
        <f>Résultats!F39</f>
        <v xml:space="preserve">    Incomplet</v>
      </c>
    </row>
    <row r="22" spans="1:8" s="279" customFormat="1" ht="8" customHeight="1" x14ac:dyDescent="0.2">
      <c r="A22" s="277"/>
      <c r="B22" s="464" t="s">
        <v>249</v>
      </c>
      <c r="C22" s="465" t="str">
        <f>'Mode d''emploi'!G24</f>
        <v>Non applicable</v>
      </c>
      <c r="D22" s="466" t="str">
        <f>'Mode d''emploi'!G25</f>
        <v>Informel</v>
      </c>
      <c r="E22" s="466" t="str">
        <f>'Mode d''emploi'!G26</f>
        <v>Formel</v>
      </c>
      <c r="F22" s="466" t="str">
        <f>'Mode d''emploi'!G27</f>
        <v>Planifié</v>
      </c>
      <c r="G22" s="466" t="str">
        <f>'Mode d''emploi'!G28</f>
        <v>Maitrisé</v>
      </c>
      <c r="H22" s="278" t="str">
        <f>'Mode d''emploi'!G29</f>
        <v>Efficace</v>
      </c>
    </row>
    <row r="23" spans="1:8" s="279" customFormat="1" ht="8" customHeight="1" x14ac:dyDescent="0.2">
      <c r="A23" s="280" t="s">
        <v>250</v>
      </c>
      <c r="B23" s="464" t="s">
        <v>251</v>
      </c>
      <c r="C23" s="467" t="str">
        <f>'Mode d''emploi'!E24</f>
        <v>NA</v>
      </c>
      <c r="D23" s="467">
        <f>'Mode d''emploi'!E25</f>
        <v>0</v>
      </c>
      <c r="E23" s="467">
        <f>'Mode d''emploi'!E26</f>
        <v>0.2</v>
      </c>
      <c r="F23" s="467">
        <f>'Mode d''emploi'!E27</f>
        <v>0.5</v>
      </c>
      <c r="G23" s="467">
        <f>'Mode d''emploi'!E28</f>
        <v>0.7</v>
      </c>
      <c r="H23" s="194">
        <f>'Mode d''emploi'!E29</f>
        <v>0.9</v>
      </c>
    </row>
    <row r="24" spans="1:8" s="279" customFormat="1" ht="8" customHeight="1" x14ac:dyDescent="0.2">
      <c r="A24" s="281"/>
      <c r="B24" s="282" t="s">
        <v>252</v>
      </c>
      <c r="C24" s="195" t="str">
        <f>'Mode d''emploi'!F24</f>
        <v>NA</v>
      </c>
      <c r="D24" s="195">
        <f>'Mode d''emploi'!F25</f>
        <v>0.19</v>
      </c>
      <c r="E24" s="195">
        <f>'Mode d''emploi'!F26</f>
        <v>0.49</v>
      </c>
      <c r="F24" s="195">
        <f>'Mode d''emploi'!F27</f>
        <v>0.69</v>
      </c>
      <c r="G24" s="195">
        <f>'Mode d''emploi'!F28</f>
        <v>0.89</v>
      </c>
      <c r="H24" s="196">
        <f>'Mode d''emploi'!F29</f>
        <v>1</v>
      </c>
    </row>
    <row r="25" spans="1:8" ht="4" customHeight="1" x14ac:dyDescent="0.15">
      <c r="A25" s="276"/>
      <c r="B25" s="276"/>
      <c r="C25" s="23"/>
      <c r="D25" s="24"/>
      <c r="E25" s="24"/>
      <c r="F25" s="24"/>
      <c r="G25" s="24"/>
      <c r="H25" s="24"/>
    </row>
    <row r="26" spans="1:8" ht="13" customHeight="1" x14ac:dyDescent="0.15">
      <c r="A26" s="978" t="str">
        <f>Résultats!H32</f>
        <v>Performance</v>
      </c>
      <c r="B26" s="979"/>
      <c r="C26" s="980" t="str">
        <f>Résultats!H34</f>
        <v>Efficacité</v>
      </c>
      <c r="D26" s="981"/>
      <c r="E26" s="982" t="str">
        <f>Résultats!H35</f>
        <v>Efficience</v>
      </c>
      <c r="F26" s="983"/>
      <c r="G26" s="987" t="str">
        <f>Résultats!H36</f>
        <v>Qualité perçue</v>
      </c>
      <c r="H26" s="988"/>
    </row>
    <row r="27" spans="1:8" s="234" customFormat="1" ht="23" customHeight="1" x14ac:dyDescent="0.15">
      <c r="A27" s="452" t="str">
        <f>Résultats!I33</f>
        <v/>
      </c>
      <c r="B27" s="453" t="str">
        <f>Résultats!J33</f>
        <v xml:space="preserve">
Incomplet</v>
      </c>
      <c r="C27" s="454" t="str">
        <f>Résultats!I34</f>
        <v/>
      </c>
      <c r="D27" s="455" t="str">
        <f>Résultats!J34</f>
        <v xml:space="preserve">     Incomplet</v>
      </c>
      <c r="E27" s="456" t="str">
        <f>Résultats!I35</f>
        <v/>
      </c>
      <c r="F27" s="457" t="str">
        <f>Résultats!J35</f>
        <v xml:space="preserve">    Incomplet</v>
      </c>
      <c r="G27" s="398" t="str">
        <f>Résultats!I36</f>
        <v/>
      </c>
      <c r="H27" s="457" t="str">
        <f>Résultats!J36</f>
        <v xml:space="preserve">     Incomplet</v>
      </c>
    </row>
    <row r="28" spans="1:8" ht="4" customHeight="1" x14ac:dyDescent="0.15">
      <c r="A28" s="276"/>
      <c r="B28" s="276"/>
      <c r="C28" s="23"/>
      <c r="D28" s="24"/>
      <c r="E28" s="24"/>
      <c r="F28" s="24"/>
      <c r="G28" s="24"/>
      <c r="H28" s="24"/>
    </row>
    <row r="29" spans="1:8" x14ac:dyDescent="0.15">
      <c r="A29" s="972" t="s">
        <v>253</v>
      </c>
      <c r="B29" s="973"/>
      <c r="C29" s="973"/>
      <c r="D29" s="974"/>
      <c r="E29" s="974"/>
      <c r="F29" s="974"/>
      <c r="G29" s="974"/>
      <c r="H29" s="975"/>
    </row>
    <row r="30" spans="1:8" x14ac:dyDescent="0.15">
      <c r="A30" s="967" t="s">
        <v>254</v>
      </c>
      <c r="B30" s="968"/>
      <c r="C30" s="968"/>
      <c r="D30" s="969"/>
      <c r="E30" s="969"/>
      <c r="F30" s="969"/>
      <c r="G30" s="969"/>
      <c r="H30" s="970"/>
    </row>
    <row r="31" spans="1:8" x14ac:dyDescent="0.15">
      <c r="A31" s="951" t="s">
        <v>255</v>
      </c>
      <c r="B31" s="952"/>
      <c r="C31" s="971"/>
      <c r="D31" s="971"/>
      <c r="E31" s="951" t="s">
        <v>256</v>
      </c>
      <c r="F31" s="952"/>
      <c r="G31" s="953"/>
      <c r="H31" s="954"/>
    </row>
    <row r="32" spans="1:8" ht="38" customHeight="1" x14ac:dyDescent="0.15">
      <c r="A32" s="955" t="str">
        <f>'Mode d''emploi'!A5</f>
        <v>Source : Certification des établissements de santé pour la qualité des soins, HAS, septembre 2021
Disponible sur : https://www.has-sante.fr/upload/docs/application/pdf/2020-11/manuel_certification_es_qualite_soins.pdf</v>
      </c>
      <c r="B32" s="956"/>
      <c r="C32" s="956"/>
      <c r="D32" s="956"/>
      <c r="E32" s="957" t="s">
        <v>257</v>
      </c>
      <c r="F32" s="958"/>
      <c r="G32" s="959"/>
      <c r="H32" s="960"/>
    </row>
    <row r="33" spans="1:8" ht="32" customHeight="1" x14ac:dyDescent="0.15">
      <c r="A33" s="1001" t="s">
        <v>258</v>
      </c>
      <c r="B33" s="1002"/>
      <c r="C33" s="1002"/>
      <c r="D33" s="1002"/>
      <c r="E33" s="1003" t="s">
        <v>259</v>
      </c>
      <c r="F33" s="1004"/>
      <c r="G33" s="1004"/>
      <c r="H33" s="1005"/>
    </row>
    <row r="34" spans="1:8" ht="4" customHeight="1" x14ac:dyDescent="0.15">
      <c r="A34" s="3"/>
      <c r="B34" s="3"/>
      <c r="C34" s="3"/>
      <c r="D34" s="4"/>
      <c r="E34" s="4"/>
      <c r="F34" s="4"/>
      <c r="G34" s="4"/>
      <c r="H34" s="4"/>
    </row>
    <row r="35" spans="1:8" ht="13" customHeight="1" x14ac:dyDescent="0.15">
      <c r="A35" s="989" t="s">
        <v>260</v>
      </c>
      <c r="B35" s="990"/>
      <c r="C35" s="991"/>
      <c r="D35" s="991"/>
      <c r="E35" s="992"/>
      <c r="F35" s="992"/>
      <c r="G35" s="992"/>
      <c r="H35" s="993"/>
    </row>
    <row r="36" spans="1:8" x14ac:dyDescent="0.15">
      <c r="A36" s="182" t="s">
        <v>261</v>
      </c>
      <c r="B36" s="92"/>
      <c r="C36" s="93"/>
      <c r="D36" s="190"/>
      <c r="E36" s="184" t="str">
        <f>'Mode d''emploi'!A8</f>
        <v xml:space="preserve">Responsable de l'Ingénierie Biomédicale : </v>
      </c>
      <c r="F36" s="441"/>
      <c r="G36" s="442"/>
      <c r="H36" s="183"/>
    </row>
    <row r="37" spans="1:8" x14ac:dyDescent="0.15">
      <c r="A37" s="994" t="s">
        <v>262</v>
      </c>
      <c r="B37" s="995"/>
      <c r="C37" s="995"/>
      <c r="D37" s="996"/>
      <c r="E37" s="1009" t="str">
        <f>'Mode d''emploi'!D8</f>
        <v>Nom du Responsable</v>
      </c>
      <c r="F37" s="1010"/>
      <c r="G37" s="1011"/>
      <c r="H37" s="1012"/>
    </row>
    <row r="38" spans="1:8" x14ac:dyDescent="0.15">
      <c r="A38" s="184" t="s">
        <v>263</v>
      </c>
      <c r="B38" s="441"/>
      <c r="C38" s="443"/>
      <c r="D38" s="442"/>
      <c r="E38" s="184" t="s">
        <v>263</v>
      </c>
      <c r="F38" s="441"/>
      <c r="G38" s="442"/>
      <c r="H38" s="183"/>
    </row>
    <row r="39" spans="1:8" x14ac:dyDescent="0.15">
      <c r="A39" s="1006" t="s">
        <v>264</v>
      </c>
      <c r="B39" s="1007"/>
      <c r="C39" s="1008"/>
      <c r="D39" s="1008"/>
      <c r="E39" s="997" t="str">
        <f>'Mode d''emploi'!D7</f>
        <v>Nom de l'établissement</v>
      </c>
      <c r="F39" s="998"/>
      <c r="G39" s="999"/>
      <c r="H39" s="1000"/>
    </row>
    <row r="40" spans="1:8" x14ac:dyDescent="0.15">
      <c r="A40" s="1015" t="s">
        <v>265</v>
      </c>
      <c r="B40" s="1016"/>
      <c r="C40" s="1017"/>
      <c r="D40" s="1017"/>
      <c r="E40" s="1018" t="s">
        <v>266</v>
      </c>
      <c r="F40" s="1019"/>
      <c r="G40" s="1020"/>
      <c r="H40" s="1021"/>
    </row>
    <row r="41" spans="1:8" x14ac:dyDescent="0.15">
      <c r="A41" s="1022" t="s">
        <v>267</v>
      </c>
      <c r="B41" s="1023"/>
      <c r="C41" s="1008"/>
      <c r="D41" s="1008"/>
      <c r="E41" s="1024" t="s">
        <v>268</v>
      </c>
      <c r="F41" s="1025"/>
      <c r="G41" s="1026"/>
      <c r="H41" s="1027"/>
    </row>
    <row r="42" spans="1:8" x14ac:dyDescent="0.15">
      <c r="A42" s="1006" t="s">
        <v>269</v>
      </c>
      <c r="B42" s="1007"/>
      <c r="C42" s="1007"/>
      <c r="D42" s="1008"/>
      <c r="E42" s="287" t="str">
        <f>'Mode d''emploi'!D9</f>
        <v>Email du Responsable</v>
      </c>
      <c r="F42" s="444"/>
      <c r="G42" s="480" t="s">
        <v>12</v>
      </c>
      <c r="H42" s="185" t="str">
        <f>'Mode d''emploi'!I9</f>
        <v>n° Téléphone</v>
      </c>
    </row>
    <row r="43" spans="1:8" x14ac:dyDescent="0.15">
      <c r="A43" s="186" t="s">
        <v>270</v>
      </c>
      <c r="B43" s="445"/>
      <c r="C43" s="446"/>
      <c r="D43" s="447"/>
      <c r="E43" s="186" t="s">
        <v>271</v>
      </c>
      <c r="F43" s="445"/>
      <c r="G43" s="446"/>
      <c r="H43" s="187"/>
    </row>
    <row r="44" spans="1:8" x14ac:dyDescent="0.15">
      <c r="A44" s="1013" t="s">
        <v>272</v>
      </c>
      <c r="B44" s="1014"/>
      <c r="C44" s="1014"/>
      <c r="D44" s="1014"/>
      <c r="E44" s="946" t="str">
        <f>IF(Evaluation!D6="","pas de date d'évaluation pour l'instant",Evaluation!D6)</f>
        <v>pas de date d'évaluation pour l'instant</v>
      </c>
      <c r="F44" s="947"/>
      <c r="G44" s="947"/>
      <c r="H44" s="948"/>
    </row>
    <row r="45" spans="1:8" x14ac:dyDescent="0.15">
      <c r="A45" s="188" t="s">
        <v>273</v>
      </c>
      <c r="B45" s="448"/>
      <c r="C45" s="449"/>
      <c r="D45" s="450"/>
      <c r="E45" s="188" t="s">
        <v>273</v>
      </c>
      <c r="F45" s="448"/>
      <c r="G45" s="451"/>
      <c r="H45" s="189"/>
    </row>
    <row r="46" spans="1:8" ht="86" customHeight="1" x14ac:dyDescent="0.15">
      <c r="A46" s="984"/>
      <c r="B46" s="985"/>
      <c r="C46" s="985"/>
      <c r="D46" s="986"/>
      <c r="E46" s="984"/>
      <c r="F46" s="985"/>
      <c r="G46" s="985"/>
      <c r="H46" s="986"/>
    </row>
  </sheetData>
  <sheetProtection sheet="1" objects="1" scenarios="1" formatCells="0" formatColumns="0" formatRows="0" insertHyperlinks="0" selectLockedCells="1"/>
  <mergeCells count="45">
    <mergeCell ref="A46:D46"/>
    <mergeCell ref="E46:H46"/>
    <mergeCell ref="G26:H26"/>
    <mergeCell ref="A35:H35"/>
    <mergeCell ref="A37:D37"/>
    <mergeCell ref="E39:H39"/>
    <mergeCell ref="A33:D33"/>
    <mergeCell ref="E33:H33"/>
    <mergeCell ref="A39:D39"/>
    <mergeCell ref="E37:H37"/>
    <mergeCell ref="A44:D44"/>
    <mergeCell ref="A40:D40"/>
    <mergeCell ref="E40:H40"/>
    <mergeCell ref="A41:D41"/>
    <mergeCell ref="E41:H41"/>
    <mergeCell ref="A42:D42"/>
    <mergeCell ref="E44:H44"/>
    <mergeCell ref="A15:F15"/>
    <mergeCell ref="E31:H31"/>
    <mergeCell ref="A32:D32"/>
    <mergeCell ref="E32:H32"/>
    <mergeCell ref="A18:F18"/>
    <mergeCell ref="A19:F19"/>
    <mergeCell ref="A20:F20"/>
    <mergeCell ref="A30:H30"/>
    <mergeCell ref="A31:D31"/>
    <mergeCell ref="A29:H29"/>
    <mergeCell ref="A21:F21"/>
    <mergeCell ref="A26:B26"/>
    <mergeCell ref="C26:D26"/>
    <mergeCell ref="E26:F26"/>
    <mergeCell ref="A2:H2"/>
    <mergeCell ref="A3:H3"/>
    <mergeCell ref="A4:D4"/>
    <mergeCell ref="E4:H4"/>
    <mergeCell ref="A5:D5"/>
    <mergeCell ref="E5:H5"/>
    <mergeCell ref="A7:H7"/>
    <mergeCell ref="A16:F16"/>
    <mergeCell ref="A17:F17"/>
    <mergeCell ref="A8:H8"/>
    <mergeCell ref="A9:H9"/>
    <mergeCell ref="A10:H10"/>
    <mergeCell ref="A11:H11"/>
    <mergeCell ref="A13:E13"/>
  </mergeCells>
  <phoneticPr fontId="25" type="noConversion"/>
  <dataValidations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E32:H32"/>
    <dataValidation allowBlank="1" showInputMessage="1" showErrorMessage="1" prompt="Autre document d'appui : Mettre ici, et en noir, tout autre document d'appui éventuel pour cette déclaration" sqref="E33:H33"/>
    <dataValidation allowBlank="1" showInputMessage="1" showErrorMessage="1" prompt="Indiquer les NOM et Prénom de la personne indépendante" sqref="A37:D37"/>
    <dataValidation allowBlank="1" showInputMessage="1" showErrorMessage="1" prompt="Organisme de la personne indépendante" sqref="A39:D39"/>
    <dataValidation allowBlank="1" showInputMessage="1" showErrorMessage="1" prompt="Adresse complète de l'organisme de la personne indépendante" sqref="A40:D40"/>
    <dataValidation allowBlank="1" showInputMessage="1" showErrorMessage="1" prompt="Code postal - Ville - Pays de l'organisme de la personne indépendante" sqref="A41:D41"/>
    <dataValidation allowBlank="1" showInputMessage="1" showErrorMessage="1" prompt="Tél et email de la personne indépendante" sqref="A42:D42"/>
    <dataValidation allowBlank="1" showInputMessage="1" showErrorMessage="1" prompt="Mettre la date de signature par la personne compétente" sqref="A44:B44"/>
    <dataValidation allowBlank="1" showInputMessage="1" showErrorMessage="1" prompt="Adresse complète de l'Exploitant des dispositifs médicaux" sqref="E40:H40"/>
    <dataValidation allowBlank="1" showInputMessage="1" showErrorMessage="1" prompt="Code postal - Ville - Pays de l'Exploitant" sqref="E41:H41"/>
  </dataValidations>
  <hyperlinks>
    <hyperlink ref="A33" r:id="rId1"/>
    <hyperlink ref="B33" r:id="rId2" display="https://travaux.master.utc.fr/formations-master/ingenierie-de-la-sante/ids116/"/>
    <hyperlink ref="C33" r:id="rId3" display="https://travaux.master.utc.fr/formations-master/ingenierie-de-la-sante/ids116/"/>
    <hyperlink ref="D33" r:id="rId4" display="https://travaux.master.utc.fr/formations-master/ingenierie-de-la-sante/ids116/"/>
    <hyperlink ref="A33:D33" r:id="rId5" display="Outil d'autodiagnostic : Fichier Excel® automatisé (voir sa dénomination au bas de la feuille) mis au point à l'Université de Technologie de Compiègne, France (étude complète : https://travaux.master.utc.fr/ puis &quot;IDS&quot;, réf IDS116)"/>
    <hyperlink ref="A32" r:id="rId6" display="https://www.has-sante.fr/upload/docs/application/pdf/2020-11/referentiel_certification_es_qualite_soins.pdf"/>
    <hyperlink ref="B32" r:id="rId7" display="https://www.has-sante.fr/upload/docs/application/pdf/2020-11/referentiel_certification_es_qualite_soins.pdf"/>
    <hyperlink ref="C32" r:id="rId8" display="https://www.has-sante.fr/upload/docs/application/pdf/2020-11/referentiel_certification_es_qualite_soins.pdf"/>
    <hyperlink ref="D32" r:id="rId9" display="https://www.has-sante.fr/upload/docs/application/pdf/2020-11/referentiel_certification_es_qualite_soins.pdf"/>
  </hyperlinks>
  <printOptions horizontalCentered="1"/>
  <pageMargins left="0.30000000000000004" right="0.30000000000000004" top="0" bottom="0.35000000000000003" header="0" footer="0.1"/>
  <pageSetup paperSize="9" orientation="portrait" r:id="rId10"/>
  <headerFooter>
    <oddFooter>&amp;L&amp;"Arial Italique,Italique"&amp;6&amp;K000000Fichier : &amp;F&amp;C&amp;"Arial Italique,Italique"&amp;6&amp;K000000Onglet : &amp;A&amp;R&amp;"Arial Italique,Italique"&amp;6&amp;K000000page n°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Utilitaires!$B$38:$B$43</xm:f>
          </x14:formula1>
          <xm:sqref>J14</xm:sqref>
        </x14:dataValidation>
        <x14:dataValidation type="list" allowBlank="1" showInputMessage="1" showErrorMessage="1">
          <x14:formula1>
            <xm:f>Utilitaires!$B$38:$B$42</xm:f>
          </x14:formula1>
          <xm:sqref>G14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K80"/>
  <sheetViews>
    <sheetView zoomScale="110" zoomScaleNormal="120" zoomScalePageLayoutView="120" workbookViewId="0">
      <selection activeCell="C48" sqref="C48"/>
    </sheetView>
  </sheetViews>
  <sheetFormatPr baseColWidth="10" defaultColWidth="10.5703125" defaultRowHeight="11" x14ac:dyDescent="0.15"/>
  <cols>
    <col min="1" max="1" width="3.5703125" style="14" customWidth="1"/>
    <col min="2" max="2" width="25.140625" style="14" customWidth="1"/>
    <col min="3" max="3" width="26.140625" style="14" customWidth="1"/>
    <col min="4" max="4" width="26.5703125" style="119" customWidth="1"/>
    <col min="5" max="6" width="25.5703125" style="14" customWidth="1"/>
    <col min="7" max="8" width="25.5703125" style="119" customWidth="1"/>
    <col min="9" max="9" width="42.85546875" style="119" customWidth="1"/>
    <col min="10" max="10" width="46.42578125" style="28" customWidth="1"/>
    <col min="11" max="11" width="10.5703125" style="119"/>
    <col min="12" max="16384" width="10.5703125" style="14"/>
  </cols>
  <sheetData>
    <row r="1" spans="1:11" ht="19" customHeight="1" x14ac:dyDescent="0.15">
      <c r="B1" s="39" t="s">
        <v>274</v>
      </c>
      <c r="C1" s="40"/>
      <c r="D1" s="42"/>
      <c r="E1" s="118" t="s">
        <v>275</v>
      </c>
      <c r="F1" s="41"/>
      <c r="G1" s="168" t="s">
        <v>276</v>
      </c>
      <c r="H1" s="1028" t="s">
        <v>277</v>
      </c>
      <c r="I1" s="1029"/>
      <c r="J1" s="170" t="s">
        <v>278</v>
      </c>
      <c r="K1" s="14"/>
    </row>
    <row r="2" spans="1:11" ht="26" customHeight="1" x14ac:dyDescent="0.15">
      <c r="A2" s="1031" t="s">
        <v>279</v>
      </c>
      <c r="B2" s="61" t="str">
        <f>'Mode d''emploi'!C23</f>
        <v>Choix de VÉRACITÉ</v>
      </c>
      <c r="C2" s="58" t="s">
        <v>280</v>
      </c>
      <c r="D2" s="119" t="s">
        <v>281</v>
      </c>
      <c r="E2" s="26">
        <f>IFERROR(COUNTIFS(Evaluation!$D$18:$D$61,$B2),0)</f>
        <v>34</v>
      </c>
      <c r="F2" s="124" t="s">
        <v>282</v>
      </c>
      <c r="G2" s="169" t="str">
        <f>'Mode d''emploi'!D23</f>
        <v>Taux de VÉRACITÉ</v>
      </c>
      <c r="H2" s="166" t="str">
        <f>'Mode d''emploi'!C23</f>
        <v>Choix de VÉRACITÉ</v>
      </c>
      <c r="I2" s="165" t="str">
        <f>'Mode d''emploi'!A23</f>
        <v>Libellés explicites 
des niveaux de VÉRACITÉ</v>
      </c>
      <c r="J2" s="165" t="s">
        <v>283</v>
      </c>
      <c r="K2" s="14"/>
    </row>
    <row r="3" spans="1:11" ht="26" customHeight="1" x14ac:dyDescent="0.15">
      <c r="A3" s="1031"/>
      <c r="B3" s="55" t="str">
        <f>'Mode d''emploi'!C25</f>
        <v xml:space="preserve">Faux </v>
      </c>
      <c r="C3" s="20" t="str">
        <f>'Mode d''emploi'!A25</f>
        <v>L'action n'est pas réalisée ou alors de manière très aléatoire.</v>
      </c>
      <c r="D3" s="5">
        <f>'Mode d''emploi'!D25</f>
        <v>0</v>
      </c>
      <c r="E3" s="26">
        <f>IFERROR(COUNTIFS(Evaluation!$D$18:$D$61,$B3),0)</f>
        <v>0</v>
      </c>
      <c r="F3" s="11"/>
      <c r="G3" s="169" t="str">
        <f>'Mode d''emploi'!D24</f>
        <v>NA</v>
      </c>
      <c r="H3" s="166" t="str">
        <f>'Mode d''emploi'!C24</f>
        <v>Non applicable</v>
      </c>
      <c r="I3" s="167" t="str">
        <f>'Mode d''emploi'!A24</f>
        <v>A l'unanimité, l'action est déclarée non applicable.</v>
      </c>
      <c r="J3" s="165">
        <f>E4</f>
        <v>0</v>
      </c>
      <c r="K3" s="14"/>
    </row>
    <row r="4" spans="1:11" ht="26" customHeight="1" x14ac:dyDescent="0.15">
      <c r="A4" s="1031"/>
      <c r="B4" s="55" t="str">
        <f>'Mode d''emploi'!C24:C24</f>
        <v>Non applicable</v>
      </c>
      <c r="C4" s="21" t="str">
        <f>'Mode d''emploi'!A24</f>
        <v>A l'unanimité, l'action est déclarée non applicable.</v>
      </c>
      <c r="D4" s="335" t="str">
        <f>'Mode d''emploi'!D24</f>
        <v>NA</v>
      </c>
      <c r="E4" s="26">
        <f>IFERROR(COUNTIFS(Evaluation!$D$18:$D$61,$B4),0)</f>
        <v>0</v>
      </c>
      <c r="F4" s="11"/>
      <c r="G4" s="169">
        <f>'Mode d''emploi'!D25</f>
        <v>0</v>
      </c>
      <c r="H4" s="166" t="str">
        <f>'Mode d''emploi'!C25</f>
        <v xml:space="preserve">Faux </v>
      </c>
      <c r="I4" s="167" t="str">
        <f>'Mode d''emploi'!A25</f>
        <v>L'action n'est pas réalisée ou alors de manière très aléatoire.</v>
      </c>
      <c r="J4" s="165">
        <f>E3</f>
        <v>0</v>
      </c>
      <c r="K4" s="14"/>
    </row>
    <row r="5" spans="1:11" ht="26" customHeight="1" x14ac:dyDescent="0.15">
      <c r="A5" s="1031"/>
      <c r="B5" s="55" t="str">
        <f>'Mode d''emploi'!C26:C26</f>
        <v>Plutôt Faux</v>
      </c>
      <c r="C5" s="21" t="str">
        <f>'Mode d''emploi'!A26</f>
        <v>L'action est réalisée quelques fois de manière informelle.</v>
      </c>
      <c r="D5" s="5">
        <f>'Mode d''emploi'!D26</f>
        <v>0.35000000000000003</v>
      </c>
      <c r="E5" s="26">
        <f>IFERROR(COUNTIFS(Evaluation!$D$18:$D$61,$B5),0)</f>
        <v>0</v>
      </c>
      <c r="F5" s="11"/>
      <c r="G5" s="169">
        <f>'Mode d''emploi'!D26</f>
        <v>0.35000000000000003</v>
      </c>
      <c r="H5" s="166" t="str">
        <f>'Mode d''emploi'!C26</f>
        <v>Plutôt Faux</v>
      </c>
      <c r="I5" s="167" t="str">
        <f>'Mode d''emploi'!A26</f>
        <v>L'action est réalisée quelques fois de manière informelle.</v>
      </c>
      <c r="J5" s="165">
        <f>E5</f>
        <v>0</v>
      </c>
      <c r="K5" s="14"/>
    </row>
    <row r="6" spans="1:11" ht="26" customHeight="1" x14ac:dyDescent="0.15">
      <c r="A6" s="1031"/>
      <c r="B6" s="55" t="str">
        <f>'Mode d''emploi'!C27:C27</f>
        <v>Plutôt Vrai</v>
      </c>
      <c r="C6" s="21" t="str">
        <f>'Mode d''emploi'!A27</f>
        <v>L'action est formalisée et réalisée de manière assez convaincante.</v>
      </c>
      <c r="D6" s="5">
        <f>'Mode d''emploi'!D27</f>
        <v>0.6</v>
      </c>
      <c r="E6" s="26">
        <f>IFERROR(COUNTIFS(Evaluation!$D$18:$D$61,$B6),0)</f>
        <v>0</v>
      </c>
      <c r="F6" s="11"/>
      <c r="G6" s="169">
        <f>'Mode d''emploi'!D27</f>
        <v>0.6</v>
      </c>
      <c r="H6" s="166" t="str">
        <f>'Mode d''emploi'!C27</f>
        <v>Plutôt Vrai</v>
      </c>
      <c r="I6" s="167" t="str">
        <f>'Mode d''emploi'!A27</f>
        <v>L'action est formalisée et réalisée de manière assez convaincante.</v>
      </c>
      <c r="J6" s="165">
        <f>E6</f>
        <v>0</v>
      </c>
      <c r="K6" s="14"/>
    </row>
    <row r="7" spans="1:11" ht="26" customHeight="1" x14ac:dyDescent="0.15">
      <c r="A7" s="1031"/>
      <c r="B7" s="61" t="str">
        <f>'Mode d''emploi'!C28</f>
        <v>Vrai </v>
      </c>
      <c r="C7" s="20" t="str">
        <f>'Mode d''emploi'!A28</f>
        <v>L'action est réalisée complètement et tracée.</v>
      </c>
      <c r="D7" s="5">
        <f>'Mode d''emploi'!D28</f>
        <v>0.8</v>
      </c>
      <c r="E7" s="26">
        <f>IFERROR(COUNTIFS(Evaluation!$D$18:$D$61,$B7),0)</f>
        <v>0</v>
      </c>
      <c r="F7" s="11"/>
      <c r="G7" s="169">
        <f>'Mode d''emploi'!D28</f>
        <v>0.8</v>
      </c>
      <c r="H7" s="166" t="str">
        <f>'Mode d''emploi'!C28</f>
        <v>Vrai </v>
      </c>
      <c r="I7" s="167" t="str">
        <f>'Mode d''emploi'!A28</f>
        <v>L'action est réalisée complètement et tracée.</v>
      </c>
      <c r="J7" s="165">
        <f>E7</f>
        <v>0</v>
      </c>
      <c r="K7" s="14"/>
    </row>
    <row r="8" spans="1:11" ht="26" customHeight="1" x14ac:dyDescent="0.15">
      <c r="A8" s="1031"/>
      <c r="B8" s="61" t="str">
        <f>'Mode d''emploi'!C29</f>
        <v>Vrai maîtrisé</v>
      </c>
      <c r="C8" s="21" t="str">
        <f>'Mode d''emploi'!A29</f>
        <v>L'action est maîtrisée et en amélioration continue.</v>
      </c>
      <c r="D8" s="5">
        <f>'Mode d''emploi'!D29</f>
        <v>1</v>
      </c>
      <c r="E8" s="26">
        <f>IFERROR(COUNTIFS(Evaluation!$D$18:$D$61,$B8),0)</f>
        <v>0</v>
      </c>
      <c r="F8" s="11"/>
      <c r="G8" s="169">
        <f>'Mode d''emploi'!D29</f>
        <v>1</v>
      </c>
      <c r="H8" s="166" t="str">
        <f>'Mode d''emploi'!C29</f>
        <v>Vrai maîtrisé</v>
      </c>
      <c r="I8" s="167" t="str">
        <f>'Mode d''emploi'!A29</f>
        <v>L'action est maîtrisée et en amélioration continue.</v>
      </c>
      <c r="J8" s="165">
        <f>E8</f>
        <v>0</v>
      </c>
      <c r="K8" s="14"/>
    </row>
    <row r="9" spans="1:11" ht="23" customHeight="1" x14ac:dyDescent="0.15">
      <c r="D9" s="14"/>
      <c r="E9" s="6">
        <f>SUM(E3:E8)</f>
        <v>0</v>
      </c>
      <c r="F9" s="17" t="s">
        <v>284</v>
      </c>
      <c r="G9" s="14"/>
      <c r="H9" s="14"/>
      <c r="I9" s="14"/>
      <c r="J9" s="14"/>
      <c r="K9" s="14"/>
    </row>
    <row r="10" spans="1:11" x14ac:dyDescent="0.15">
      <c r="B10" s="7"/>
      <c r="C10" s="8"/>
      <c r="G10" s="14"/>
      <c r="H10" s="14"/>
      <c r="I10" s="14"/>
      <c r="J10" s="27"/>
      <c r="K10" s="14"/>
    </row>
    <row r="11" spans="1:11" x14ac:dyDescent="0.15">
      <c r="B11" s="97" t="s">
        <v>285</v>
      </c>
      <c r="C11" s="94"/>
      <c r="D11" s="95"/>
      <c r="G11" s="14"/>
      <c r="H11" s="14"/>
      <c r="I11" s="14"/>
    </row>
    <row r="12" spans="1:11" ht="28" customHeight="1" x14ac:dyDescent="0.15">
      <c r="B12" s="135" t="s">
        <v>286</v>
      </c>
      <c r="C12" s="136" t="s">
        <v>287</v>
      </c>
      <c r="D12" s="137"/>
      <c r="G12" s="14"/>
      <c r="H12" s="14"/>
      <c r="I12" s="14"/>
    </row>
    <row r="13" spans="1:11" ht="28" customHeight="1" x14ac:dyDescent="0.15">
      <c r="B13" s="125" t="s">
        <v>288</v>
      </c>
      <c r="C13" s="126" t="s">
        <v>289</v>
      </c>
      <c r="D13" s="127"/>
      <c r="G13" s="14"/>
      <c r="H13" s="14"/>
      <c r="I13" s="14"/>
    </row>
    <row r="14" spans="1:11" ht="28" customHeight="1" x14ac:dyDescent="0.15">
      <c r="B14" s="125" t="s">
        <v>290</v>
      </c>
      <c r="C14" s="126" t="s">
        <v>291</v>
      </c>
      <c r="D14" s="129"/>
      <c r="G14" s="35"/>
      <c r="H14" s="14"/>
      <c r="I14" s="14"/>
    </row>
    <row r="15" spans="1:11" ht="28" customHeight="1" x14ac:dyDescent="0.15">
      <c r="B15" s="125" t="s">
        <v>292</v>
      </c>
      <c r="C15" s="128"/>
      <c r="D15" s="129"/>
      <c r="G15" s="14"/>
      <c r="H15" s="14"/>
      <c r="I15" s="14"/>
    </row>
    <row r="16" spans="1:11" ht="28" customHeight="1" x14ac:dyDescent="0.15">
      <c r="B16" s="130" t="s">
        <v>293</v>
      </c>
      <c r="C16" s="131"/>
      <c r="D16" s="132"/>
      <c r="G16" s="14"/>
      <c r="H16" s="14"/>
      <c r="I16" s="14"/>
    </row>
    <row r="17" spans="1:11" ht="28" customHeight="1" x14ac:dyDescent="0.15">
      <c r="C17" s="96"/>
      <c r="D17" s="96"/>
      <c r="G17" s="14"/>
      <c r="H17" s="14"/>
      <c r="I17" s="14"/>
    </row>
    <row r="18" spans="1:11" x14ac:dyDescent="0.15">
      <c r="D18" s="14"/>
      <c r="G18" s="14"/>
      <c r="H18" s="14"/>
      <c r="I18" s="14"/>
      <c r="J18" s="14"/>
      <c r="K18" s="14"/>
    </row>
    <row r="19" spans="1:11" x14ac:dyDescent="0.15">
      <c r="B19" s="43" t="s">
        <v>294</v>
      </c>
      <c r="C19" s="44"/>
      <c r="D19" s="45"/>
      <c r="E19" s="46"/>
      <c r="F19" s="1034" t="s">
        <v>295</v>
      </c>
      <c r="G19" s="1035"/>
      <c r="K19" s="14"/>
    </row>
    <row r="20" spans="1:11" ht="25" customHeight="1" x14ac:dyDescent="0.15">
      <c r="C20" s="13" t="str">
        <f>'Mode d''emploi'!H23</f>
        <v>Libellés explicites 
des niveaux de MATURITÉ</v>
      </c>
      <c r="D20" s="1032" t="s">
        <v>296</v>
      </c>
      <c r="E20" s="1033"/>
      <c r="F20" s="1036"/>
      <c r="G20" s="1037"/>
      <c r="H20" s="18"/>
      <c r="K20" s="14"/>
    </row>
    <row r="21" spans="1:11" x14ac:dyDescent="0.15">
      <c r="B21" s="39" t="s">
        <v>297</v>
      </c>
      <c r="C21" s="38"/>
      <c r="D21" s="47" t="s">
        <v>298</v>
      </c>
      <c r="E21" s="47" t="s">
        <v>299</v>
      </c>
      <c r="F21" s="48"/>
      <c r="G21" s="33" t="s">
        <v>300</v>
      </c>
      <c r="H21" s="14"/>
      <c r="I21" s="14"/>
      <c r="J21" s="14"/>
      <c r="K21" s="14"/>
    </row>
    <row r="22" spans="1:11" ht="36" customHeight="1" x14ac:dyDescent="0.15">
      <c r="A22" s="1030" t="s">
        <v>279</v>
      </c>
      <c r="B22" s="56" t="str">
        <f>'Mode d''emploi'!G29</f>
        <v>Efficace</v>
      </c>
      <c r="C22" s="15" t="str">
        <f>'Mode d''emploi'!H29</f>
        <v>Le processus est maîtrisé, évalué dans ses résultats et en amélioration continue. Bravo !</v>
      </c>
      <c r="D22" s="12">
        <f>'Mode d''emploi'!E29</f>
        <v>0.9</v>
      </c>
      <c r="E22" s="12">
        <f>'Mode d''emploi'!F29</f>
        <v>1</v>
      </c>
      <c r="F22" s="10"/>
      <c r="G22" s="34">
        <f>IFERROR(COUNTIFS(Evaluation!$D$16:$D$61,$B22),0)</f>
        <v>0</v>
      </c>
      <c r="H22" s="14"/>
      <c r="I22" s="14"/>
      <c r="J22" s="14"/>
      <c r="K22" s="14"/>
    </row>
    <row r="23" spans="1:11" ht="36" customHeight="1" x14ac:dyDescent="0.15">
      <c r="A23" s="1030"/>
      <c r="B23" s="56" t="str">
        <f>'Mode d''emploi'!G26</f>
        <v>Formel</v>
      </c>
      <c r="C23" s="15" t="str">
        <f>'Mode d''emploi'!H26</f>
        <v>Le processus est formalisé mais n'est pas toujours réalisé complètement et dans les délais. Continuez vos efforts !</v>
      </c>
      <c r="D23" s="12">
        <f>'Mode d''emploi'!E26</f>
        <v>0.2</v>
      </c>
      <c r="E23" s="12">
        <f>'Mode d''emploi'!F26</f>
        <v>0.49</v>
      </c>
      <c r="F23" s="10"/>
      <c r="G23" s="34">
        <f>IFERROR(COUNTIFS(Evaluation!$D$16:$D$61,$B23),0)</f>
        <v>0</v>
      </c>
      <c r="H23" s="14"/>
      <c r="I23" s="14"/>
      <c r="J23" s="14"/>
      <c r="K23" s="14"/>
    </row>
    <row r="24" spans="1:11" ht="36" customHeight="1" x14ac:dyDescent="0.15">
      <c r="A24" s="1030"/>
      <c r="B24" s="67" t="s">
        <v>301</v>
      </c>
      <c r="C24" s="133" t="str">
        <f>C12</f>
        <v>Finalisez vos choix, évaluez TOUS les critères !</v>
      </c>
      <c r="D24" s="29"/>
      <c r="E24" s="29"/>
      <c r="F24" s="30"/>
      <c r="G24" s="32">
        <f>IFERROR(COUNTIFS(Evaluation!$G$16:$G$61,$B24),0)</f>
        <v>6</v>
      </c>
      <c r="H24" s="14"/>
      <c r="I24" s="14"/>
      <c r="J24" s="14"/>
      <c r="K24" s="14"/>
    </row>
    <row r="25" spans="1:11" ht="36" customHeight="1" x14ac:dyDescent="0.15">
      <c r="A25" s="1030"/>
      <c r="B25" s="56" t="str">
        <f>'Mode d''emploi'!G25</f>
        <v>Informel</v>
      </c>
      <c r="C25" s="16" t="str">
        <f>'Mode d''emploi'!H25</f>
        <v>Le processus est réalisé implicitement, mais pas toujours complètement et dans les délais. Progressez !...</v>
      </c>
      <c r="D25" s="12">
        <f>'Mode d''emploi'!E25</f>
        <v>0</v>
      </c>
      <c r="E25" s="12">
        <f>'Mode d''emploi'!F25</f>
        <v>0.19</v>
      </c>
      <c r="F25" s="10"/>
      <c r="G25" s="34">
        <f>IFERROR(COUNTIFS(Evaluation!$D$16:$D$61,$B25),0)</f>
        <v>0</v>
      </c>
      <c r="H25" s="14"/>
      <c r="I25" s="14"/>
      <c r="J25" s="14"/>
      <c r="K25" s="14"/>
    </row>
    <row r="26" spans="1:11" ht="36" customHeight="1" x14ac:dyDescent="0.15">
      <c r="A26" s="1030"/>
      <c r="B26" s="56" t="str">
        <f>'Mode d''emploi'!G24</f>
        <v>Non applicable</v>
      </c>
      <c r="C26" s="15" t="str">
        <f>'Mode d''emploi'!H24</f>
        <v>Le processus n'est pas applicable.</v>
      </c>
      <c r="D26" s="12" t="str">
        <f>'Mode d''emploi'!E24</f>
        <v>NA</v>
      </c>
      <c r="E26" s="12" t="str">
        <f>'Mode d''emploi'!F24</f>
        <v>NA</v>
      </c>
      <c r="F26" s="10"/>
      <c r="G26" s="34">
        <f>IFERROR(COUNTIFS(Evaluation!$D$16:$D$61,$B26),0)</f>
        <v>0</v>
      </c>
      <c r="H26" s="14"/>
      <c r="I26" s="14"/>
      <c r="J26" s="14"/>
      <c r="K26" s="14"/>
    </row>
    <row r="27" spans="1:11" ht="36" customHeight="1" x14ac:dyDescent="0.15">
      <c r="A27" s="1030"/>
      <c r="B27" s="57" t="str">
        <f>'Mode d''emploi'!G28</f>
        <v>Maitrisé</v>
      </c>
      <c r="C27" s="15" t="str">
        <f>'Mode d''emploi'!H28</f>
        <v>Le processus est planifié et  tracé de manière explicite. Félicitations !...</v>
      </c>
      <c r="D27" s="12">
        <f>'Mode d''emploi'!E28</f>
        <v>0.7</v>
      </c>
      <c r="E27" s="12">
        <f>'Mode d''emploi'!F28</f>
        <v>0.89</v>
      </c>
      <c r="F27" s="10"/>
      <c r="G27" s="34">
        <f>IFERROR(COUNTIFS(Evaluation!$D$16:$D$61,$B27),0)</f>
        <v>0</v>
      </c>
      <c r="H27" s="14"/>
      <c r="I27" s="14"/>
      <c r="J27" s="14"/>
      <c r="K27" s="14"/>
    </row>
    <row r="28" spans="1:11" ht="36" customHeight="1" x14ac:dyDescent="0.15">
      <c r="A28" s="1030"/>
      <c r="B28" s="68" t="s">
        <v>302</v>
      </c>
      <c r="C28" s="134" t="str">
        <f>CONCATENATE(Utilitaires!$B$12," : minimum &lt;",Utilitaires!$F$28,"&gt; sur tous les critères !")</f>
        <v>Améliorez vos Actions : minimum &lt;Vrai &gt; sur tous les critères !</v>
      </c>
      <c r="D28" s="37">
        <f>'Auto-déclaration ISO 17050 '!G14</f>
        <v>0.7</v>
      </c>
      <c r="E28" s="31">
        <f>'Auto-déclaration ISO 17050 '!$G$14</f>
        <v>0.7</v>
      </c>
      <c r="F28" s="36" t="str">
        <f>VLOOKUP((E28+11%),G3:H8,2)</f>
        <v>Vrai </v>
      </c>
      <c r="G28" s="32">
        <f>IFERROR(COUNTIFS(Evaluation!$G$16:$G$61,$B28),0)</f>
        <v>0</v>
      </c>
      <c r="H28" s="14"/>
      <c r="I28" s="14"/>
      <c r="J28" s="14"/>
      <c r="K28" s="14"/>
    </row>
    <row r="29" spans="1:11" ht="36" customHeight="1" x14ac:dyDescent="0.15">
      <c r="A29" s="1030"/>
      <c r="B29" s="56" t="str">
        <f>'Mode d''emploi'!G27</f>
        <v>Planifié</v>
      </c>
      <c r="C29" s="15" t="str">
        <f>'Mode d''emploi'!H27</f>
        <v>Le processus n'est pas toujours tracé mais il est compris et mis en œuvre dans les délais. C'est bien !</v>
      </c>
      <c r="D29" s="12">
        <f>'Mode d''emploi'!E27</f>
        <v>0.5</v>
      </c>
      <c r="E29" s="12">
        <f>'Mode d''emploi'!F27</f>
        <v>0.69</v>
      </c>
      <c r="F29" s="10"/>
      <c r="G29" s="34">
        <f>IFERROR(COUNTIFS(Evaluation!$D$16:$D$61,$B29),0)</f>
        <v>0</v>
      </c>
      <c r="H29" s="14"/>
      <c r="I29" s="14"/>
      <c r="J29" s="14"/>
      <c r="K29" s="14"/>
    </row>
    <row r="30" spans="1:11" ht="17" customHeight="1" x14ac:dyDescent="0.15">
      <c r="G30" s="25">
        <f>SUM(G29,G27,G25,G26,G23,G22)</f>
        <v>0</v>
      </c>
      <c r="H30" s="19" t="s">
        <v>284</v>
      </c>
      <c r="K30" s="14"/>
    </row>
    <row r="31" spans="1:11" ht="24" customHeight="1" x14ac:dyDescent="0.15">
      <c r="B31" s="62"/>
      <c r="C31" s="120" t="s">
        <v>303</v>
      </c>
      <c r="D31" s="63"/>
      <c r="E31" s="64"/>
      <c r="F31" s="64"/>
      <c r="G31" s="64"/>
      <c r="H31" s="64"/>
      <c r="I31" s="64"/>
      <c r="J31" s="64"/>
    </row>
    <row r="32" spans="1:11" ht="24" customHeight="1" x14ac:dyDescent="0.15">
      <c r="B32" s="65" t="s">
        <v>304</v>
      </c>
      <c r="C32" s="69" t="s">
        <v>305</v>
      </c>
      <c r="D32" s="66" t="s">
        <v>149</v>
      </c>
      <c r="E32" s="66" t="s">
        <v>136</v>
      </c>
      <c r="F32" s="66" t="s">
        <v>306</v>
      </c>
      <c r="G32" s="66" t="s">
        <v>307</v>
      </c>
      <c r="H32" s="66" t="s">
        <v>141</v>
      </c>
      <c r="I32" s="66" t="s">
        <v>150</v>
      </c>
      <c r="J32" s="66" t="s">
        <v>308</v>
      </c>
    </row>
    <row r="33" spans="1:11" ht="72.5" customHeight="1" x14ac:dyDescent="0.15">
      <c r="A33" s="1031" t="s">
        <v>309</v>
      </c>
      <c r="B33" s="206">
        <v>0</v>
      </c>
      <c r="C33" s="70" t="str">
        <f>IF(B33&lt;='Mode d''emploi'!$F$25,'Mode d''emploi'!$G$25,IF(B33&lt;='Mode d''emploi'!$F$26,'Mode d''emploi'!$G$26,IF(B33&lt;='Mode d''emploi'!$F$27,'Mode d''emploi'!$G$27,IF(B33&lt;='Mode d''emploi'!$F$28,'Mode d''emploi'!$G$28,IF(B33&lt;='Mode d''emploi'!$F$29,'Mode d''emploi'!$G$29,IF(B33&lt;='Mode d''emploi'!$F$29,'Mode d''emploi'!$G$29,"Pb de calcul"))))))</f>
        <v>Informel</v>
      </c>
      <c r="D33" s="205" t="s">
        <v>310</v>
      </c>
      <c r="E33" s="205" t="s">
        <v>311</v>
      </c>
      <c r="F33" s="205" t="s">
        <v>312</v>
      </c>
      <c r="G33" s="205" t="s">
        <v>313</v>
      </c>
      <c r="H33" s="205" t="s">
        <v>314</v>
      </c>
      <c r="I33" s="205" t="s">
        <v>315</v>
      </c>
      <c r="J33" s="205" t="s">
        <v>316</v>
      </c>
    </row>
    <row r="34" spans="1:11" ht="36" customHeight="1" x14ac:dyDescent="0.15">
      <c r="A34" s="1031"/>
      <c r="B34" s="207">
        <v>0.1</v>
      </c>
      <c r="C34" s="70" t="str">
        <f>IF(B34&lt;='Mode d''emploi'!$F$25,'Mode d''emploi'!$G$25,IF(B34&lt;='Mode d''emploi'!$F$26,'Mode d''emploi'!$G$26,IF(B34&lt;='Mode d''emploi'!$F$27,'Mode d''emploi'!$G$27,IF(B34&lt;='Mode d''emploi'!$F$28,'Mode d''emploi'!$G$28,IF(B34&lt;='Mode d''emploi'!$F$29,'Mode d''emploi'!$G$29,IF(B34&lt;='Mode d''emploi'!$F$29,'Mode d''emploi'!$G$29,"Pb de calcul"))))))</f>
        <v>Informel</v>
      </c>
      <c r="D34" s="205" t="s">
        <v>317</v>
      </c>
      <c r="E34" s="205" t="s">
        <v>318</v>
      </c>
      <c r="F34" s="205" t="s">
        <v>319</v>
      </c>
      <c r="G34" s="205" t="s">
        <v>320</v>
      </c>
      <c r="H34" s="205" t="s">
        <v>321</v>
      </c>
      <c r="I34" s="205" t="s">
        <v>322</v>
      </c>
      <c r="J34" s="205" t="s">
        <v>323</v>
      </c>
    </row>
    <row r="35" spans="1:11" ht="36" customHeight="1" x14ac:dyDescent="0.15">
      <c r="A35" s="1031"/>
      <c r="B35" s="207">
        <v>0.2</v>
      </c>
      <c r="C35" s="70" t="str">
        <f>IF(B35&lt;='Mode d''emploi'!$F$25,'Mode d''emploi'!$G$25,IF(B35&lt;='Mode d''emploi'!$F$26,'Mode d''emploi'!$G$26,IF(B35&lt;='Mode d''emploi'!$F$27,'Mode d''emploi'!$G$27,IF(B35&lt;='Mode d''emploi'!$F$28,'Mode d''emploi'!$G$28,IF(B35&lt;='Mode d''emploi'!$F$29,'Mode d''emploi'!$G$29,IF(B35&lt;='Mode d''emploi'!$F$29,'Mode d''emploi'!$G$29,"Pb de calcul"))))))</f>
        <v>Formel</v>
      </c>
      <c r="D35" s="205" t="s">
        <v>324</v>
      </c>
      <c r="E35" s="205" t="s">
        <v>325</v>
      </c>
      <c r="F35" s="205" t="s">
        <v>326</v>
      </c>
      <c r="G35" s="205" t="s">
        <v>327</v>
      </c>
      <c r="H35" s="205" t="s">
        <v>328</v>
      </c>
      <c r="I35" s="205" t="s">
        <v>329</v>
      </c>
      <c r="J35" s="205" t="s">
        <v>330</v>
      </c>
    </row>
    <row r="36" spans="1:11" ht="36" customHeight="1" x14ac:dyDescent="0.15">
      <c r="A36" s="1031"/>
      <c r="B36" s="207">
        <v>0.3</v>
      </c>
      <c r="C36" s="70" t="str">
        <f>IF(B36&lt;='Mode d''emploi'!$F$25,'Mode d''emploi'!$G$25,IF(B36&lt;='Mode d''emploi'!$F$26,'Mode d''emploi'!$G$26,IF(B36&lt;='Mode d''emploi'!$F$27,'Mode d''emploi'!$G$27,IF(B36&lt;='Mode d''emploi'!$F$28,'Mode d''emploi'!$G$28,IF(B36&lt;='Mode d''emploi'!$F$29,'Mode d''emploi'!$G$29,IF(B36&lt;='Mode d''emploi'!$F$29,'Mode d''emploi'!$G$29,"Pb de calcul"))))))</f>
        <v>Formel</v>
      </c>
      <c r="D36" s="205" t="s">
        <v>331</v>
      </c>
      <c r="E36" s="205" t="s">
        <v>332</v>
      </c>
      <c r="F36" s="205" t="s">
        <v>333</v>
      </c>
      <c r="G36" s="205" t="s">
        <v>334</v>
      </c>
      <c r="H36" s="205" t="s">
        <v>335</v>
      </c>
      <c r="I36" s="205" t="s">
        <v>336</v>
      </c>
      <c r="J36" s="205" t="s">
        <v>337</v>
      </c>
    </row>
    <row r="37" spans="1:11" ht="36" customHeight="1" x14ac:dyDescent="0.15">
      <c r="A37" s="1031"/>
      <c r="B37" s="207">
        <v>0.4</v>
      </c>
      <c r="C37" s="70" t="str">
        <f>IF(B37&lt;='Mode d''emploi'!$F$25,'Mode d''emploi'!$G$25,IF(B37&lt;='Mode d''emploi'!$F$26,'Mode d''emploi'!$G$26,IF(B37&lt;='Mode d''emploi'!$F$27,'Mode d''emploi'!$G$27,IF(B37&lt;='Mode d''emploi'!$F$28,'Mode d''emploi'!$G$28,IF(B37&lt;='Mode d''emploi'!$F$29,'Mode d''emploi'!$G$29,IF(B37&lt;='Mode d''emploi'!$F$29,'Mode d''emploi'!$G$29,"Pb de calcul"))))))</f>
        <v>Formel</v>
      </c>
      <c r="D37" s="205" t="s">
        <v>338</v>
      </c>
      <c r="E37" s="205" t="s">
        <v>339</v>
      </c>
      <c r="F37" s="205" t="s">
        <v>340</v>
      </c>
      <c r="G37" s="205" t="s">
        <v>341</v>
      </c>
      <c r="H37" s="205" t="s">
        <v>342</v>
      </c>
      <c r="I37" s="205" t="s">
        <v>343</v>
      </c>
      <c r="J37" s="205" t="s">
        <v>344</v>
      </c>
    </row>
    <row r="38" spans="1:11" ht="36" customHeight="1" x14ac:dyDescent="0.15">
      <c r="A38" s="1031"/>
      <c r="B38" s="207">
        <v>0.5</v>
      </c>
      <c r="C38" s="70" t="str">
        <f>IF(B38&lt;='Mode d''emploi'!$F$25,'Mode d''emploi'!$G$25,IF(B38&lt;='Mode d''emploi'!$F$26,'Mode d''emploi'!$G$26,IF(B38&lt;='Mode d''emploi'!$F$27,'Mode d''emploi'!$G$27,IF(B38&lt;='Mode d''emploi'!$F$28,'Mode d''emploi'!$G$28,IF(B38&lt;='Mode d''emploi'!$F$29,'Mode d''emploi'!$G$29,IF(B38&lt;='Mode d''emploi'!$F$29,'Mode d''emploi'!$G$29,"Pb de calcul"))))))</f>
        <v>Planifié</v>
      </c>
      <c r="D38" s="205" t="s">
        <v>345</v>
      </c>
      <c r="E38" s="205" t="s">
        <v>346</v>
      </c>
      <c r="F38" s="205" t="s">
        <v>347</v>
      </c>
      <c r="G38" s="205" t="s">
        <v>348</v>
      </c>
      <c r="H38" s="205" t="s">
        <v>349</v>
      </c>
      <c r="I38" s="205" t="s">
        <v>350</v>
      </c>
      <c r="J38" s="205" t="s">
        <v>351</v>
      </c>
    </row>
    <row r="39" spans="1:11" ht="36" customHeight="1" x14ac:dyDescent="0.15">
      <c r="A39" s="1031"/>
      <c r="B39" s="207">
        <v>0.6</v>
      </c>
      <c r="C39" s="70" t="str">
        <f>IF(B39&lt;='Mode d''emploi'!$F$25,'Mode d''emploi'!$G$25,IF(B39&lt;='Mode d''emploi'!$F$26,'Mode d''emploi'!$G$26,IF(B39&lt;='Mode d''emploi'!$F$27,'Mode d''emploi'!$G$27,IF(B39&lt;='Mode d''emploi'!$F$28,'Mode d''emploi'!$G$28,IF(B39&lt;='Mode d''emploi'!$F$29,'Mode d''emploi'!$G$29,IF(B39&lt;='Mode d''emploi'!$F$29,'Mode d''emploi'!$G$29,"Pb de calcul"))))))</f>
        <v>Planifié</v>
      </c>
      <c r="D39" s="205" t="s">
        <v>352</v>
      </c>
      <c r="E39" s="205" t="s">
        <v>353</v>
      </c>
      <c r="F39" s="205" t="s">
        <v>354</v>
      </c>
      <c r="G39" s="205" t="s">
        <v>355</v>
      </c>
      <c r="H39" s="205" t="s">
        <v>356</v>
      </c>
      <c r="I39" s="205" t="s">
        <v>357</v>
      </c>
      <c r="J39" s="205" t="s">
        <v>358</v>
      </c>
    </row>
    <row r="40" spans="1:11" ht="36" customHeight="1" x14ac:dyDescent="0.15">
      <c r="A40" s="1031"/>
      <c r="B40" s="207">
        <v>0.7</v>
      </c>
      <c r="C40" s="70" t="str">
        <f>IF(B40&lt;='Mode d''emploi'!$F$25,'Mode d''emploi'!$G$25,IF(B40&lt;='Mode d''emploi'!$F$26,'Mode d''emploi'!$G$26,IF(B40&lt;='Mode d''emploi'!$F$27,'Mode d''emploi'!$G$27,IF(B40&lt;='Mode d''emploi'!$F$28,'Mode d''emploi'!$G$28,IF(B40&lt;='Mode d''emploi'!$F$29,'Mode d''emploi'!$G$29,IF(B40&lt;='Mode d''emploi'!$F$29,'Mode d''emploi'!$G$29,"Pb de calcul"))))))</f>
        <v>Maitrisé</v>
      </c>
      <c r="D40" s="205" t="s">
        <v>359</v>
      </c>
      <c r="E40" s="205" t="s">
        <v>360</v>
      </c>
      <c r="F40" s="205" t="s">
        <v>361</v>
      </c>
      <c r="G40" s="205" t="s">
        <v>362</v>
      </c>
      <c r="H40" s="205" t="s">
        <v>363</v>
      </c>
      <c r="I40" s="205" t="s">
        <v>364</v>
      </c>
      <c r="J40" s="205" t="s">
        <v>365</v>
      </c>
    </row>
    <row r="41" spans="1:11" ht="36" customHeight="1" x14ac:dyDescent="0.15">
      <c r="A41" s="1031"/>
      <c r="B41" s="207">
        <v>0.8</v>
      </c>
      <c r="C41" s="70" t="str">
        <f>IF(B41&lt;='Mode d''emploi'!$F$25,'Mode d''emploi'!$G$25,IF(B41&lt;='Mode d''emploi'!$F$26,'Mode d''emploi'!$G$26,IF(B41&lt;='Mode d''emploi'!$F$27,'Mode d''emploi'!$G$27,IF(B41&lt;='Mode d''emploi'!$F$28,'Mode d''emploi'!$G$28,IF(B41&lt;='Mode d''emploi'!$F$29,'Mode d''emploi'!$G$29,IF(B41&lt;='Mode d''emploi'!$F$29,'Mode d''emploi'!$G$29,"Pb de calcul"))))))</f>
        <v>Maitrisé</v>
      </c>
      <c r="D41" s="205" t="s">
        <v>366</v>
      </c>
      <c r="E41" s="205" t="s">
        <v>367</v>
      </c>
      <c r="F41" s="205" t="s">
        <v>368</v>
      </c>
      <c r="G41" s="205" t="s">
        <v>369</v>
      </c>
      <c r="H41" s="205" t="s">
        <v>370</v>
      </c>
      <c r="I41" s="205" t="s">
        <v>371</v>
      </c>
      <c r="J41" s="205" t="s">
        <v>372</v>
      </c>
    </row>
    <row r="42" spans="1:11" ht="36" customHeight="1" x14ac:dyDescent="0.15">
      <c r="A42" s="1031"/>
      <c r="B42" s="207">
        <v>0.9</v>
      </c>
      <c r="C42" s="70" t="str">
        <f>IF(B42&lt;='Mode d''emploi'!$F$25,'Mode d''emploi'!$G$25,IF(B42&lt;='Mode d''emploi'!$F$26,'Mode d''emploi'!$G$26,IF(B42&lt;='Mode d''emploi'!$F$27,'Mode d''emploi'!$G$27,IF(B42&lt;='Mode d''emploi'!$F$28,'Mode d''emploi'!$G$28,IF(B42&lt;='Mode d''emploi'!$F$29,'Mode d''emploi'!$G$29,IF(B42&lt;='Mode d''emploi'!$F$29,'Mode d''emploi'!$G$29,"Pb de calcul"))))))</f>
        <v>Efficace</v>
      </c>
      <c r="D42" s="205" t="s">
        <v>373</v>
      </c>
      <c r="E42" s="205" t="s">
        <v>374</v>
      </c>
      <c r="F42" s="205" t="s">
        <v>375</v>
      </c>
      <c r="G42" s="205" t="s">
        <v>376</v>
      </c>
      <c r="H42" s="205" t="s">
        <v>377</v>
      </c>
      <c r="I42" s="205" t="s">
        <v>378</v>
      </c>
      <c r="J42" s="205" t="s">
        <v>379</v>
      </c>
    </row>
    <row r="43" spans="1:11" ht="36" customHeight="1" x14ac:dyDescent="0.15">
      <c r="A43" s="1031"/>
      <c r="B43" s="207">
        <v>1</v>
      </c>
      <c r="C43" s="70" t="str">
        <f>IF(B43&lt;='Mode d''emploi'!$F$25,'Mode d''emploi'!$G$25,IF(B43&lt;='Mode d''emploi'!$F$26,'Mode d''emploi'!$G$26,IF(B43&lt;='Mode d''emploi'!$F$27,'Mode d''emploi'!$G$27,IF(B43&lt;='Mode d''emploi'!$F$28,'Mode d''emploi'!$G$28,IF(B43&lt;='Mode d''emploi'!$F$29,'Mode d''emploi'!$G$29,IF(B43&lt;='Mode d''emploi'!$F$29,'Mode d''emploi'!$G$29,"Pb de calcul"))))))</f>
        <v>Efficace</v>
      </c>
      <c r="D43" s="205" t="s">
        <v>380</v>
      </c>
      <c r="E43" s="205" t="s">
        <v>381</v>
      </c>
      <c r="F43" s="205" t="s">
        <v>382</v>
      </c>
      <c r="G43" s="205" t="s">
        <v>383</v>
      </c>
      <c r="H43" s="205" t="s">
        <v>384</v>
      </c>
      <c r="I43" s="205" t="s">
        <v>385</v>
      </c>
      <c r="J43" s="205" t="s">
        <v>386</v>
      </c>
    </row>
    <row r="44" spans="1:11" x14ac:dyDescent="0.15">
      <c r="B44" s="53"/>
      <c r="C44" s="54"/>
    </row>
    <row r="45" spans="1:11" ht="16" customHeight="1" x14ac:dyDescent="0.15">
      <c r="F45" s="9"/>
    </row>
    <row r="46" spans="1:11" s="27" customFormat="1" ht="17" customHeight="1" x14ac:dyDescent="0.15">
      <c r="B46" s="98"/>
      <c r="C46" s="121" t="s">
        <v>387</v>
      </c>
      <c r="D46" s="99"/>
      <c r="E46" s="122"/>
      <c r="F46" s="14"/>
      <c r="G46" s="14"/>
      <c r="H46" s="14"/>
      <c r="I46" s="28"/>
      <c r="J46" s="28"/>
      <c r="K46" s="28"/>
    </row>
    <row r="47" spans="1:11" ht="17" customHeight="1" x14ac:dyDescent="0.15">
      <c r="B47" s="111" t="s">
        <v>388</v>
      </c>
      <c r="C47" s="102"/>
      <c r="D47" s="123" t="s">
        <v>389</v>
      </c>
      <c r="E47" s="103" t="s">
        <v>390</v>
      </c>
      <c r="G47" s="14"/>
      <c r="H47" s="14"/>
    </row>
    <row r="48" spans="1:11" ht="31" customHeight="1" x14ac:dyDescent="0.15">
      <c r="B48" s="104" t="str">
        <f>Résultats!E34</f>
        <v/>
      </c>
      <c r="C48" s="105" t="s">
        <v>391</v>
      </c>
      <c r="D48" s="112">
        <f>'Auto-déclaration ISO 17050 '!$G$14</f>
        <v>0.7</v>
      </c>
      <c r="E48" s="106">
        <f>COUNTIFS(Evaluation!$H$18:$H$26,"&gt;&lt;",Evaluation!$I$18:$I$26,$D$75)/COUNTA(Evaluation!$D$18:$D$26)</f>
        <v>0</v>
      </c>
      <c r="F48" s="197"/>
      <c r="G48" s="14"/>
      <c r="H48" s="14"/>
    </row>
    <row r="49" spans="1:10" ht="31" customHeight="1" x14ac:dyDescent="0.15">
      <c r="B49" s="107" t="str">
        <f>Résultats!E35</f>
        <v/>
      </c>
      <c r="C49" s="108" t="s">
        <v>392</v>
      </c>
      <c r="D49" s="113">
        <f>'Auto-déclaration ISO 17050 '!$G$14</f>
        <v>0.7</v>
      </c>
      <c r="E49" s="109">
        <f>COUNTIFS(Evaluation!$H$29:$H$32,"&gt;&lt;",Evaluation!$I$29:$I$32,$D$75)/COUNTA(Evaluation!$D$29:$D$32)</f>
        <v>0</v>
      </c>
      <c r="G49" s="14"/>
      <c r="H49" s="14"/>
    </row>
    <row r="50" spans="1:10" ht="31" customHeight="1" x14ac:dyDescent="0.15">
      <c r="B50" s="107" t="str">
        <f>Résultats!E36</f>
        <v/>
      </c>
      <c r="C50" s="108" t="s">
        <v>393</v>
      </c>
      <c r="D50" s="113">
        <f>'Auto-déclaration ISO 17050 '!$G$14</f>
        <v>0.7</v>
      </c>
      <c r="E50" s="109">
        <f>COUNTIFS(Evaluation!$H$35:$H$46,"&gt;&lt;",Evaluation!$I$35:$I$46,$D$75)/COUNTA(Evaluation!$D$35:$D$46)</f>
        <v>0</v>
      </c>
      <c r="G50" s="14"/>
      <c r="H50" s="14"/>
    </row>
    <row r="51" spans="1:10" ht="31" customHeight="1" x14ac:dyDescent="0.15">
      <c r="B51" s="107" t="str">
        <f>Résultats!E37</f>
        <v/>
      </c>
      <c r="C51" s="108" t="s">
        <v>394</v>
      </c>
      <c r="D51" s="113">
        <f>'Auto-déclaration ISO 17050 '!$G$14</f>
        <v>0.7</v>
      </c>
      <c r="E51" s="109">
        <f>COUNTIFS(Evaluation!$H$50:$H$54,"&gt;&lt;",Evaluation!$I$50:$I$54,$D$75)/COUNTA(Evaluation!$D$50:$D$54)</f>
        <v>0</v>
      </c>
      <c r="G51" s="14"/>
      <c r="H51" s="14"/>
    </row>
    <row r="52" spans="1:10" ht="31" customHeight="1" x14ac:dyDescent="0.15">
      <c r="B52" s="107" t="str">
        <f>Résultats!E38</f>
        <v/>
      </c>
      <c r="C52" s="108" t="s">
        <v>395</v>
      </c>
      <c r="D52" s="113">
        <f>'Auto-déclaration ISO 17050 '!$G$14</f>
        <v>0.7</v>
      </c>
      <c r="E52" s="109">
        <f>COUNTIFS(Evaluation!$H$57:$H$58,"&gt;&lt;",Evaluation!$I$57:$I$58,$D$75)/COUNTA(Evaluation!$D$57:$D$58)</f>
        <v>0</v>
      </c>
      <c r="G52" s="14"/>
      <c r="H52" s="14"/>
    </row>
    <row r="53" spans="1:10" ht="31" customHeight="1" x14ac:dyDescent="0.15">
      <c r="B53" s="107" t="str">
        <f>Résultats!E39</f>
        <v/>
      </c>
      <c r="C53" s="108" t="s">
        <v>396</v>
      </c>
      <c r="D53" s="113">
        <f>'Auto-déclaration ISO 17050 '!$G$14</f>
        <v>0.7</v>
      </c>
      <c r="E53" s="109">
        <f>COUNTIFS(Evaluation!$H$61:$H$61,"&gt;&lt;",Evaluation!$I$61:$I$61,$D$75)/COUNTA(Evaluation!$D$61:$D$61)</f>
        <v>0</v>
      </c>
      <c r="G53" s="14"/>
      <c r="H53" s="14"/>
    </row>
    <row r="54" spans="1:10" ht="31" customHeight="1" x14ac:dyDescent="0.15">
      <c r="B54" s="114" t="str">
        <f>Résultats!$I34</f>
        <v/>
      </c>
      <c r="C54" s="115" t="str">
        <f>Résultats!$H34</f>
        <v>Efficacité</v>
      </c>
      <c r="D54" s="113">
        <f>'Auto-déclaration ISO 17050 '!$G$14</f>
        <v>0.7</v>
      </c>
      <c r="E54" s="110">
        <f>AVERAGE($E$48:$E$53)</f>
        <v>0</v>
      </c>
      <c r="G54" s="14"/>
      <c r="H54" s="14"/>
    </row>
    <row r="55" spans="1:10" ht="31" customHeight="1" x14ac:dyDescent="0.15">
      <c r="B55" s="114" t="str">
        <f>Résultats!$I35</f>
        <v/>
      </c>
      <c r="C55" s="115" t="str">
        <f>Résultats!$H35</f>
        <v>Efficience</v>
      </c>
      <c r="D55" s="113">
        <f>'Auto-déclaration ISO 17050 '!$G$14</f>
        <v>0.7</v>
      </c>
      <c r="E55" s="109">
        <f>COUNTIFS(Evaluation!$H$64:$H$66,"&lt;&gt;""",Evaluation!$I$64:$I$66,$D$75)/COUNTA(Evaluation!$D$64:$D$66)</f>
        <v>0</v>
      </c>
      <c r="G55" s="14"/>
      <c r="H55" s="14"/>
    </row>
    <row r="56" spans="1:10" ht="31" customHeight="1" x14ac:dyDescent="0.15">
      <c r="B56" s="114" t="str">
        <f>Résultats!$I36</f>
        <v/>
      </c>
      <c r="C56" s="115" t="str">
        <f>Résultats!$H36</f>
        <v>Qualité perçue</v>
      </c>
      <c r="D56" s="113">
        <f>'Auto-déclaration ISO 17050 '!$G$14</f>
        <v>0.7</v>
      </c>
      <c r="E56" s="109">
        <f>COUNTIFS(Evaluation!$H$71:$H$77,"&lt;&gt;""",Evaluation!$I$71:$I$77,Utilitaires!$D$75)/COUNTA(Evaluation!$I$71:$I$77)</f>
        <v>0</v>
      </c>
      <c r="G56" s="14"/>
      <c r="H56" s="14"/>
    </row>
    <row r="57" spans="1:10" ht="31" customHeight="1" x14ac:dyDescent="0.15">
      <c r="B57" s="116" t="str">
        <f>Résultats!I33</f>
        <v/>
      </c>
      <c r="C57" s="117" t="str">
        <f>Résultats!H33</f>
        <v>Moyenne</v>
      </c>
      <c r="D57" s="100" t="s">
        <v>397</v>
      </c>
      <c r="E57" s="101">
        <f>AVERAGE(E54:E56)</f>
        <v>0</v>
      </c>
      <c r="F57" s="35"/>
      <c r="G57" s="14"/>
      <c r="H57" s="14"/>
    </row>
    <row r="59" spans="1:10" ht="19" customHeight="1" x14ac:dyDescent="0.15">
      <c r="B59" s="39" t="s">
        <v>398</v>
      </c>
      <c r="C59" s="40"/>
      <c r="D59" s="42"/>
      <c r="E59" s="173" t="s">
        <v>399</v>
      </c>
      <c r="F59" s="41"/>
      <c r="G59" s="158" t="s">
        <v>400</v>
      </c>
      <c r="H59" s="159"/>
      <c r="I59" s="160"/>
    </row>
    <row r="60" spans="1:10" ht="33" customHeight="1" x14ac:dyDescent="0.15">
      <c r="A60" s="1031" t="s">
        <v>279</v>
      </c>
      <c r="B60" s="71" t="str">
        <f>'Mode d''emploi'!H33</f>
        <v>A faire</v>
      </c>
      <c r="C60" s="15" t="str">
        <f>'Mode d''emploi'!A33</f>
        <v>L'indicateur doit être mis en œuvre prochainement.</v>
      </c>
      <c r="D60" s="179">
        <f>'Mode d''emploi'!F33</f>
        <v>0</v>
      </c>
      <c r="E60" s="174">
        <f>IFERROR(COUNTIFS(Evaluation!$D$62:$D$77,$B60),0)</f>
        <v>0</v>
      </c>
      <c r="F60" s="175"/>
      <c r="G60" s="171" t="str">
        <f>'Mode d''emploi'!F31</f>
        <v>Taux</v>
      </c>
      <c r="H60" s="161" t="str">
        <f>'Mode d''emploi'!H31</f>
        <v>Choix de l'indicateur</v>
      </c>
      <c r="I60" s="162" t="str">
        <f>'Mode d''emploi'!A31</f>
        <v>Libellés explicites du niveau de SUCCÈS</v>
      </c>
      <c r="J60" s="165" t="s">
        <v>283</v>
      </c>
    </row>
    <row r="61" spans="1:10" ht="33" customHeight="1" x14ac:dyDescent="0.15">
      <c r="A61" s="1031"/>
      <c r="B61" s="71" t="str">
        <f>'Mode d''emploi'!H36</f>
        <v>Excellent</v>
      </c>
      <c r="C61" s="15" t="str">
        <f>'Mode d''emploi'!A36</f>
        <v>L'indicateur atteste une maîtrise parfaite et documentée.</v>
      </c>
      <c r="D61" s="179">
        <f>'Mode d''emploi'!F36</f>
        <v>1</v>
      </c>
      <c r="E61" s="174">
        <f>IFERROR(COUNTIFS(Evaluation!$D$62:$D$77,$B61),0)</f>
        <v>0</v>
      </c>
      <c r="F61" s="174"/>
      <c r="G61" s="172" t="str">
        <f>'Mode d''emploi'!F32</f>
        <v>NA</v>
      </c>
      <c r="H61" s="49" t="str">
        <f>'Mode d''emploi'!H32</f>
        <v>Non applicable</v>
      </c>
      <c r="I61" s="163" t="str">
        <f>C64</f>
        <v>L'indicateur n'est pas pertinent dans le contexte professionnel.</v>
      </c>
      <c r="J61" s="165">
        <f>E64</f>
        <v>0</v>
      </c>
    </row>
    <row r="62" spans="1:10" ht="33" customHeight="1" x14ac:dyDescent="0.15">
      <c r="A62" s="1031"/>
      <c r="B62" s="71" t="str">
        <f>'Mode d''emploi'!H34</f>
        <v xml:space="preserve">Insatisfaisant </v>
      </c>
      <c r="C62" s="15" t="str">
        <f>'Mode d''emploi'!A34</f>
        <v>L'indicateur est loin d'avoir atteint le niveau escompté.</v>
      </c>
      <c r="D62" s="179">
        <f>'Mode d''emploi'!F34</f>
        <v>0.33</v>
      </c>
      <c r="E62" s="174">
        <f>IFERROR(COUNTIFS(Evaluation!$D$62:$D$77,$B62),0)</f>
        <v>0</v>
      </c>
      <c r="F62" s="174"/>
      <c r="G62" s="172">
        <f>'Mode d''emploi'!F33</f>
        <v>0</v>
      </c>
      <c r="H62" s="49" t="str">
        <f>'Mode d''emploi'!H33</f>
        <v>A faire</v>
      </c>
      <c r="I62" s="163" t="str">
        <f>C60</f>
        <v>L'indicateur doit être mis en œuvre prochainement.</v>
      </c>
      <c r="J62" s="165">
        <f>E60</f>
        <v>0</v>
      </c>
    </row>
    <row r="63" spans="1:10" ht="33" customHeight="1" x14ac:dyDescent="0.15">
      <c r="A63" s="1031"/>
      <c r="B63" s="71" t="str">
        <f>'Mode d''emploi'!H31</f>
        <v>Choix de l'indicateur</v>
      </c>
      <c r="C63" s="178" t="s">
        <v>401</v>
      </c>
      <c r="D63" s="180" t="s">
        <v>281</v>
      </c>
      <c r="E63" s="393">
        <f>IFERROR(COUNTIFS(Evaluation!$D$62:$D$77,$B63),0)</f>
        <v>12</v>
      </c>
      <c r="F63" s="176" t="s">
        <v>282</v>
      </c>
      <c r="G63" s="172">
        <f>'Mode d''emploi'!F34</f>
        <v>0.33</v>
      </c>
      <c r="H63" s="49" t="str">
        <f>'Mode d''emploi'!H34</f>
        <v xml:space="preserve">Insatisfaisant </v>
      </c>
      <c r="I63" s="163" t="str">
        <f>C62</f>
        <v>L'indicateur est loin d'avoir atteint le niveau escompté.</v>
      </c>
      <c r="J63" s="165">
        <f>E62</f>
        <v>0</v>
      </c>
    </row>
    <row r="64" spans="1:10" ht="33" customHeight="1" x14ac:dyDescent="0.15">
      <c r="A64" s="1031"/>
      <c r="B64" s="71" t="str">
        <f>'Mode d''emploi'!H32</f>
        <v>Non applicable</v>
      </c>
      <c r="C64" s="15" t="str">
        <f>'Mode d''emploi'!A32</f>
        <v>L'indicateur n'est pas pertinent dans le contexte professionnel.</v>
      </c>
      <c r="D64" s="179" t="str">
        <f>'Mode d''emploi'!F32</f>
        <v>NA</v>
      </c>
      <c r="E64" s="174">
        <f>IFERROR(COUNTIFS(Evaluation!$D$62:$D$77,$B64),0)</f>
        <v>0</v>
      </c>
      <c r="F64" s="174"/>
      <c r="G64" s="172">
        <f>'Mode d''emploi'!F35</f>
        <v>0.66</v>
      </c>
      <c r="H64" s="49" t="str">
        <f>'Mode d''emploi'!H35</f>
        <v xml:space="preserve">Satisfaisant </v>
      </c>
      <c r="I64" s="163" t="str">
        <f>C65</f>
        <v>L'indicateur a atteint un niveau normalement attendu.</v>
      </c>
      <c r="J64" s="165">
        <f>E65</f>
        <v>0</v>
      </c>
    </row>
    <row r="65" spans="1:11" ht="33" customHeight="1" x14ac:dyDescent="0.15">
      <c r="A65" s="1031"/>
      <c r="B65" s="71" t="str">
        <f>'Mode d''emploi'!H35</f>
        <v xml:space="preserve">Satisfaisant </v>
      </c>
      <c r="C65" s="15" t="str">
        <f>'Mode d''emploi'!A35</f>
        <v>L'indicateur a atteint un niveau normalement attendu.</v>
      </c>
      <c r="D65" s="179">
        <f>'Mode d''emploi'!F35</f>
        <v>0.66</v>
      </c>
      <c r="E65" s="174">
        <f>IFERROR(COUNTIFS(Evaluation!$D$62:$D$77,$B65),0)</f>
        <v>0</v>
      </c>
      <c r="F65" s="174"/>
      <c r="G65" s="172">
        <f>'Mode d''emploi'!F36</f>
        <v>1</v>
      </c>
      <c r="H65" s="49" t="str">
        <f>'Mode d''emploi'!H36</f>
        <v>Excellent</v>
      </c>
      <c r="I65" s="164" t="str">
        <f>C61</f>
        <v>L'indicateur atteste une maîtrise parfaite et documentée.</v>
      </c>
      <c r="J65" s="165">
        <f>E61</f>
        <v>0</v>
      </c>
    </row>
    <row r="66" spans="1:11" ht="24" customHeight="1" x14ac:dyDescent="0.15">
      <c r="B66" s="7"/>
      <c r="C66" s="8"/>
      <c r="E66" s="174">
        <f>SUM(E60:E62,E65)</f>
        <v>0</v>
      </c>
      <c r="F66" s="176" t="s">
        <v>402</v>
      </c>
      <c r="G66" s="14"/>
      <c r="H66" s="14"/>
      <c r="I66" s="14"/>
    </row>
    <row r="67" spans="1:11" ht="24" customHeight="1" x14ac:dyDescent="0.15">
      <c r="B67" s="7"/>
      <c r="C67" s="8"/>
      <c r="E67" s="177">
        <f>SUM(E66,E64)</f>
        <v>0</v>
      </c>
      <c r="F67" s="176" t="s">
        <v>403</v>
      </c>
      <c r="G67" s="14"/>
      <c r="H67" s="14"/>
      <c r="I67" s="14"/>
    </row>
    <row r="68" spans="1:11" ht="24" customHeight="1" x14ac:dyDescent="0.15">
      <c r="B68" s="7"/>
      <c r="C68" s="8"/>
      <c r="E68" s="174">
        <f>SUM(E60:E65)</f>
        <v>12</v>
      </c>
      <c r="F68" s="176" t="s">
        <v>404</v>
      </c>
      <c r="G68" s="14"/>
      <c r="H68" s="14"/>
      <c r="I68" s="14"/>
    </row>
    <row r="69" spans="1:11" ht="24" customHeight="1" x14ac:dyDescent="0.15">
      <c r="E69" s="11"/>
      <c r="F69" s="19"/>
      <c r="G69" s="14"/>
      <c r="H69" s="14"/>
      <c r="I69" s="14"/>
    </row>
    <row r="70" spans="1:11" s="27" customFormat="1" ht="20" customHeight="1" x14ac:dyDescent="0.15">
      <c r="B70" s="14"/>
      <c r="C70" s="138" t="s">
        <v>405</v>
      </c>
      <c r="D70" s="140" t="s">
        <v>406</v>
      </c>
      <c r="E70" s="138" t="s">
        <v>406</v>
      </c>
      <c r="G70" s="28"/>
      <c r="H70" s="28"/>
      <c r="I70" s="28"/>
      <c r="J70" s="28"/>
      <c r="K70" s="28"/>
    </row>
    <row r="71" spans="1:11" s="27" customFormat="1" ht="20" customHeight="1" x14ac:dyDescent="0.2">
      <c r="C71" s="139" t="s">
        <v>407</v>
      </c>
      <c r="D71" s="141" t="s">
        <v>408</v>
      </c>
      <c r="E71" s="142" t="s">
        <v>409</v>
      </c>
      <c r="G71" s="28"/>
      <c r="H71" s="28"/>
      <c r="I71" s="28"/>
      <c r="J71" s="28"/>
      <c r="K71" s="28"/>
    </row>
    <row r="72" spans="1:11" s="27" customFormat="1" ht="20" customHeight="1" x14ac:dyDescent="0.2">
      <c r="C72" s="143">
        <f>COUNTIFS(Evaluation!$I$29:$I$77,Utilitaires!D72)</f>
        <v>37</v>
      </c>
      <c r="D72" s="145" t="s">
        <v>92</v>
      </c>
      <c r="E72" s="199" t="s">
        <v>410</v>
      </c>
      <c r="G72" s="28"/>
      <c r="H72" s="28"/>
      <c r="I72" s="28"/>
      <c r="J72" s="28"/>
      <c r="K72" s="28"/>
    </row>
    <row r="73" spans="1:11" s="27" customFormat="1" ht="20" customHeight="1" x14ac:dyDescent="0.2">
      <c r="C73" s="144">
        <f>COUNTIFS(Evaluation!$I$29:$I$77,Utilitaires!D73)</f>
        <v>0</v>
      </c>
      <c r="D73" s="146" t="s">
        <v>411</v>
      </c>
      <c r="E73" s="198" t="s">
        <v>412</v>
      </c>
      <c r="G73" s="28"/>
      <c r="H73" s="28"/>
      <c r="I73" s="28"/>
      <c r="J73" s="28"/>
      <c r="K73" s="28"/>
    </row>
    <row r="74" spans="1:11" s="27" customFormat="1" ht="20" customHeight="1" x14ac:dyDescent="0.2">
      <c r="C74" s="144">
        <f>COUNTIFS(Evaluation!$I$29:$I$77,Utilitaires!D74)</f>
        <v>0</v>
      </c>
      <c r="D74" s="146" t="s">
        <v>413</v>
      </c>
      <c r="E74" s="198" t="s">
        <v>414</v>
      </c>
      <c r="G74" s="28"/>
      <c r="H74" s="28"/>
      <c r="I74" s="28"/>
      <c r="J74" s="28"/>
      <c r="K74" s="28"/>
    </row>
    <row r="75" spans="1:11" s="27" customFormat="1" ht="20" customHeight="1" x14ac:dyDescent="0.2">
      <c r="C75" s="144">
        <f>COUNTIFS(Evaluation!$I$29:$I$77,Utilitaires!D75)</f>
        <v>0</v>
      </c>
      <c r="D75" s="146" t="s">
        <v>415</v>
      </c>
      <c r="E75" s="198" t="s">
        <v>416</v>
      </c>
      <c r="G75" s="28"/>
      <c r="H75" s="28"/>
      <c r="I75" s="28"/>
      <c r="J75" s="28"/>
      <c r="K75" s="28"/>
    </row>
    <row r="76" spans="1:11" s="27" customFormat="1" ht="20" customHeight="1" x14ac:dyDescent="0.2">
      <c r="B76" s="157" t="s">
        <v>417</v>
      </c>
      <c r="C76" s="147">
        <f>SUM(C72:C75)</f>
        <v>37</v>
      </c>
      <c r="D76" s="294"/>
      <c r="E76" s="198" t="s">
        <v>418</v>
      </c>
      <c r="G76" s="28"/>
      <c r="H76" s="28"/>
      <c r="I76" s="28"/>
      <c r="J76" s="28"/>
      <c r="K76" s="28"/>
    </row>
    <row r="77" spans="1:11" s="27" customFormat="1" ht="20" customHeight="1" x14ac:dyDescent="0.15">
      <c r="B77" s="157" t="s">
        <v>419</v>
      </c>
      <c r="C77" s="144">
        <f>SUM(C73:C75)</f>
        <v>0</v>
      </c>
      <c r="D77" s="146"/>
      <c r="E77" s="200"/>
      <c r="G77" s="28"/>
      <c r="H77" s="28"/>
      <c r="I77" s="28"/>
      <c r="J77" s="28"/>
      <c r="K77" s="28"/>
    </row>
    <row r="78" spans="1:11" ht="20" customHeight="1" x14ac:dyDescent="0.15">
      <c r="B78" s="203" t="s">
        <v>420</v>
      </c>
      <c r="C78" s="204">
        <f>COUNTIFS(Evaluation!$I$29:$I$77,$D$75,Evaluation!$H$29:$H$77,"")</f>
        <v>0</v>
      </c>
      <c r="D78" s="146"/>
      <c r="E78" s="201"/>
    </row>
    <row r="79" spans="1:11" ht="20" customHeight="1" x14ac:dyDescent="0.15">
      <c r="C79" s="148"/>
      <c r="D79" s="295"/>
      <c r="E79" s="202"/>
    </row>
    <row r="80" spans="1:11" x14ac:dyDescent="0.15">
      <c r="B80" s="119"/>
    </row>
  </sheetData>
  <sheetProtection sheet="1" objects="1" scenarios="1" selectLockedCells="1" selectUnlockedCells="1"/>
  <mergeCells count="7">
    <mergeCell ref="H1:I1"/>
    <mergeCell ref="A22:A29"/>
    <mergeCell ref="A33:A43"/>
    <mergeCell ref="A2:A8"/>
    <mergeCell ref="A60:A65"/>
    <mergeCell ref="D20:E20"/>
    <mergeCell ref="F19:G20"/>
  </mergeCells>
  <phoneticPr fontId="25" type="noConversion"/>
  <conditionalFormatting sqref="G15:H15">
    <cfRule type="expression" dxfId="1" priority="763">
      <formula>$E$72</formula>
    </cfRule>
    <cfRule type="expression" dxfId="0" priority="764">
      <formula>$E$73</formula>
    </cfRule>
  </conditionalFormatting>
  <pageMargins left="0.7" right="0.7" top="0.75" bottom="0.75" header="0.3" footer="0.3"/>
  <pageSetup paperSize="9" orientation="portrait" horizontalDpi="4294967293" r:id="rId1"/>
  <headerFooter>
    <oddHeader xml:space="preserve">&amp;C&amp;"System Font,Normal"&amp;8&amp;KFF0000Concepteurs : Fabiola BELLO, Camille CAUSSETTE, Jade DROUET, Gilbert FARGES, Pol-Manoël  
FELAN
</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Mode d'emploi</vt:lpstr>
      <vt:lpstr>Evaluation</vt:lpstr>
      <vt:lpstr>Résultats</vt:lpstr>
      <vt:lpstr>Management des Processus</vt:lpstr>
      <vt:lpstr>Planning de suivi</vt:lpstr>
      <vt:lpstr>Auto-déclaration ISO 17050 </vt:lpstr>
      <vt:lpstr>Utilitaires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 de Microsoft Office</dc:creator>
  <cp:keywords/>
  <dc:description/>
  <cp:lastModifiedBy>Gilbert Farges</cp:lastModifiedBy>
  <cp:revision/>
  <dcterms:created xsi:type="dcterms:W3CDTF">2017-02-08T20:21:22Z</dcterms:created>
  <dcterms:modified xsi:type="dcterms:W3CDTF">2021-12-18T07:20:26Z</dcterms:modified>
  <cp:category/>
  <cp:contentStatus/>
</cp:coreProperties>
</file>