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07"/>
  <workbookPr codeName="ThisWorkbook"/>
  <mc:AlternateContent xmlns:mc="http://schemas.openxmlformats.org/markup-compatibility/2006">
    <mc:Choice Requires="x15">
      <x15ac:absPath xmlns:x15ac="http://schemas.microsoft.com/office/spreadsheetml/2010/11/ac" url="/Volumes/Galaxie/Users/Gil/Documents/Sites_Web/master_ids/wordpress/publications/ouvrages/"/>
    </mc:Choice>
  </mc:AlternateContent>
  <xr:revisionPtr revIDLastSave="0" documentId="8_{5F808661-153E-0144-AEF4-B5F033ECD9A6}" xr6:coauthVersionLast="47" xr6:coauthVersionMax="47" xr10:uidLastSave="{00000000-0000-0000-0000-000000000000}"/>
  <bookViews>
    <workbookView xWindow="7580" yWindow="500" windowWidth="19440" windowHeight="16600" tabRatio="766" xr2:uid="{00000000-000D-0000-FFFF-FFFF00000000}"/>
  </bookViews>
  <sheets>
    <sheet name="Mode d'emploi" sheetId="8" r:id="rId1"/>
    <sheet name="Evaluation" sheetId="3" r:id="rId2"/>
    <sheet name="Résultats" sheetId="2" r:id="rId3"/>
    <sheet name="Auto-déclaration ISO 17050 " sheetId="6" r:id="rId4"/>
    <sheet name="Utilitaires" sheetId="7" state="hidden" r:id="rId5"/>
  </sheets>
  <definedNames>
    <definedName name="_xlnm.Print_Titles" localSheetId="1">Evaluation!$11:$12</definedName>
    <definedName name="_xlnm.Print_Titles" localSheetId="2">Résultats!$1:$11</definedName>
    <definedName name="_xlnm.Print_Area" localSheetId="1">Evaluation!$A$1:$I$112</definedName>
    <definedName name="_xlnm.Print_Area" localSheetId="0">'Mode d''emploi'!$A$1:$I$36</definedName>
    <definedName name="_xlnm.Print_Area" localSheetId="2">Résultats!$A$1:$J$38</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57" i="7" l="1"/>
  <c r="C77" i="7"/>
  <c r="C76" i="7"/>
  <c r="C78" i="7" s="1"/>
  <c r="C80" i="7"/>
  <c r="A23" i="2" s="1"/>
  <c r="C74" i="7"/>
  <c r="C75" i="7"/>
  <c r="E48" i="7"/>
  <c r="G31" i="2" s="1"/>
  <c r="E49" i="7"/>
  <c r="G32" i="2" s="1"/>
  <c r="E50" i="7"/>
  <c r="G33" i="2" s="1"/>
  <c r="E51" i="7"/>
  <c r="G34" i="2" s="1"/>
  <c r="E52" i="7"/>
  <c r="G35" i="2"/>
  <c r="E53" i="7"/>
  <c r="G36" i="2" s="1"/>
  <c r="E54" i="7"/>
  <c r="G37" i="2" s="1"/>
  <c r="E55" i="7"/>
  <c r="G38" i="2" s="1"/>
  <c r="D104" i="3"/>
  <c r="D105" i="3" s="1"/>
  <c r="D96" i="3" s="1"/>
  <c r="D89" i="3"/>
  <c r="D90" i="3"/>
  <c r="D98" i="3"/>
  <c r="D99" i="3" s="1"/>
  <c r="B62" i="7"/>
  <c r="E108" i="3"/>
  <c r="B63" i="7"/>
  <c r="E102" i="3"/>
  <c r="B64" i="7"/>
  <c r="B67" i="7"/>
  <c r="B8" i="7"/>
  <c r="B5" i="7"/>
  <c r="F67" i="3" s="1"/>
  <c r="B3" i="7"/>
  <c r="B2" i="7"/>
  <c r="B7" i="7"/>
  <c r="B6" i="7"/>
  <c r="B4" i="7"/>
  <c r="D8" i="7"/>
  <c r="E28" i="7"/>
  <c r="G8" i="7"/>
  <c r="H7" i="7"/>
  <c r="D4" i="7"/>
  <c r="B66" i="7"/>
  <c r="G62" i="7"/>
  <c r="G63" i="7"/>
  <c r="I62" i="7"/>
  <c r="B65" i="7"/>
  <c r="F101" i="3" s="1"/>
  <c r="D64" i="7"/>
  <c r="G65" i="7"/>
  <c r="G66" i="7"/>
  <c r="H65" i="7"/>
  <c r="C24" i="7"/>
  <c r="I8" i="7"/>
  <c r="I7" i="7"/>
  <c r="I6" i="7"/>
  <c r="I5" i="7"/>
  <c r="I4" i="7"/>
  <c r="I3" i="7"/>
  <c r="I2" i="7"/>
  <c r="H8" i="7"/>
  <c r="H6" i="7"/>
  <c r="H5" i="7"/>
  <c r="H4" i="7"/>
  <c r="H3" i="7"/>
  <c r="H2" i="7"/>
  <c r="G3" i="7"/>
  <c r="G2" i="7"/>
  <c r="D62" i="7"/>
  <c r="D66" i="7"/>
  <c r="D63" i="7"/>
  <c r="C59" i="7"/>
  <c r="D58" i="7"/>
  <c r="D57" i="7"/>
  <c r="D56" i="7"/>
  <c r="D55" i="7"/>
  <c r="D54" i="7"/>
  <c r="D53" i="7"/>
  <c r="D52" i="7"/>
  <c r="D51" i="7"/>
  <c r="D50" i="7"/>
  <c r="D49" i="7"/>
  <c r="D48" i="7"/>
  <c r="B22" i="7"/>
  <c r="G64" i="7"/>
  <c r="H64" i="7"/>
  <c r="G67" i="7"/>
  <c r="H67" i="7"/>
  <c r="F91" i="3"/>
  <c r="C62" i="7"/>
  <c r="F94" i="3"/>
  <c r="C66" i="7"/>
  <c r="B25" i="7"/>
  <c r="B27" i="7"/>
  <c r="B29" i="7"/>
  <c r="C29" i="7"/>
  <c r="B23" i="7"/>
  <c r="C22" i="7"/>
  <c r="C27" i="7"/>
  <c r="C23" i="7"/>
  <c r="B26" i="7"/>
  <c r="C25" i="7"/>
  <c r="C26" i="7"/>
  <c r="E5" i="6"/>
  <c r="A28" i="6"/>
  <c r="D67" i="7"/>
  <c r="H33" i="2"/>
  <c r="G28" i="6"/>
  <c r="H32" i="2"/>
  <c r="E28" i="6"/>
  <c r="H31" i="2"/>
  <c r="C28" i="6" s="1"/>
  <c r="C67" i="7"/>
  <c r="C7" i="7"/>
  <c r="C3" i="7"/>
  <c r="C5" i="7"/>
  <c r="F86" i="3"/>
  <c r="C8" i="7"/>
  <c r="F88" i="3"/>
  <c r="F75" i="3"/>
  <c r="F77" i="3"/>
  <c r="C6" i="7"/>
  <c r="F69" i="3"/>
  <c r="F70" i="3"/>
  <c r="F65" i="3"/>
  <c r="F61" i="3"/>
  <c r="F62" i="3"/>
  <c r="F41" i="3"/>
  <c r="F51" i="3"/>
  <c r="F50" i="3"/>
  <c r="F49" i="3"/>
  <c r="F47" i="3"/>
  <c r="C4" i="7"/>
  <c r="F33" i="3"/>
  <c r="F30" i="3"/>
  <c r="F27" i="3"/>
  <c r="F22" i="3"/>
  <c r="F21" i="3"/>
  <c r="F20" i="3"/>
  <c r="D28" i="7"/>
  <c r="A38" i="2"/>
  <c r="A23" i="6" s="1"/>
  <c r="A37" i="2"/>
  <c r="A22" i="6" s="1"/>
  <c r="A36" i="2"/>
  <c r="A21" i="6" s="1"/>
  <c r="A35" i="2"/>
  <c r="A20" i="6" s="1"/>
  <c r="A34" i="2"/>
  <c r="A19" i="6" s="1"/>
  <c r="A33" i="2"/>
  <c r="A18" i="6" s="1"/>
  <c r="A32" i="2"/>
  <c r="A17" i="6" s="1"/>
  <c r="A31" i="2"/>
  <c r="A16" i="6" s="1"/>
  <c r="F38" i="2"/>
  <c r="F37" i="2"/>
  <c r="F36" i="2"/>
  <c r="F35" i="2"/>
  <c r="F34" i="2"/>
  <c r="F33" i="2"/>
  <c r="F32" i="2"/>
  <c r="F31" i="2"/>
  <c r="F27" i="8"/>
  <c r="D27" i="8" s="1"/>
  <c r="F26" i="8"/>
  <c r="D26" i="8" s="1"/>
  <c r="F25" i="8"/>
  <c r="E25" i="7" s="1"/>
  <c r="F28" i="8"/>
  <c r="D28" i="8" s="1"/>
  <c r="F24" i="8"/>
  <c r="C26" i="6" s="1"/>
  <c r="C64" i="7"/>
  <c r="C58" i="7"/>
  <c r="C57" i="7"/>
  <c r="J26" i="2"/>
  <c r="E26" i="2"/>
  <c r="I26" i="2"/>
  <c r="D26" i="2"/>
  <c r="H26" i="2"/>
  <c r="C26" i="2"/>
  <c r="G26" i="2"/>
  <c r="B26" i="2"/>
  <c r="F26" i="2"/>
  <c r="A26" i="2"/>
  <c r="C63" i="7"/>
  <c r="I67" i="7"/>
  <c r="A19" i="2"/>
  <c r="C3" i="2"/>
  <c r="J1" i="2"/>
  <c r="I1" i="3"/>
  <c r="I7" i="2"/>
  <c r="I8" i="2"/>
  <c r="A34" i="6"/>
  <c r="C7" i="2"/>
  <c r="C8" i="2"/>
  <c r="C9" i="2"/>
  <c r="H63" i="7"/>
  <c r="H66" i="7"/>
  <c r="H62" i="7"/>
  <c r="I64" i="7"/>
  <c r="I65" i="7"/>
  <c r="I66" i="7"/>
  <c r="I63" i="7"/>
  <c r="G10" i="2"/>
  <c r="C3" i="3"/>
  <c r="A8" i="6"/>
  <c r="A15" i="6"/>
  <c r="E38" i="6"/>
  <c r="H24" i="6"/>
  <c r="G24" i="6"/>
  <c r="F24" i="6"/>
  <c r="E24" i="6"/>
  <c r="D24" i="6"/>
  <c r="C24" i="6"/>
  <c r="E25" i="6"/>
  <c r="H26" i="6"/>
  <c r="H25" i="6"/>
  <c r="G25" i="6"/>
  <c r="F25" i="6"/>
  <c r="D25" i="6"/>
  <c r="C25" i="6"/>
  <c r="C10" i="2"/>
  <c r="F10" i="2"/>
  <c r="F9" i="2"/>
  <c r="G9" i="2"/>
  <c r="A10" i="2"/>
  <c r="A9" i="2"/>
  <c r="E22" i="7"/>
  <c r="D22" i="7"/>
  <c r="D23" i="7"/>
  <c r="D26" i="7"/>
  <c r="D25" i="7"/>
  <c r="D29" i="7"/>
  <c r="D27" i="7"/>
  <c r="A5" i="3"/>
  <c r="A2" i="3"/>
  <c r="G7" i="2"/>
  <c r="A5" i="6"/>
  <c r="C20" i="7"/>
  <c r="E46" i="6"/>
  <c r="G8" i="2"/>
  <c r="H44" i="6"/>
  <c r="E44" i="6"/>
  <c r="E39" i="6"/>
  <c r="E41" i="6"/>
  <c r="A9" i="6"/>
  <c r="A8" i="2"/>
  <c r="A7" i="2"/>
  <c r="A2" i="2"/>
  <c r="D5" i="3"/>
  <c r="E29" i="7"/>
  <c r="F26" i="6"/>
  <c r="E26" i="6"/>
  <c r="A92" i="3"/>
  <c r="A94" i="3" s="1"/>
  <c r="A93" i="3"/>
  <c r="A95" i="3" s="1"/>
  <c r="A24" i="2"/>
  <c r="C79" i="7"/>
  <c r="E56" i="7"/>
  <c r="F108" i="3"/>
  <c r="F102" i="3"/>
  <c r="F95" i="3"/>
  <c r="E95" i="3"/>
  <c r="E91" i="3"/>
  <c r="E89" i="3" s="1"/>
  <c r="E101" i="3"/>
  <c r="E33" i="3"/>
  <c r="E42" i="3"/>
  <c r="E51" i="3"/>
  <c r="E47" i="3"/>
  <c r="E60" i="3"/>
  <c r="E56" i="3"/>
  <c r="E68" i="3"/>
  <c r="E87" i="3"/>
  <c r="E83" i="3"/>
  <c r="E22" i="3"/>
  <c r="E18" i="3"/>
  <c r="E107" i="3"/>
  <c r="C35" i="7"/>
  <c r="E94" i="3"/>
  <c r="E100" i="3"/>
  <c r="E98" i="3" s="1"/>
  <c r="E32" i="3"/>
  <c r="E28" i="3"/>
  <c r="E41" i="3"/>
  <c r="E37" i="3"/>
  <c r="E59" i="3"/>
  <c r="E55" i="3"/>
  <c r="E67" i="3"/>
  <c r="E78" i="3"/>
  <c r="E74" i="3"/>
  <c r="E86" i="3"/>
  <c r="E21" i="3"/>
  <c r="E106" i="3"/>
  <c r="E104" i="3" s="1"/>
  <c r="F106" i="3"/>
  <c r="F100" i="3"/>
  <c r="F93" i="3"/>
  <c r="A25" i="2"/>
  <c r="E93" i="3"/>
  <c r="E103" i="3"/>
  <c r="E31" i="3"/>
  <c r="E27" i="3"/>
  <c r="E40" i="3"/>
  <c r="E36" i="3"/>
  <c r="E49" i="3"/>
  <c r="E58" i="3"/>
  <c r="E70" i="3"/>
  <c r="E66" i="3"/>
  <c r="E77" i="3"/>
  <c r="E73" i="3"/>
  <c r="E85" i="3"/>
  <c r="E24" i="3"/>
  <c r="F39" i="3"/>
  <c r="F43" i="3"/>
  <c r="F60" i="3"/>
  <c r="F56" i="3"/>
  <c r="F76" i="3"/>
  <c r="C33" i="7"/>
  <c r="C43" i="7"/>
  <c r="E92" i="3"/>
  <c r="E30" i="3"/>
  <c r="E43" i="3"/>
  <c r="E39" i="3"/>
  <c r="E52" i="3"/>
  <c r="E48" i="3"/>
  <c r="E61" i="3"/>
  <c r="E57" i="3"/>
  <c r="E65" i="3"/>
  <c r="E76" i="3"/>
  <c r="E88" i="3"/>
  <c r="E84" i="3"/>
  <c r="E23" i="3"/>
  <c r="G34" i="3"/>
  <c r="D35" i="3" s="1"/>
  <c r="G63" i="3"/>
  <c r="D64" i="3"/>
  <c r="G16" i="3"/>
  <c r="G24" i="7" s="1"/>
  <c r="G53" i="3"/>
  <c r="D54" i="3" s="1"/>
  <c r="G25" i="3"/>
  <c r="G44" i="3"/>
  <c r="D45" i="3"/>
  <c r="G80" i="3"/>
  <c r="D81" i="3"/>
  <c r="G71" i="3"/>
  <c r="D72" i="3" s="1"/>
  <c r="D26" i="3"/>
  <c r="E62" i="7" l="1"/>
  <c r="D97" i="3"/>
  <c r="E67" i="7"/>
  <c r="J66" i="7" s="1"/>
  <c r="E63" i="7"/>
  <c r="J67" i="7" s="1"/>
  <c r="E64" i="7"/>
  <c r="J65" i="7" s="1"/>
  <c r="G30" i="2"/>
  <c r="E53" i="3"/>
  <c r="E25" i="3"/>
  <c r="G89" i="3"/>
  <c r="J32" i="2" s="1"/>
  <c r="F29" i="6" s="1"/>
  <c r="H89" i="3"/>
  <c r="I32" i="2"/>
  <c r="E71" i="3"/>
  <c r="G6" i="7"/>
  <c r="D6" i="7"/>
  <c r="G5" i="7"/>
  <c r="D5" i="7"/>
  <c r="G104" i="3"/>
  <c r="H104" i="3"/>
  <c r="E58" i="7" s="1"/>
  <c r="E59" i="7" s="1"/>
  <c r="C22" i="2" s="1"/>
  <c r="D7" i="7"/>
  <c r="G7" i="7"/>
  <c r="G98" i="3"/>
  <c r="E96" i="3"/>
  <c r="H98" i="3"/>
  <c r="E16" i="3"/>
  <c r="E66" i="7"/>
  <c r="J63" i="7" s="1"/>
  <c r="E26" i="7"/>
  <c r="G26" i="6"/>
  <c r="F37" i="3"/>
  <c r="F66" i="3"/>
  <c r="F83" i="3"/>
  <c r="E46" i="3"/>
  <c r="E75" i="3"/>
  <c r="C37" i="7"/>
  <c r="D26" i="6"/>
  <c r="C56" i="7"/>
  <c r="F28" i="3"/>
  <c r="F85" i="3"/>
  <c r="D17" i="3"/>
  <c r="G15" i="3"/>
  <c r="F38" i="3"/>
  <c r="E65" i="7"/>
  <c r="H13" i="3" s="1"/>
  <c r="F23" i="2" s="1"/>
  <c r="E69" i="3"/>
  <c r="E63" i="3" s="1"/>
  <c r="E20" i="3"/>
  <c r="C36" i="7"/>
  <c r="E50" i="3"/>
  <c r="E79" i="3"/>
  <c r="F92" i="3"/>
  <c r="F29" i="3"/>
  <c r="F40" i="3"/>
  <c r="F73" i="3"/>
  <c r="F107" i="3"/>
  <c r="F31" i="3"/>
  <c r="F42" i="3"/>
  <c r="F79" i="3"/>
  <c r="F32" i="3"/>
  <c r="F55" i="3"/>
  <c r="F78" i="3"/>
  <c r="E19" i="3"/>
  <c r="C34" i="7"/>
  <c r="A101" i="3"/>
  <c r="E23" i="7"/>
  <c r="C40" i="7"/>
  <c r="E38" i="3"/>
  <c r="E34" i="3" s="1"/>
  <c r="E27" i="7"/>
  <c r="F46" i="3"/>
  <c r="F59" i="3"/>
  <c r="F74" i="3"/>
  <c r="F103" i="3"/>
  <c r="C41" i="7"/>
  <c r="F58" i="3"/>
  <c r="F82" i="3"/>
  <c r="G28" i="7"/>
  <c r="D13" i="3" s="1"/>
  <c r="A14" i="2" s="1"/>
  <c r="C38" i="7"/>
  <c r="H14" i="6" s="1"/>
  <c r="C42" i="7"/>
  <c r="E62" i="3"/>
  <c r="E82" i="3"/>
  <c r="E80" i="3" s="1"/>
  <c r="C39" i="7"/>
  <c r="E29" i="3"/>
  <c r="D25" i="8"/>
  <c r="F19" i="3"/>
  <c r="F48" i="3"/>
  <c r="F57" i="3"/>
  <c r="F87" i="3"/>
  <c r="F18" i="3"/>
  <c r="G14" i="3"/>
  <c r="D109" i="3" s="1"/>
  <c r="D110" i="3" s="1"/>
  <c r="A100" i="3"/>
  <c r="A102" i="3" s="1"/>
  <c r="F23" i="3"/>
  <c r="F52" i="3"/>
  <c r="F68" i="3"/>
  <c r="F84" i="3"/>
  <c r="F24" i="3"/>
  <c r="F36" i="3"/>
  <c r="D34" i="3" l="1"/>
  <c r="D33" i="2"/>
  <c r="D63" i="3"/>
  <c r="D36" i="2"/>
  <c r="D37" i="2"/>
  <c r="D71" i="3"/>
  <c r="E14" i="3"/>
  <c r="D16" i="3"/>
  <c r="D31" i="2"/>
  <c r="G96" i="3"/>
  <c r="J33" i="2" s="1"/>
  <c r="H29" i="6" s="1"/>
  <c r="H96" i="3"/>
  <c r="I33" i="2"/>
  <c r="D25" i="3"/>
  <c r="D32" i="2"/>
  <c r="D38" i="2"/>
  <c r="B55" i="7" s="1"/>
  <c r="D80" i="3"/>
  <c r="E44" i="3"/>
  <c r="G4" i="7"/>
  <c r="D3" i="7"/>
  <c r="A103" i="3"/>
  <c r="D53" i="3"/>
  <c r="D35" i="2"/>
  <c r="F28" i="7"/>
  <c r="C28" i="7" s="1"/>
  <c r="D111" i="3"/>
  <c r="D112" i="3" s="1"/>
  <c r="E29" i="6"/>
  <c r="B57" i="7"/>
  <c r="J64" i="7"/>
  <c r="E68" i="7"/>
  <c r="E69" i="7" s="1"/>
  <c r="F25" i="2" s="1"/>
  <c r="E70" i="7"/>
  <c r="G17" i="6" l="1"/>
  <c r="B49" i="7"/>
  <c r="G16" i="6"/>
  <c r="B48" i="7"/>
  <c r="B52" i="7"/>
  <c r="G20" i="6"/>
  <c r="H22" i="6"/>
  <c r="H71" i="3"/>
  <c r="E37" i="2"/>
  <c r="E35" i="2"/>
  <c r="H20" i="6"/>
  <c r="H53" i="3"/>
  <c r="G22" i="6"/>
  <c r="G23" i="6"/>
  <c r="B54" i="7"/>
  <c r="A106" i="3"/>
  <c r="A107" i="3" s="1"/>
  <c r="A108" i="3" s="1"/>
  <c r="B53" i="7"/>
  <c r="G21" i="6"/>
  <c r="H14" i="3"/>
  <c r="D14" i="3"/>
  <c r="E109" i="3"/>
  <c r="D13" i="2"/>
  <c r="D30" i="2"/>
  <c r="G15" i="6" s="1"/>
  <c r="D34" i="2"/>
  <c r="D44" i="3"/>
  <c r="H80" i="3"/>
  <c r="H23" i="6"/>
  <c r="E38" i="2"/>
  <c r="G18" i="6"/>
  <c r="B50" i="7"/>
  <c r="H17" i="6"/>
  <c r="H25" i="3"/>
  <c r="E32" i="2"/>
  <c r="G29" i="6"/>
  <c r="B58" i="7"/>
  <c r="E8" i="7"/>
  <c r="J8" i="7" s="1"/>
  <c r="E4" i="7"/>
  <c r="J3" i="7" s="1"/>
  <c r="E2" i="7"/>
  <c r="A13" i="3" s="1"/>
  <c r="G25" i="7"/>
  <c r="E31" i="2"/>
  <c r="E3" i="7"/>
  <c r="H16" i="3"/>
  <c r="G22" i="7"/>
  <c r="H16" i="6"/>
  <c r="E6" i="7"/>
  <c r="J6" i="7" s="1"/>
  <c r="G23" i="7"/>
  <c r="G27" i="7"/>
  <c r="G29" i="7"/>
  <c r="G26" i="7"/>
  <c r="E36" i="2"/>
  <c r="H63" i="3"/>
  <c r="H21" i="6"/>
  <c r="H18" i="6"/>
  <c r="H34" i="3"/>
  <c r="E33" i="2"/>
  <c r="E34" i="2" l="1"/>
  <c r="H19" i="6"/>
  <c r="H44" i="3"/>
  <c r="G19" i="6"/>
  <c r="B51" i="7"/>
  <c r="A18" i="3"/>
  <c r="F14" i="2"/>
  <c r="A19" i="3"/>
  <c r="E111" i="3"/>
  <c r="G109" i="3"/>
  <c r="J31" i="2" s="1"/>
  <c r="D29" i="6" s="1"/>
  <c r="H109" i="3"/>
  <c r="I31" i="2"/>
  <c r="I22" i="2"/>
  <c r="I30" i="2" s="1"/>
  <c r="E30" i="2"/>
  <c r="H15" i="6"/>
  <c r="E13" i="2"/>
  <c r="J4" i="7"/>
  <c r="G30" i="7"/>
  <c r="E5" i="7"/>
  <c r="J5" i="7" s="1"/>
  <c r="E7" i="7"/>
  <c r="J7" i="7" s="1"/>
  <c r="C29" i="6" l="1"/>
  <c r="B56" i="7"/>
  <c r="G111" i="3"/>
  <c r="J30" i="2" s="1"/>
  <c r="B29" i="6" s="1"/>
  <c r="H111" i="3"/>
  <c r="B59" i="7"/>
  <c r="A29" i="6"/>
  <c r="A20" i="3"/>
  <c r="E9" i="7"/>
  <c r="F21" i="2" l="1"/>
  <c r="F13" i="2"/>
  <c r="A21" i="3"/>
  <c r="A22" i="3" l="1"/>
  <c r="A24" i="3" l="1"/>
  <c r="A23" i="3"/>
  <c r="A27" i="3"/>
  <c r="A28" i="3" l="1"/>
  <c r="A29" i="3" l="1"/>
  <c r="A30" i="3" l="1"/>
  <c r="A31" i="3" l="1"/>
  <c r="A32" i="3" l="1"/>
  <c r="A33" i="3" s="1"/>
  <c r="A36" i="3" s="1"/>
  <c r="A37" i="3" s="1"/>
  <c r="A38" i="3" s="1"/>
  <c r="A39" i="3" s="1"/>
  <c r="A40" i="3" s="1"/>
  <c r="A41" i="3" s="1"/>
  <c r="A42" i="3" s="1"/>
  <c r="A43" i="3" s="1"/>
  <c r="A46" i="3" s="1"/>
  <c r="A47" i="3" s="1"/>
  <c r="A48" i="3" s="1"/>
  <c r="A49" i="3" s="1"/>
  <c r="A50" i="3" s="1"/>
  <c r="A51" i="3" s="1"/>
  <c r="A52" i="3" s="1"/>
  <c r="A55" i="3" s="1"/>
  <c r="A56" i="3" s="1"/>
  <c r="A57" i="3" s="1"/>
  <c r="A58" i="3" s="1"/>
  <c r="A59" i="3" s="1"/>
  <c r="A60" i="3" s="1"/>
  <c r="A61" i="3" s="1"/>
  <c r="A62" i="3" s="1"/>
  <c r="A65" i="3" s="1"/>
  <c r="A66" i="3" s="1"/>
  <c r="A67" i="3" s="1"/>
  <c r="A68" i="3" s="1"/>
  <c r="A69" i="3" s="1"/>
  <c r="A70" i="3" s="1"/>
  <c r="A73" i="3" s="1"/>
  <c r="A74" i="3" s="1"/>
  <c r="A75" i="3" s="1"/>
  <c r="A76" i="3" s="1"/>
  <c r="A77" i="3" s="1"/>
  <c r="A78" i="3" s="1"/>
  <c r="A79" i="3" s="1"/>
  <c r="A82" i="3" s="1"/>
  <c r="A83" i="3" s="1"/>
  <c r="A84" i="3" s="1"/>
  <c r="A85" i="3" s="1"/>
  <c r="A86" i="3" s="1"/>
  <c r="A87" i="3" s="1"/>
  <c r="A88" i="3" s="1"/>
</calcChain>
</file>

<file path=xl/sharedStrings.xml><?xml version="1.0" encoding="utf-8"?>
<sst xmlns="http://schemas.openxmlformats.org/spreadsheetml/2006/main" count="578" uniqueCount="400">
  <si>
    <t>Impression sur pages A4 100% en format horizontal</t>
  </si>
  <si>
    <t>Informations sur l'Autodiagnostic</t>
  </si>
  <si>
    <t>Evaluations</t>
    <phoneticPr fontId="0" type="noConversion"/>
  </si>
  <si>
    <t>Modes de preuve et commentaires</t>
  </si>
  <si>
    <t>Plutôt Vrai</t>
  </si>
  <si>
    <t>Plutôt Faux</t>
  </si>
  <si>
    <t>Etablissement :</t>
  </si>
  <si>
    <t>Mode d'emploi</t>
  </si>
  <si>
    <t>Enregistrement qualité : impression sur 1 page A4 100% en vertical</t>
  </si>
  <si>
    <t>Date limite de validité de la déclaration :</t>
  </si>
  <si>
    <t>Documents génériques</t>
  </si>
  <si>
    <t>Documents spécifiques</t>
  </si>
  <si>
    <t>Autre document d'appui : Mettre ici, et en noir, tout autre document d'appui éventuel pour cette déclaration</t>
  </si>
  <si>
    <t>Signataires</t>
  </si>
  <si>
    <t>Indiquer les NOM et Prénom de la personne indépendante</t>
  </si>
  <si>
    <t xml:space="preserve">Coordonnées professionnelles : </t>
  </si>
  <si>
    <t>Organisme de la personne indépendante</t>
  </si>
  <si>
    <t>Adresse complète de l'organisme de la personne indépendante</t>
  </si>
  <si>
    <t>Adresse complète de l'Exploitant</t>
  </si>
  <si>
    <t>Code postal - Ville - Pays de l'Exploitant</t>
  </si>
  <si>
    <t>Tél et email de la personne indépendante</t>
  </si>
  <si>
    <t>Date de la déclaration (jj/mm/aaaa) :</t>
  </si>
  <si>
    <t>Date de l'autodiagnostic (jj/mm/aaaa) :</t>
  </si>
  <si>
    <t>Signature :</t>
  </si>
  <si>
    <t>Libellé du critère quand il sera choisi</t>
  </si>
  <si>
    <t>Enregistrement qualité :  A4 100% vertical</t>
    <phoneticPr fontId="0" type="noConversion"/>
  </si>
  <si>
    <t>Vrai </t>
  </si>
  <si>
    <t>Utilisé pour les calculs de l'onglet {Exigences}</t>
  </si>
  <si>
    <t>&lt;= Total évalués</t>
  </si>
  <si>
    <t>Date :</t>
  </si>
  <si>
    <t>Déclaration de conformité selon la norme NF EN ISO 17050 Partie 1 : Exigences générales</t>
  </si>
  <si>
    <t>Évaluation de la conformité - Déclaration de conformité du fournisseur (NF EN ISO/CEI 17050-1)</t>
  </si>
  <si>
    <t>Documents d'appui consultables associés à la déclaration ISO 17050</t>
  </si>
  <si>
    <t>Déclaration de conformité selon l'ISO 17050 Partie 2 : Documentation d'appui  (NF EN ISO/CEI 17050-2)</t>
  </si>
  <si>
    <t>Taux</t>
  </si>
  <si>
    <t>Niveaux des évaluations</t>
  </si>
  <si>
    <t>Informations sur l'Etablissement</t>
  </si>
  <si>
    <t>seuils des taux</t>
  </si>
  <si>
    <t>mini</t>
  </si>
  <si>
    <t>maxi</t>
  </si>
  <si>
    <t>Outil d'autodiagnostic</t>
  </si>
  <si>
    <t xml:space="preserve"> Fiche de déclaration de conformité par une première partie - norme ISO 17050</t>
  </si>
  <si>
    <t>Référence unique de la déclaration ISO 17050 :</t>
  </si>
  <si>
    <t xml:space="preserve">Code postal - Ville - Pays </t>
  </si>
  <si>
    <t>Mettre la date de signature par la personne indépendante</t>
  </si>
  <si>
    <t>Graphes RADAR pour Résultats Globaux</t>
  </si>
  <si>
    <t>Faux unanime</t>
  </si>
  <si>
    <t>Insuffisant</t>
    <phoneticPr fontId="2" type="noConversion"/>
  </si>
  <si>
    <t>Informel</t>
    <phoneticPr fontId="2" type="noConversion"/>
  </si>
  <si>
    <t>Maitrisé</t>
    <phoneticPr fontId="2" type="noConversion"/>
  </si>
  <si>
    <t>Pr 1</t>
  </si>
  <si>
    <t>Pr 2</t>
  </si>
  <si>
    <t>Pr 3</t>
  </si>
  <si>
    <t>Pr 4</t>
  </si>
  <si>
    <t>Pr 5</t>
  </si>
  <si>
    <t>Libellés des Processus et Critères de réalisation</t>
  </si>
  <si>
    <r>
      <rPr>
        <b/>
        <sz val="8"/>
        <rFont val="Arial"/>
        <family val="2"/>
      </rPr>
      <t>Animateur</t>
    </r>
    <r>
      <rPr>
        <sz val="8"/>
        <rFont val="Arial"/>
        <family val="2"/>
      </rPr>
      <t xml:space="preserve"> de l'autodiagnostic : </t>
    </r>
  </si>
  <si>
    <r>
      <t>Date</t>
    </r>
    <r>
      <rPr>
        <sz val="8"/>
        <rFont val="Arial"/>
        <family val="2"/>
      </rPr>
      <t xml:space="preserve"> de l'autodiagnostic (jj/mm/aaaa) : </t>
    </r>
  </si>
  <si>
    <t>Téléphone :</t>
  </si>
  <si>
    <t>Coordonnées:</t>
  </si>
  <si>
    <t xml:space="preserve">Animateur : </t>
  </si>
  <si>
    <r>
      <rPr>
        <b/>
        <sz val="8"/>
        <rFont val="Arial"/>
        <family val="2"/>
      </rPr>
      <t>Équipe</t>
    </r>
    <r>
      <rPr>
        <sz val="8"/>
        <rFont val="Arial"/>
        <family val="2"/>
      </rPr>
      <t xml:space="preserve"> d'autodiagnostic : </t>
    </r>
  </si>
  <si>
    <t xml:space="preserve">email : </t>
  </si>
  <si>
    <t>&lt;= Total non évalués</t>
  </si>
  <si>
    <t> </t>
  </si>
  <si>
    <t xml:space="preserve">Faux </t>
  </si>
  <si>
    <r>
      <t xml:space="preserve">Nous avons appliqué </t>
    </r>
    <r>
      <rPr>
        <b/>
        <sz val="8"/>
        <rFont val="Arial"/>
        <family val="2"/>
      </rPr>
      <t xml:space="preserve">la meilleure rigueur d'élaboration et d'analyse </t>
    </r>
    <r>
      <rPr>
        <sz val="8"/>
        <rFont val="Arial"/>
        <family val="2"/>
      </rPr>
      <t>(évaluation par plusieurs personnes compétentes) et nous avons respecté</t>
    </r>
    <r>
      <rPr>
        <b/>
        <sz val="8"/>
        <rFont val="Arial"/>
        <family val="2"/>
      </rPr>
      <t xml:space="preserve"> les règles d'éthique professionnelle</t>
    </r>
    <r>
      <rPr>
        <sz val="8"/>
        <rFont val="Arial"/>
        <family val="2"/>
      </rPr>
      <t xml:space="preserve"> (absence de conflits d'intérêt, respect des opinions, liberté des choix) pour parvenir aux résultats ci-dessous.</t>
    </r>
  </si>
  <si>
    <t>Améliorez l'Efficacité</t>
  </si>
  <si>
    <t>Messages associés</t>
  </si>
  <si>
    <t>Améliorez l'Efficience</t>
  </si>
  <si>
    <t>Améliorez la Qualité perçue</t>
  </si>
  <si>
    <t>QUOI</t>
  </si>
  <si>
    <t>QUI</t>
  </si>
  <si>
    <t>Incomplet</t>
  </si>
  <si>
    <r>
      <rPr>
        <b/>
        <sz val="6"/>
        <color rgb="FF0000FF"/>
        <rFont val="Arial"/>
        <family val="2"/>
      </rPr>
      <t xml:space="preserve">Attention : </t>
    </r>
    <r>
      <rPr>
        <sz val="6"/>
        <color rgb="FF0000FF"/>
        <rFont val="Arial"/>
        <family val="2"/>
      </rPr>
      <t>Seules les cases blanches écrites en bleu peuvent être modifiées par l’utilisateur. Cela concerne toutes les parties de l’outil</t>
    </r>
  </si>
  <si>
    <t xml:space="preserve">Taux mini : </t>
  </si>
  <si>
    <t xml:space="preserve">Taux MAXI : </t>
  </si>
  <si>
    <t xml:space="preserve">Libellés : </t>
  </si>
  <si>
    <t>Échelle utilisée</t>
  </si>
  <si>
    <t>Tableau des résultats de l'évaluation de nos activités</t>
  </si>
  <si>
    <t>L'objet de la déclaration porte sur le niveau de respect du référentiel :</t>
  </si>
  <si>
    <r>
      <rPr>
        <b/>
        <sz val="7"/>
        <color indexed="39"/>
        <rFont val="Arial Narrow"/>
        <family val="2"/>
      </rPr>
      <t>Modifier les contenus bleus et mettre ensuite en</t>
    </r>
    <r>
      <rPr>
        <b/>
        <sz val="7"/>
        <color indexed="10"/>
        <rFont val="Arial Narrow"/>
        <family val="2"/>
      </rPr>
      <t xml:space="preserve"> </t>
    </r>
    <r>
      <rPr>
        <b/>
        <sz val="7"/>
        <rFont val="Arial Narrow"/>
        <family val="2"/>
      </rPr>
      <t>noir</t>
    </r>
    <r>
      <rPr>
        <b/>
        <sz val="7"/>
        <color indexed="10"/>
        <rFont val="Arial Narrow"/>
        <family val="2"/>
      </rPr>
      <t xml:space="preserve"> </t>
    </r>
    <r>
      <rPr>
        <sz val="7"/>
        <color indexed="10"/>
        <rFont val="Arial Narrow"/>
        <family val="2"/>
      </rPr>
      <t xml:space="preserve">: 
</t>
    </r>
    <r>
      <rPr>
        <sz val="7"/>
        <color indexed="39"/>
        <rFont val="Arial Narrow"/>
        <family val="2"/>
      </rPr>
      <t>Enregistrements qualité :</t>
    </r>
    <r>
      <rPr>
        <b/>
        <sz val="7"/>
        <color indexed="39"/>
        <rFont val="Arial Narrow"/>
        <family val="2"/>
      </rPr>
      <t xml:space="preserve"> </t>
    </r>
    <r>
      <rPr>
        <sz val="7"/>
        <color indexed="39"/>
        <rFont val="Arial Narrow"/>
        <family val="2"/>
      </rPr>
      <t>indiquez ceux que vous mettrez à disposition d'un auditeur. Il peut s'agir des onglets imprimés et signés de ce fichier d'autodiagnostic</t>
    </r>
  </si>
  <si>
    <t xml:space="preserve">Responsable de la Fonction Biomédicale : </t>
  </si>
  <si>
    <r>
      <t xml:space="preserve">Personne </t>
    </r>
    <r>
      <rPr>
        <i/>
        <u/>
        <sz val="8"/>
        <rFont val="Arial"/>
        <family val="2"/>
      </rPr>
      <t>indépendante</t>
    </r>
    <r>
      <rPr>
        <i/>
        <sz val="8"/>
        <rFont val="Arial"/>
        <family val="2"/>
      </rPr>
      <t xml:space="preserve"> de la fonction évaluée : </t>
    </r>
  </si>
  <si>
    <t>Pr 6</t>
  </si>
  <si>
    <t>Libellé</t>
  </si>
  <si>
    <t>Finalisez vos choix, évaluez TOUS les critères !</t>
  </si>
  <si>
    <t>Signature de l'Animateur</t>
  </si>
  <si>
    <t>DÉCISIONS : Plans d'action PRIORITAIRES</t>
  </si>
  <si>
    <t>Le responsable de l’ingénierie biomédicale du GHT maîtrise la raison d'être de son organisation, ses budgets et sa communication</t>
  </si>
  <si>
    <t>Le responsable de l'ingénierie biomédicale du GHT contribue aux processus d'achat</t>
  </si>
  <si>
    <t>Le responsable de l'ingénierie biomédicale du GHT organise ses ressources</t>
  </si>
  <si>
    <t>Le responsable de l'ingénierie biomédicale favorise la mutualisation et les échanges de ressources ou de compétences au sein du GHT</t>
  </si>
  <si>
    <t>L'ingénierie biomédicale maîtrise les disposiifs médicaux critiques au sein du GHT</t>
  </si>
  <si>
    <t>Pr 7</t>
  </si>
  <si>
    <t>L'ingénierie biomédicale contribue à la bonne exploitation des dispositifs médicaux</t>
  </si>
  <si>
    <t>Pr 8</t>
  </si>
  <si>
    <t>L'ingénierie biomédicale veille à la qualité des services rendus et en tire des enseignements pour progresser</t>
  </si>
  <si>
    <t>Document d'appui sur la mise en œuvre de la Bonne Pratique BPAC 6 "Ingénierie biomédicale au sein d'un GHT en France`</t>
  </si>
  <si>
    <r>
      <t xml:space="preserve">Nous soussigés, déclarons </t>
    </r>
    <r>
      <rPr>
        <b/>
        <sz val="8"/>
        <rFont val="Arial"/>
        <family val="2"/>
      </rPr>
      <t>sous notre propre responsabilité</t>
    </r>
    <r>
      <rPr>
        <sz val="8"/>
        <rFont val="Arial"/>
        <family val="2"/>
      </rPr>
      <t xml:space="preserve"> que </t>
    </r>
    <r>
      <rPr>
        <b/>
        <sz val="8"/>
        <rFont val="Arial"/>
        <family val="2"/>
      </rPr>
      <t>les niveaux de performance</t>
    </r>
    <r>
      <rPr>
        <sz val="8"/>
        <rFont val="Arial"/>
        <family val="2"/>
      </rPr>
      <t xml:space="preserve"> de nos </t>
    </r>
    <r>
      <rPr>
        <b/>
        <sz val="8"/>
        <rFont val="Arial"/>
        <family val="2"/>
      </rPr>
      <t>pratiques professionnelles biomédicales</t>
    </r>
    <r>
      <rPr>
        <sz val="8"/>
        <rFont val="Arial"/>
        <family val="2"/>
      </rPr>
      <t xml:space="preserve"> ont été </t>
    </r>
    <r>
      <rPr>
        <b/>
        <sz val="8"/>
        <rFont val="Arial"/>
        <family val="2"/>
      </rPr>
      <t xml:space="preserve">mesurés, </t>
    </r>
    <r>
      <rPr>
        <sz val="8"/>
        <rFont val="Arial"/>
        <family val="2"/>
      </rPr>
      <t>selon les critères de la Bonne Pratique d'Activités Connexes de l'ingénerie biomédicale 6</t>
    </r>
    <r>
      <rPr>
        <b/>
        <sz val="8"/>
        <rFont val="Arial"/>
        <family val="2"/>
      </rPr>
      <t>.</t>
    </r>
  </si>
  <si>
    <t>Non applicable</t>
  </si>
  <si>
    <t xml:space="preserve">Insatisfaisant </t>
  </si>
  <si>
    <t>NA</t>
  </si>
  <si>
    <t>Libellé de l'indicateur quand il sera choisi</t>
  </si>
  <si>
    <t>Nb total d'indicteurs</t>
  </si>
  <si>
    <t>A mettre en place</t>
  </si>
  <si>
    <t xml:space="preserve">Satisfaisant </t>
  </si>
  <si>
    <t>L'indicateur est loin d'avoir atteint le niveau escompté.</t>
  </si>
  <si>
    <t>Excellent</t>
  </si>
  <si>
    <t>Efficace</t>
  </si>
  <si>
    <t>Formel</t>
  </si>
  <si>
    <t>Planifié</t>
  </si>
  <si>
    <t>Qualité perçue</t>
  </si>
  <si>
    <t>Efficience</t>
  </si>
  <si>
    <t>Nom de l'établissement</t>
  </si>
  <si>
    <t>Email</t>
  </si>
  <si>
    <t>Efficacité</t>
  </si>
  <si>
    <t>Nom des participants</t>
  </si>
  <si>
    <t>Finalisez vos choix, évaluez TOUS les indicateurs !</t>
  </si>
  <si>
    <r>
      <t xml:space="preserve">Le projet de l'ingénierie biomédicale du GHT est </t>
    </r>
    <r>
      <rPr>
        <b/>
        <sz val="8"/>
        <color theme="1"/>
        <rFont val="Arial"/>
        <family val="2"/>
      </rPr>
      <t xml:space="preserve">communiqué et explicité </t>
    </r>
    <r>
      <rPr>
        <sz val="8"/>
        <color theme="1"/>
        <rFont val="Arial"/>
        <family val="2"/>
      </rPr>
      <t>à toutes les parties intéréssées</t>
    </r>
  </si>
  <si>
    <r>
      <t xml:space="preserve">Les </t>
    </r>
    <r>
      <rPr>
        <b/>
        <sz val="8"/>
        <color theme="1"/>
        <rFont val="Arial"/>
        <family val="2"/>
      </rPr>
      <t xml:space="preserve">interfaces critiques </t>
    </r>
    <r>
      <rPr>
        <sz val="8"/>
        <color theme="1"/>
        <rFont val="Arial"/>
        <family val="2"/>
      </rPr>
      <t>avec les sevices internes et les prestataires externes sont identifés et des contrats de service sont établis</t>
    </r>
  </si>
  <si>
    <r>
      <t xml:space="preserve">Des </t>
    </r>
    <r>
      <rPr>
        <b/>
        <sz val="8"/>
        <color theme="1"/>
        <rFont val="Arial"/>
        <family val="2"/>
      </rPr>
      <t xml:space="preserve">indicateurs de performance </t>
    </r>
    <r>
      <rPr>
        <sz val="8"/>
        <color theme="1"/>
        <rFont val="Arial"/>
        <family val="2"/>
      </rPr>
      <t>sont établis en coopération avec les bénéficiaires des prestations</t>
    </r>
  </si>
  <si>
    <r>
      <t xml:space="preserve">Le </t>
    </r>
    <r>
      <rPr>
        <b/>
        <sz val="8"/>
        <color theme="1"/>
        <rFont val="Arial"/>
        <family val="2"/>
      </rPr>
      <t xml:space="preserve">budget est fixé et validé </t>
    </r>
    <r>
      <rPr>
        <sz val="8"/>
        <color theme="1"/>
        <rFont val="Arial"/>
        <family val="2"/>
      </rPr>
      <t xml:space="preserve">en accord avec  la direction chargée des affaires financières </t>
    </r>
  </si>
  <si>
    <r>
      <t xml:space="preserve">Le </t>
    </r>
    <r>
      <rPr>
        <b/>
        <sz val="8"/>
        <color theme="1"/>
        <rFont val="Arial"/>
        <family val="2"/>
      </rPr>
      <t xml:space="preserve">budget </t>
    </r>
    <r>
      <rPr>
        <sz val="8"/>
        <color theme="1"/>
        <rFont val="Arial"/>
        <family val="2"/>
      </rPr>
      <t>du service biomédical est adapté</t>
    </r>
  </si>
  <si>
    <r>
      <t xml:space="preserve">Au sein du GHT l'ensemble du personnel biomédical est pris en compte de façon </t>
    </r>
    <r>
      <rPr>
        <b/>
        <sz val="8"/>
        <color theme="1"/>
        <rFont val="Arial"/>
        <family val="2"/>
      </rPr>
      <t xml:space="preserve">équitable </t>
    </r>
    <r>
      <rPr>
        <sz val="8"/>
        <color theme="1"/>
        <rFont val="Arial"/>
        <family val="2"/>
      </rPr>
      <t xml:space="preserve">dans la politique de </t>
    </r>
    <r>
      <rPr>
        <b/>
        <sz val="8"/>
        <color theme="1"/>
        <rFont val="Arial"/>
        <family val="2"/>
      </rPr>
      <t>communication</t>
    </r>
  </si>
  <si>
    <r>
      <t xml:space="preserve">La mise en place d'un </t>
    </r>
    <r>
      <rPr>
        <b/>
        <sz val="8"/>
        <rFont val="Arial"/>
        <family val="2"/>
      </rPr>
      <t>outil</t>
    </r>
    <r>
      <rPr>
        <sz val="8"/>
        <rFont val="Arial"/>
        <family val="2"/>
      </rPr>
      <t xml:space="preserve"> référencant les dispositifs médicaux ainsi que les</t>
    </r>
    <r>
      <rPr>
        <b/>
        <sz val="8"/>
        <rFont val="Arial"/>
        <family val="2"/>
      </rPr>
      <t xml:space="preserve"> avis utilisateurs</t>
    </r>
    <r>
      <rPr>
        <sz val="8"/>
        <rFont val="Arial"/>
        <family val="2"/>
      </rPr>
      <t xml:space="preserve"> et les</t>
    </r>
    <r>
      <rPr>
        <b/>
        <sz val="8"/>
        <rFont val="Arial"/>
        <family val="2"/>
      </rPr>
      <t xml:space="preserve"> retours d'expérience</t>
    </r>
    <r>
      <rPr>
        <sz val="8"/>
        <rFont val="Arial"/>
        <family val="2"/>
      </rPr>
      <t xml:space="preserve"> permet d'</t>
    </r>
    <r>
      <rPr>
        <b/>
        <sz val="8"/>
        <rFont val="Arial"/>
        <family val="2"/>
      </rPr>
      <t>anticiper les besoins</t>
    </r>
    <r>
      <rPr>
        <sz val="8"/>
        <rFont val="Arial"/>
        <family val="2"/>
      </rPr>
      <t xml:space="preserve"> des services du GHT</t>
    </r>
  </si>
  <si>
    <r>
      <t xml:space="preserve">La </t>
    </r>
    <r>
      <rPr>
        <b/>
        <sz val="8"/>
        <rFont val="Arial"/>
        <family val="2"/>
      </rPr>
      <t>stratégie d'achat</t>
    </r>
    <r>
      <rPr>
        <sz val="8"/>
        <rFont val="Arial"/>
        <family val="2"/>
      </rPr>
      <t xml:space="preserve"> intègre les besoins en dispositifs médicaux des services du GHT</t>
    </r>
  </si>
  <si>
    <r>
      <t xml:space="preserve">Les équipements médicaux sont </t>
    </r>
    <r>
      <rPr>
        <b/>
        <sz val="8"/>
        <rFont val="Arial"/>
        <family val="2"/>
      </rPr>
      <t>standardisés</t>
    </r>
    <r>
      <rPr>
        <sz val="8"/>
        <rFont val="Arial"/>
        <family val="2"/>
      </rPr>
      <t xml:space="preserve"> afin de garantir l'</t>
    </r>
    <r>
      <rPr>
        <b/>
        <sz val="8"/>
        <rFont val="Arial"/>
        <family val="2"/>
      </rPr>
      <t xml:space="preserve">égalité des soins </t>
    </r>
    <r>
      <rPr>
        <sz val="8"/>
        <rFont val="Arial"/>
        <family val="2"/>
      </rPr>
      <t xml:space="preserve">et de </t>
    </r>
    <r>
      <rPr>
        <b/>
        <sz val="8"/>
        <rFont val="Arial"/>
        <family val="2"/>
      </rPr>
      <t>faciliter la maintenance par les techniciens biomédicaux</t>
    </r>
  </si>
  <si>
    <r>
      <t xml:space="preserve">Les dispositifs médicaux sont </t>
    </r>
    <r>
      <rPr>
        <b/>
        <sz val="8"/>
        <rFont val="Arial"/>
        <family val="2"/>
      </rPr>
      <t>utilisables et utilisés de façon homogène</t>
    </r>
    <r>
      <rPr>
        <sz val="8"/>
        <rFont val="Arial"/>
        <family val="2"/>
      </rPr>
      <t xml:space="preserve"> sur l'ensemble du GHT</t>
    </r>
  </si>
  <si>
    <r>
      <t xml:space="preserve">Le </t>
    </r>
    <r>
      <rPr>
        <b/>
        <sz val="8"/>
        <rFont val="Arial"/>
        <family val="2"/>
      </rPr>
      <t>plan pluriannuel d'investissement</t>
    </r>
    <r>
      <rPr>
        <sz val="8"/>
        <rFont val="Arial"/>
        <family val="2"/>
      </rPr>
      <t xml:space="preserve"> des dispositifs médicaux est réalisé en accord avec tous les établissements du GHT</t>
    </r>
  </si>
  <si>
    <r>
      <t>Les dispositifs médicaux sont</t>
    </r>
    <r>
      <rPr>
        <b/>
        <sz val="8"/>
        <rFont val="Arial"/>
        <family val="2"/>
      </rPr>
      <t xml:space="preserve"> achetés en accord </t>
    </r>
    <r>
      <rPr>
        <sz val="8"/>
        <rFont val="Arial"/>
        <family val="2"/>
      </rPr>
      <t>avec les instances décisionnelles de tous les établissements du GHT</t>
    </r>
  </si>
  <si>
    <r>
      <t xml:space="preserve">Les </t>
    </r>
    <r>
      <rPr>
        <b/>
        <sz val="8"/>
        <rFont val="Arial"/>
        <family val="2"/>
      </rPr>
      <t>contrats et marchés de maintenance</t>
    </r>
    <r>
      <rPr>
        <sz val="8"/>
        <rFont val="Arial"/>
        <family val="2"/>
      </rPr>
      <t xml:space="preserve"> sont </t>
    </r>
    <r>
      <rPr>
        <b/>
        <sz val="8"/>
        <rFont val="Arial"/>
        <family val="2"/>
      </rPr>
      <t>mutualisés</t>
    </r>
    <r>
      <rPr>
        <sz val="8"/>
        <rFont val="Arial"/>
        <family val="2"/>
      </rPr>
      <t xml:space="preserve"> autant que possible au sein du GHT</t>
    </r>
  </si>
  <si>
    <r>
      <t xml:space="preserve">Les </t>
    </r>
    <r>
      <rPr>
        <b/>
        <sz val="8"/>
        <rFont val="Arial"/>
        <family val="2"/>
      </rPr>
      <t>motivations, compétences et attentes</t>
    </r>
    <r>
      <rPr>
        <sz val="8"/>
        <rFont val="Arial"/>
        <family val="2"/>
      </rPr>
      <t xml:space="preserve"> du personnel sont identifiées, afin d'adapter le </t>
    </r>
    <r>
      <rPr>
        <b/>
        <sz val="8"/>
        <rFont val="Arial"/>
        <family val="2"/>
      </rPr>
      <t>budget</t>
    </r>
    <r>
      <rPr>
        <sz val="8"/>
        <rFont val="Arial"/>
        <family val="2"/>
      </rPr>
      <t xml:space="preserve"> au </t>
    </r>
    <r>
      <rPr>
        <b/>
        <sz val="8"/>
        <rFont val="Arial"/>
        <family val="2"/>
      </rPr>
      <t>plan de formation</t>
    </r>
    <r>
      <rPr>
        <sz val="8"/>
        <rFont val="Arial"/>
        <family val="2"/>
      </rPr>
      <t xml:space="preserve"> adéquat</t>
    </r>
  </si>
  <si>
    <r>
      <t xml:space="preserve">Les compétences en </t>
    </r>
    <r>
      <rPr>
        <b/>
        <sz val="8"/>
        <rFont val="Arial"/>
        <family val="2"/>
      </rPr>
      <t xml:space="preserve">management des équipes </t>
    </r>
    <r>
      <rPr>
        <sz val="8"/>
        <rFont val="Arial"/>
        <family val="2"/>
      </rPr>
      <t xml:space="preserve">sont performantes, à défaut des </t>
    </r>
    <r>
      <rPr>
        <b/>
        <sz val="8"/>
        <rFont val="Arial"/>
        <family val="2"/>
      </rPr>
      <t>formations</t>
    </r>
    <r>
      <rPr>
        <sz val="8"/>
        <rFont val="Arial"/>
        <family val="2"/>
      </rPr>
      <t xml:space="preserve"> (leadership, résolutions des conflits, mangement qualité…) sont mises en place</t>
    </r>
  </si>
  <si>
    <r>
      <t>Les</t>
    </r>
    <r>
      <rPr>
        <b/>
        <sz val="8"/>
        <rFont val="Arial"/>
        <family val="2"/>
      </rPr>
      <t xml:space="preserve"> responsabilités et autorités</t>
    </r>
    <r>
      <rPr>
        <sz val="8"/>
        <rFont val="Arial"/>
        <family val="2"/>
      </rPr>
      <t xml:space="preserve"> (matériovigileance, achat...)  de chacun sont excplicitées dans des</t>
    </r>
    <r>
      <rPr>
        <b/>
        <sz val="8"/>
        <rFont val="Arial"/>
        <family val="2"/>
      </rPr>
      <t xml:space="preserve"> fiches de poste</t>
    </r>
  </si>
  <si>
    <r>
      <t>Les</t>
    </r>
    <r>
      <rPr>
        <b/>
        <sz val="8"/>
        <rFont val="Arial"/>
        <family val="2"/>
      </rPr>
      <t xml:space="preserve"> performances </t>
    </r>
    <r>
      <rPr>
        <sz val="8"/>
        <rFont val="Arial"/>
        <family val="2"/>
      </rPr>
      <t xml:space="preserve">des agents sont évaluées régulièrement, et les </t>
    </r>
    <r>
      <rPr>
        <b/>
        <sz val="8"/>
        <rFont val="Arial"/>
        <family val="2"/>
      </rPr>
      <t xml:space="preserve">besoins en formation </t>
    </r>
    <r>
      <rPr>
        <sz val="8"/>
        <rFont val="Arial"/>
        <family val="2"/>
      </rPr>
      <t>sont identifiés</t>
    </r>
  </si>
  <si>
    <r>
      <t xml:space="preserve">Les </t>
    </r>
    <r>
      <rPr>
        <b/>
        <sz val="8"/>
        <rFont val="Arial"/>
        <family val="2"/>
      </rPr>
      <t>moyens logistiques et infrastructures</t>
    </r>
    <r>
      <rPr>
        <sz val="8"/>
        <rFont val="Arial"/>
        <family val="2"/>
      </rPr>
      <t xml:space="preserve"> sont adaptés aux missions à remplir dans chaque établissement du GHT</t>
    </r>
  </si>
  <si>
    <r>
      <t>La</t>
    </r>
    <r>
      <rPr>
        <b/>
        <sz val="8"/>
        <rFont val="Arial"/>
        <family val="2"/>
      </rPr>
      <t xml:space="preserve"> gestion électronique des documents</t>
    </r>
    <r>
      <rPr>
        <sz val="8"/>
        <rFont val="Arial"/>
        <family val="2"/>
      </rPr>
      <t xml:space="preserve"> est </t>
    </r>
    <r>
      <rPr>
        <b/>
        <sz val="8"/>
        <rFont val="Arial"/>
        <family val="2"/>
      </rPr>
      <t xml:space="preserve">commune </t>
    </r>
    <r>
      <rPr>
        <sz val="8"/>
        <rFont val="Arial"/>
        <family val="2"/>
      </rPr>
      <t>aux établissements du GHT</t>
    </r>
  </si>
  <si>
    <r>
      <t xml:space="preserve">Des </t>
    </r>
    <r>
      <rPr>
        <b/>
        <sz val="8"/>
        <rFont val="Arial"/>
        <family val="2"/>
      </rPr>
      <t>méthodes d'optimisation et d'amélioration</t>
    </r>
    <r>
      <rPr>
        <sz val="8"/>
        <rFont val="Arial"/>
        <family val="2"/>
      </rPr>
      <t xml:space="preserve"> (5S) permettent une bonne</t>
    </r>
    <r>
      <rPr>
        <b/>
        <sz val="8"/>
        <rFont val="Arial"/>
        <family val="2"/>
      </rPr>
      <t xml:space="preserve"> organisation </t>
    </r>
    <r>
      <rPr>
        <sz val="8"/>
        <rFont val="Arial"/>
        <family val="2"/>
      </rPr>
      <t>des espaces de travail</t>
    </r>
  </si>
  <si>
    <r>
      <t>Des</t>
    </r>
    <r>
      <rPr>
        <b/>
        <sz val="8"/>
        <rFont val="Arial"/>
        <family val="2"/>
      </rPr>
      <t xml:space="preserve"> procédures</t>
    </r>
    <r>
      <rPr>
        <sz val="8"/>
        <rFont val="Arial"/>
        <family val="2"/>
      </rPr>
      <t xml:space="preserve"> connues et partagées permettent d'assurer la </t>
    </r>
    <r>
      <rPr>
        <b/>
        <sz val="8"/>
        <rFont val="Arial"/>
        <family val="2"/>
      </rPr>
      <t xml:space="preserve">continuiété de l'activité biomédicale </t>
    </r>
    <r>
      <rPr>
        <sz val="8"/>
        <rFont val="Arial"/>
        <family val="2"/>
      </rPr>
      <t>en toutes circonstances</t>
    </r>
  </si>
  <si>
    <r>
      <t xml:space="preserve">Les dispositfs sont rescencés </t>
    </r>
    <r>
      <rPr>
        <b/>
        <sz val="8"/>
        <rFont val="Arial"/>
        <family val="2"/>
      </rPr>
      <t>mutualisés</t>
    </r>
    <r>
      <rPr>
        <sz val="8"/>
        <rFont val="Arial"/>
        <family val="2"/>
      </rPr>
      <t xml:space="preserve"> et partagés </t>
    </r>
    <r>
      <rPr>
        <b/>
        <sz val="8"/>
        <rFont val="Arial"/>
        <family val="2"/>
      </rPr>
      <t xml:space="preserve">équitablement </t>
    </r>
    <r>
      <rPr>
        <sz val="8"/>
        <rFont val="Arial"/>
        <family val="2"/>
      </rPr>
      <t>au sein du GHT</t>
    </r>
  </si>
  <si>
    <r>
      <t>Les</t>
    </r>
    <r>
      <rPr>
        <b/>
        <sz val="8"/>
        <rFont val="Arial"/>
        <family val="2"/>
      </rPr>
      <t xml:space="preserve"> prestations biomédicales</t>
    </r>
    <r>
      <rPr>
        <sz val="8"/>
        <rFont val="Arial"/>
        <family val="2"/>
      </rPr>
      <t xml:space="preserve"> sont </t>
    </r>
    <r>
      <rPr>
        <b/>
        <sz val="8"/>
        <rFont val="Arial"/>
        <family val="2"/>
      </rPr>
      <t>harmonisées et partagées</t>
    </r>
    <r>
      <rPr>
        <sz val="8"/>
        <rFont val="Arial"/>
        <family val="2"/>
      </rPr>
      <t xml:space="preserve"> autant que possible dans les établissements du GHT</t>
    </r>
  </si>
  <si>
    <r>
      <t xml:space="preserve">Les </t>
    </r>
    <r>
      <rPr>
        <b/>
        <sz val="8"/>
        <rFont val="Arial"/>
        <family val="2"/>
      </rPr>
      <t>dispositifs médicaux mobiles</t>
    </r>
    <r>
      <rPr>
        <sz val="8"/>
        <rFont val="Arial"/>
        <family val="2"/>
      </rPr>
      <t xml:space="preserve"> du pool d'urgence et des prêts inter-établissements sont</t>
    </r>
    <r>
      <rPr>
        <b/>
        <sz val="8"/>
        <rFont val="Arial"/>
        <family val="2"/>
      </rPr>
      <t xml:space="preserve"> localisables</t>
    </r>
    <r>
      <rPr>
        <sz val="8"/>
        <rFont val="Arial"/>
        <family val="2"/>
      </rPr>
      <t xml:space="preserve"> à tout instant</t>
    </r>
  </si>
  <si>
    <r>
      <t xml:space="preserve">Des </t>
    </r>
    <r>
      <rPr>
        <b/>
        <sz val="8"/>
        <rFont val="Arial"/>
        <family val="2"/>
      </rPr>
      <t>référents biomédicaux volontaires</t>
    </r>
    <r>
      <rPr>
        <sz val="8"/>
        <rFont val="Arial"/>
        <family val="2"/>
      </rPr>
      <t xml:space="preserve"> sont nommés et à même d'intervenir rapidement dans le </t>
    </r>
    <r>
      <rPr>
        <b/>
        <sz val="8"/>
        <rFont val="Arial"/>
        <family val="2"/>
      </rPr>
      <t>cadre de maintenance et de contrôle qualité</t>
    </r>
    <r>
      <rPr>
        <sz val="8"/>
        <rFont val="Arial"/>
        <family val="2"/>
      </rPr>
      <t xml:space="preserve">, et si besoin d'effectuer des </t>
    </r>
    <r>
      <rPr>
        <b/>
        <sz val="8"/>
        <rFont val="Arial"/>
        <family val="2"/>
      </rPr>
      <t>achats</t>
    </r>
  </si>
  <si>
    <r>
      <t xml:space="preserve">L'ingénieur fait preuve de </t>
    </r>
    <r>
      <rPr>
        <b/>
        <sz val="8"/>
        <rFont val="Arial"/>
        <family val="2"/>
      </rPr>
      <t>leadership</t>
    </r>
    <r>
      <rPr>
        <sz val="8"/>
        <rFont val="Arial"/>
        <family val="2"/>
      </rPr>
      <t xml:space="preserve"> et </t>
    </r>
    <r>
      <rPr>
        <b/>
        <sz val="8"/>
        <rFont val="Arial"/>
        <family val="2"/>
      </rPr>
      <t>fédère</t>
    </r>
    <r>
      <rPr>
        <sz val="8"/>
        <rFont val="Arial"/>
        <family val="2"/>
      </rPr>
      <t xml:space="preserve"> les équipes biomédicales de l'ensemble du GHT au travers de </t>
    </r>
    <r>
      <rPr>
        <b/>
        <sz val="8"/>
        <rFont val="Arial"/>
        <family val="2"/>
      </rPr>
      <t xml:space="preserve">réunions régulières </t>
    </r>
  </si>
  <si>
    <r>
      <t xml:space="preserve">L'ensemble des </t>
    </r>
    <r>
      <rPr>
        <b/>
        <sz val="8"/>
        <rFont val="Arial"/>
        <family val="2"/>
      </rPr>
      <t xml:space="preserve">documents </t>
    </r>
    <r>
      <rPr>
        <sz val="8"/>
        <rFont val="Arial"/>
        <family val="2"/>
      </rPr>
      <t xml:space="preserve">(si possible numérisés) sont </t>
    </r>
    <r>
      <rPr>
        <b/>
        <sz val="8"/>
        <rFont val="Arial"/>
        <family val="2"/>
      </rPr>
      <t>accessibles</t>
    </r>
    <r>
      <rPr>
        <sz val="8"/>
        <rFont val="Arial"/>
        <family val="2"/>
      </rPr>
      <t xml:space="preserve"> par tous et mis à jour régulièrement</t>
    </r>
  </si>
  <si>
    <r>
      <t>La</t>
    </r>
    <r>
      <rPr>
        <b/>
        <sz val="8"/>
        <rFont val="Arial"/>
        <family val="2"/>
      </rPr>
      <t xml:space="preserve"> gestion documentaire</t>
    </r>
    <r>
      <rPr>
        <sz val="8"/>
        <rFont val="Arial"/>
        <family val="2"/>
      </rPr>
      <t xml:space="preserve"> est optimisée selon la méthode des</t>
    </r>
    <r>
      <rPr>
        <b/>
        <sz val="8"/>
        <rFont val="Arial"/>
        <family val="2"/>
      </rPr>
      <t xml:space="preserve"> trois U</t>
    </r>
    <r>
      <rPr>
        <sz val="8"/>
        <rFont val="Arial"/>
        <family val="2"/>
      </rPr>
      <t xml:space="preserve"> (utile, utilisé, utilisable), au quel cas les documents/procédures/processus sont revus, améliorés ou éliminés</t>
    </r>
  </si>
  <si>
    <r>
      <t xml:space="preserve">La </t>
    </r>
    <r>
      <rPr>
        <b/>
        <sz val="8"/>
        <rFont val="Arial"/>
        <family val="2"/>
      </rPr>
      <t>documentation</t>
    </r>
    <r>
      <rPr>
        <sz val="8"/>
        <rFont val="Arial"/>
        <family val="2"/>
      </rPr>
      <t xml:space="preserve"> du parc d'équipement du GHT est documenté via la </t>
    </r>
    <r>
      <rPr>
        <b/>
        <sz val="8"/>
        <rFont val="Arial"/>
        <family val="2"/>
      </rPr>
      <t xml:space="preserve">GMAO </t>
    </r>
    <r>
      <rPr>
        <sz val="8"/>
        <rFont val="Arial"/>
        <family val="2"/>
      </rPr>
      <t>et reflète la réalité</t>
    </r>
  </si>
  <si>
    <r>
      <t>Les</t>
    </r>
    <r>
      <rPr>
        <b/>
        <sz val="8"/>
        <rFont val="Arial"/>
        <family val="2"/>
      </rPr>
      <t xml:space="preserve"> documents nécessaires  à l'utilisation et à l'entretien</t>
    </r>
    <r>
      <rPr>
        <sz val="8"/>
        <rFont val="Arial"/>
        <family val="2"/>
      </rPr>
      <t xml:space="preserve"> des dispositifs médicaux sont </t>
    </r>
    <r>
      <rPr>
        <b/>
        <sz val="8"/>
        <rFont val="Arial"/>
        <family val="2"/>
      </rPr>
      <t>accessibles</t>
    </r>
    <r>
      <rPr>
        <sz val="8"/>
        <rFont val="Arial"/>
        <family val="2"/>
      </rPr>
      <t xml:space="preserve"> aux utilisateurs concernés</t>
    </r>
  </si>
  <si>
    <r>
      <t>Les modalités d</t>
    </r>
    <r>
      <rPr>
        <b/>
        <sz val="8"/>
        <rFont val="Arial"/>
        <family val="2"/>
      </rPr>
      <t>'archivage et de destruction</t>
    </r>
    <r>
      <rPr>
        <sz val="8"/>
        <rFont val="Arial"/>
        <family val="2"/>
      </rPr>
      <t xml:space="preserve"> sont spécifiées et conformes à la réglementation en vigueur</t>
    </r>
  </si>
  <si>
    <r>
      <t xml:space="preserve">La </t>
    </r>
    <r>
      <rPr>
        <b/>
        <sz val="8"/>
        <rFont val="Arial"/>
        <family val="2"/>
      </rPr>
      <t xml:space="preserve">transformation digitale </t>
    </r>
    <r>
      <rPr>
        <sz val="8"/>
        <rFont val="Arial"/>
        <family val="2"/>
      </rPr>
      <t>de l'ingénierie biomédicale est planifiée et la dématérialisation des informations et documents est favorisée</t>
    </r>
  </si>
  <si>
    <r>
      <t xml:space="preserve">Tous les </t>
    </r>
    <r>
      <rPr>
        <b/>
        <sz val="8"/>
        <rFont val="Arial"/>
        <family val="2"/>
      </rPr>
      <t xml:space="preserve">dispositifs médicaux critiques </t>
    </r>
    <r>
      <rPr>
        <sz val="8"/>
        <rFont val="Arial"/>
        <family val="2"/>
      </rPr>
      <t xml:space="preserve">et leurs </t>
    </r>
    <r>
      <rPr>
        <b/>
        <sz val="8"/>
        <rFont val="Arial"/>
        <family val="2"/>
      </rPr>
      <t xml:space="preserve">modalités </t>
    </r>
    <r>
      <rPr>
        <sz val="8"/>
        <rFont val="Arial"/>
        <family val="2"/>
      </rPr>
      <t>particulières d'exploitation sont identifiés</t>
    </r>
  </si>
  <si>
    <r>
      <t xml:space="preserve">La </t>
    </r>
    <r>
      <rPr>
        <b/>
        <sz val="8"/>
        <rFont val="Arial"/>
        <family val="2"/>
      </rPr>
      <t xml:space="preserve">continuiété des soins </t>
    </r>
    <r>
      <rPr>
        <sz val="8"/>
        <rFont val="Arial"/>
        <family val="2"/>
      </rPr>
      <t>est assurée par la constitution d'un</t>
    </r>
    <r>
      <rPr>
        <b/>
        <sz val="8"/>
        <rFont val="Arial"/>
        <family val="2"/>
      </rPr>
      <t xml:space="preserve"> pool d'urgence </t>
    </r>
    <r>
      <rPr>
        <sz val="8"/>
        <rFont val="Arial"/>
        <family val="2"/>
      </rPr>
      <t xml:space="preserve">ou de </t>
    </r>
    <r>
      <rPr>
        <b/>
        <sz val="8"/>
        <rFont val="Arial"/>
        <family val="2"/>
      </rPr>
      <t>prêt</t>
    </r>
    <r>
      <rPr>
        <sz val="8"/>
        <rFont val="Arial"/>
        <family val="2"/>
      </rPr>
      <t xml:space="preserve"> dont les modalités sont définies</t>
    </r>
  </si>
  <si>
    <r>
      <t xml:space="preserve">Les </t>
    </r>
    <r>
      <rPr>
        <b/>
        <sz val="8"/>
        <rFont val="Arial"/>
        <family val="2"/>
      </rPr>
      <t xml:space="preserve">informations et formations </t>
    </r>
    <r>
      <rPr>
        <sz val="8"/>
        <rFont val="Arial"/>
        <family val="2"/>
      </rPr>
      <t xml:space="preserve">des personnels soignants sont </t>
    </r>
    <r>
      <rPr>
        <b/>
        <sz val="8"/>
        <rFont val="Arial"/>
        <family val="2"/>
      </rPr>
      <t xml:space="preserve">délivrées et tracées </t>
    </r>
    <r>
      <rPr>
        <sz val="8"/>
        <rFont val="Arial"/>
        <family val="2"/>
      </rPr>
      <t>pour assurer le bon usage des dispositifs médicaux en cas de mobilité ou non au sein du GHT</t>
    </r>
  </si>
  <si>
    <r>
      <t>Les</t>
    </r>
    <r>
      <rPr>
        <b/>
        <sz val="8"/>
        <rFont val="Arial"/>
        <family val="2"/>
      </rPr>
      <t xml:space="preserve"> taux d'usage et de criticité</t>
    </r>
    <r>
      <rPr>
        <sz val="8"/>
        <rFont val="Arial"/>
        <family val="2"/>
      </rPr>
      <t xml:space="preserve"> des dispositifs médicaux de tout le GHT sont connus et pris en compte dans les </t>
    </r>
    <r>
      <rPr>
        <b/>
        <sz val="8"/>
        <rFont val="Arial"/>
        <family val="2"/>
      </rPr>
      <t>politiques d'achat, de renouvellement et de maintenance</t>
    </r>
  </si>
  <si>
    <r>
      <t xml:space="preserve">Les </t>
    </r>
    <r>
      <rPr>
        <b/>
        <sz val="8"/>
        <rFont val="Arial"/>
        <family val="2"/>
      </rPr>
      <t>tests de recette</t>
    </r>
    <r>
      <rPr>
        <sz val="8"/>
        <rFont val="Arial"/>
        <family val="2"/>
      </rPr>
      <t xml:space="preserve"> des nouveaux dispositifs médicaux sont effectués et intégrés dans la GMAO avant leur déploiement </t>
    </r>
  </si>
  <si>
    <r>
      <t xml:space="preserve">Les </t>
    </r>
    <r>
      <rPr>
        <b/>
        <sz val="8"/>
        <rFont val="Arial"/>
        <family val="2"/>
      </rPr>
      <t xml:space="preserve">équipements de contrôle et d'essai </t>
    </r>
    <r>
      <rPr>
        <sz val="8"/>
        <rFont val="Arial"/>
        <family val="2"/>
      </rPr>
      <t>sont étalonnés réguièrement</t>
    </r>
  </si>
  <si>
    <r>
      <t xml:space="preserve">Les </t>
    </r>
    <r>
      <rPr>
        <b/>
        <sz val="8"/>
        <rFont val="Arial"/>
        <family val="2"/>
      </rPr>
      <t xml:space="preserve">prestations de maintenance </t>
    </r>
    <r>
      <rPr>
        <sz val="8"/>
        <rFont val="Arial"/>
        <family val="2"/>
      </rPr>
      <t>préventives, curatives ou palliatives</t>
    </r>
    <r>
      <rPr>
        <b/>
        <sz val="8"/>
        <rFont val="Arial"/>
        <family val="2"/>
      </rPr>
      <t xml:space="preserve">, </t>
    </r>
    <r>
      <rPr>
        <sz val="8"/>
        <rFont val="Arial"/>
        <family val="2"/>
      </rPr>
      <t xml:space="preserve">et de </t>
    </r>
    <r>
      <rPr>
        <b/>
        <sz val="8"/>
        <rFont val="Arial"/>
        <family val="2"/>
      </rPr>
      <t>contrôle qualité</t>
    </r>
    <r>
      <rPr>
        <sz val="8"/>
        <rFont val="Arial"/>
        <family val="2"/>
      </rPr>
      <t xml:space="preserve"> sont réalisées et documentées selon les exigences en vigueur</t>
    </r>
  </si>
  <si>
    <r>
      <t xml:space="preserve">Les </t>
    </r>
    <r>
      <rPr>
        <b/>
        <sz val="8"/>
        <rFont val="Arial"/>
        <family val="2"/>
      </rPr>
      <t>informations d'exploitation</t>
    </r>
    <r>
      <rPr>
        <sz val="8"/>
        <rFont val="Arial"/>
        <family val="2"/>
      </rPr>
      <t xml:space="preserve"> relatives au suivi </t>
    </r>
    <r>
      <rPr>
        <b/>
        <sz val="8"/>
        <rFont val="Arial"/>
        <family val="2"/>
      </rPr>
      <t xml:space="preserve">post commercialisation </t>
    </r>
    <r>
      <rPr>
        <sz val="8"/>
        <rFont val="Arial"/>
        <family val="2"/>
      </rPr>
      <t xml:space="preserve">nécessaires au fabricant sont documentées </t>
    </r>
  </si>
  <si>
    <r>
      <t xml:space="preserve">La </t>
    </r>
    <r>
      <rPr>
        <b/>
        <sz val="8"/>
        <rFont val="Arial"/>
        <family val="2"/>
      </rPr>
      <t xml:space="preserve">politique de réforme et de cession </t>
    </r>
    <r>
      <rPr>
        <sz val="8"/>
        <rFont val="Arial"/>
        <family val="2"/>
      </rPr>
      <t xml:space="preserve">des dispositifs médicaux est établie, documentée et appliquée </t>
    </r>
  </si>
  <si>
    <r>
      <t>Les</t>
    </r>
    <r>
      <rPr>
        <b/>
        <sz val="8"/>
        <rFont val="Arial"/>
        <family val="2"/>
      </rPr>
      <t xml:space="preserve"> fiches d'immobilisation</t>
    </r>
    <r>
      <rPr>
        <sz val="8"/>
        <rFont val="Arial"/>
        <family val="2"/>
      </rPr>
      <t xml:space="preserve"> et les </t>
    </r>
    <r>
      <rPr>
        <b/>
        <sz val="8"/>
        <rFont val="Arial"/>
        <family val="2"/>
      </rPr>
      <t>sorties comptables</t>
    </r>
    <r>
      <rPr>
        <sz val="8"/>
        <rFont val="Arial"/>
        <family val="2"/>
      </rPr>
      <t xml:space="preserve"> sont établies régulièrement </t>
    </r>
  </si>
  <si>
    <r>
      <t>Des</t>
    </r>
    <r>
      <rPr>
        <b/>
        <sz val="8"/>
        <rFont val="Arial"/>
        <family val="2"/>
      </rPr>
      <t xml:space="preserve"> enquêtes de satisfaction</t>
    </r>
    <r>
      <rPr>
        <sz val="8"/>
        <rFont val="Arial"/>
        <family val="2"/>
      </rPr>
      <t xml:space="preserve"> sont menées auprès du personnel médical et paramédical et permettent de connaitre leur perception du service biomédical</t>
    </r>
  </si>
  <si>
    <r>
      <t>Les</t>
    </r>
    <r>
      <rPr>
        <b/>
        <sz val="8"/>
        <rFont val="Arial"/>
        <family val="2"/>
      </rPr>
      <t xml:space="preserve"> activités de l'ingénierie biomédicale sont évaluées</t>
    </r>
    <r>
      <rPr>
        <sz val="8"/>
        <rFont val="Arial"/>
        <family val="2"/>
      </rPr>
      <t xml:space="preserve"> régulièrement dans le but de mettre en place des plans d'amélioration</t>
    </r>
  </si>
  <si>
    <r>
      <t xml:space="preserve">Les </t>
    </r>
    <r>
      <rPr>
        <b/>
        <sz val="8"/>
        <rFont val="Arial"/>
        <family val="2"/>
      </rPr>
      <t>recommandations et exigences</t>
    </r>
    <r>
      <rPr>
        <sz val="8"/>
        <rFont val="Arial"/>
        <family val="2"/>
      </rPr>
      <t xml:space="preserve"> émises par les autorités et organismes de certification sont prises en compte</t>
    </r>
  </si>
  <si>
    <r>
      <t xml:space="preserve">Des </t>
    </r>
    <r>
      <rPr>
        <b/>
        <sz val="8"/>
        <rFont val="Arial"/>
        <family val="2"/>
      </rPr>
      <t>comparatifs professionnels péridodiques</t>
    </r>
    <r>
      <rPr>
        <sz val="8"/>
        <rFont val="Arial"/>
        <family val="2"/>
      </rPr>
      <t xml:space="preserve"> sont réalisés auprès d'autres groupements hospitaliers dans une persective d'amélioration continue</t>
    </r>
  </si>
  <si>
    <r>
      <t xml:space="preserve">L'équipe biomédicale </t>
    </r>
    <r>
      <rPr>
        <b/>
        <sz val="8"/>
        <rFont val="Arial"/>
        <family val="2"/>
      </rPr>
      <t xml:space="preserve">contribue au progrès de la communauté profesionnelle </t>
    </r>
    <r>
      <rPr>
        <sz val="8"/>
        <rFont val="Arial"/>
        <family val="2"/>
      </rPr>
      <t>en participant à des forums biomédicaux et en communiquant sur ses retours d'expériences (publications scientifiques)</t>
    </r>
  </si>
  <si>
    <t>Bonne Pratique d'Activités Connexes de l'Ingénierie Biomédicale - BPAC n°6
"Ingénierie biomédicale au sein d'un groupement hospitalier de territoire en France"</t>
  </si>
  <si>
    <t>Source : Nouvelle Bonne Pratique d’Activités Connexes BPAC 6 : Ingénierie Biomédicale au sein d’un Groupement Hospitalier de Territoire en France - Partie 2 : Contenu, G. Farges, A. Benoist, I. Charles, G. Evrard, M. Ghomari, T. Khezami, S. Kirche, H. Manso, I. Moslem, A. Paquet, K. Sivakumar, P. Tappie, T. Thibout, J. Xu, IRBM News, 2019, Vol. 40, n°5, 10 pages, https://doi.org/10.1016/j.irbmnw.2019.07.004</t>
  </si>
  <si>
    <t xml:space="preserve">PRESENTATION DES ELEMENTS : </t>
  </si>
  <si>
    <t>Source : Nouvelle Bonne Pratique d’Activités Connexes BPAC 6 : Ingénierie Biomédicale au sein d’un Groupement Hospitalier de Territoire en France - Partie 2 : Contenu
G. Farges, A. Benoist, I. Charles, G. Evrard, M. Ghomari, T. Khezami, S. Kirche, H. Manso, I. Moslem, A. Paquet, K. Sivakumar, P. Tappie, T. Thibout, J. Xu, IRBM News, 2019, Vol. 40, n°5, 10 pages, https://doi.org/10.1016/j.irbmnw.2019.07.004</t>
  </si>
  <si>
    <r>
      <t xml:space="preserve">OBJECTIFS :   </t>
    </r>
    <r>
      <rPr>
        <b/>
        <u/>
        <sz val="7"/>
        <rFont val="Verdana"/>
        <family val="2"/>
      </rPr>
      <t/>
    </r>
  </si>
  <si>
    <r>
      <t>LIBELLÉS</t>
    </r>
    <r>
      <rPr>
        <sz val="7"/>
        <rFont val="Arial"/>
        <family val="2"/>
      </rPr>
      <t xml:space="preserve"> des niveaux de </t>
    </r>
    <r>
      <rPr>
        <b/>
        <sz val="7"/>
        <rFont val="Arial"/>
        <family val="2"/>
      </rPr>
      <t>MATURITÉ</t>
    </r>
    <r>
      <rPr>
        <sz val="7"/>
        <rFont val="Arial"/>
        <family val="2"/>
      </rPr>
      <t xml:space="preserve"> 
des </t>
    </r>
    <r>
      <rPr>
        <b/>
        <sz val="7"/>
        <rFont val="Arial"/>
        <family val="2"/>
      </rPr>
      <t>PROCESSUS</t>
    </r>
    <r>
      <rPr>
        <sz val="7"/>
        <rFont val="Arial"/>
        <family val="2"/>
      </rPr>
      <t xml:space="preserve"> associés à la </t>
    </r>
    <r>
      <rPr>
        <b/>
        <sz val="7"/>
        <rFont val="Arial"/>
        <family val="2"/>
      </rPr>
      <t xml:space="preserve">BONNE PRATIQUE </t>
    </r>
  </si>
  <si>
    <r>
      <t xml:space="preserve">Le processus n'est pas réalisé ou alors de manière très </t>
    </r>
    <r>
      <rPr>
        <b/>
        <sz val="6"/>
        <rFont val="Arial"/>
        <family val="2"/>
      </rPr>
      <t>insuffisante.</t>
    </r>
  </si>
  <si>
    <t>Début</t>
  </si>
  <si>
    <t>Fin</t>
  </si>
  <si>
    <t>Suivi des RÉSULTATS</t>
  </si>
  <si>
    <t>Date Début</t>
  </si>
  <si>
    <t>Date Fin</t>
  </si>
  <si>
    <t>Description du plan d'amélioration…</t>
  </si>
  <si>
    <t>Nom &amp; Fonction de l'animateur du plan d'action</t>
  </si>
  <si>
    <r>
      <t xml:space="preserve">Evaluation des résultats, enseignements à tirer… 
</t>
    </r>
    <r>
      <rPr>
        <sz val="7"/>
        <color rgb="FFFF0000"/>
        <rFont val="Arial"/>
        <family val="2"/>
      </rPr>
      <t>(à faire après la date de fin….)</t>
    </r>
  </si>
  <si>
    <t>Echelle 0% - 100%</t>
  </si>
  <si>
    <t>Choix de la Maîtrise des Modes de Preuve</t>
  </si>
  <si>
    <t>  Preuve(s) validée(s)</t>
  </si>
  <si>
    <t>  Preuve(s) à compléter</t>
  </si>
  <si>
    <t>Vrai maîtrisé</t>
  </si>
  <si>
    <t>Etat des preuves</t>
  </si>
  <si>
    <t>L'indicateur a atteint un niveau normalement attendu.</t>
  </si>
  <si>
    <t>L'indicateur atteste une maîtrise parfaite et documentée.</t>
  </si>
  <si>
    <t>L'indicateur n'est pas pertinent dans le contexte professionnel.</t>
  </si>
  <si>
    <t>L'indicateur doit être mis en œuvre prochainement.</t>
  </si>
  <si>
    <r>
      <t xml:space="preserve">L'action est </t>
    </r>
    <r>
      <rPr>
        <b/>
        <sz val="6"/>
        <color theme="1"/>
        <rFont val="Arial"/>
        <family val="2"/>
      </rPr>
      <t>réalisée</t>
    </r>
    <r>
      <rPr>
        <sz val="6"/>
        <color theme="1"/>
        <rFont val="Arial"/>
        <family val="2"/>
      </rPr>
      <t xml:space="preserve"> </t>
    </r>
    <r>
      <rPr>
        <b/>
        <sz val="6"/>
        <color theme="1"/>
        <rFont val="Arial"/>
        <family val="2"/>
      </rPr>
      <t>complètement</t>
    </r>
    <r>
      <rPr>
        <sz val="6"/>
        <color theme="1"/>
        <rFont val="Arial"/>
        <family val="2"/>
      </rPr>
      <t xml:space="preserve"> et </t>
    </r>
    <r>
      <rPr>
        <b/>
        <sz val="6"/>
        <color theme="1"/>
        <rFont val="Arial"/>
        <family val="2"/>
      </rPr>
      <t>tracée</t>
    </r>
    <r>
      <rPr>
        <sz val="6"/>
        <color theme="1"/>
        <rFont val="Arial"/>
        <family val="2"/>
      </rPr>
      <t>.</t>
    </r>
  </si>
  <si>
    <t>Messages d'erreur</t>
  </si>
  <si>
    <t>Processus de la BPAC n°6</t>
  </si>
  <si>
    <r>
      <rPr>
        <b/>
        <sz val="8"/>
        <rFont val="Arial"/>
        <family val="2"/>
      </rPr>
      <t xml:space="preserve">Temps-homme </t>
    </r>
    <r>
      <rPr>
        <sz val="8"/>
        <rFont val="Arial"/>
        <family val="2"/>
      </rPr>
      <t xml:space="preserve">consacré aux activités de la BPAC n°6  
</t>
    </r>
    <r>
      <rPr>
        <i/>
        <sz val="8"/>
        <rFont val="Arial"/>
        <family val="2"/>
      </rPr>
      <t>(estimation de sa facilité de mise en œuvre et son intégration dans les activités quotidiennes)</t>
    </r>
  </si>
  <si>
    <r>
      <rPr>
        <b/>
        <sz val="8"/>
        <rFont val="Arial"/>
        <family val="2"/>
      </rPr>
      <t>Ressources matérielles et financières</t>
    </r>
    <r>
      <rPr>
        <sz val="8"/>
        <rFont val="Arial"/>
        <family val="2"/>
      </rPr>
      <t xml:space="preserve"> consommées 
</t>
    </r>
    <r>
      <rPr>
        <i/>
        <sz val="8"/>
        <rFont val="Arial"/>
        <family val="2"/>
      </rPr>
      <t>(estimation de l’emprise relative des moyens nécessaires à la bonne pratique)</t>
    </r>
  </si>
  <si>
    <r>
      <rPr>
        <b/>
        <sz val="8"/>
        <rFont val="Arial"/>
        <family val="2"/>
      </rPr>
      <t xml:space="preserve">Délais de mise à jour des données </t>
    </r>
    <r>
      <rPr>
        <sz val="8"/>
        <rFont val="Arial"/>
        <family val="2"/>
      </rPr>
      <t xml:space="preserve">et des listes de </t>
    </r>
    <r>
      <rPr>
        <b/>
        <sz val="8"/>
        <rFont val="Arial"/>
        <family val="2"/>
      </rPr>
      <t>criticité</t>
    </r>
    <r>
      <rPr>
        <sz val="8"/>
        <rFont val="Arial"/>
        <family val="2"/>
      </rPr>
      <t xml:space="preserve"> 
</t>
    </r>
    <r>
      <rPr>
        <i/>
        <sz val="8"/>
        <rFont val="Arial"/>
        <family val="2"/>
      </rPr>
      <t xml:space="preserve">(estimation de la réactivité dans la maîtrise des dispositifs médicaux </t>
    </r>
    <r>
      <rPr>
        <b/>
        <i/>
        <sz val="8"/>
        <rFont val="Arial"/>
        <family val="2"/>
      </rPr>
      <t>critiques</t>
    </r>
    <r>
      <rPr>
        <i/>
        <sz val="8"/>
        <rFont val="Arial"/>
        <family val="2"/>
      </rPr>
      <t xml:space="preserve"> au sein du GHT suite à des alertes de matériovigilance ou des recommandations des fabricants)</t>
    </r>
  </si>
  <si>
    <r>
      <rPr>
        <b/>
        <sz val="8"/>
        <rFont val="Arial"/>
        <family val="2"/>
      </rPr>
      <t>Nombre de communications</t>
    </r>
    <r>
      <rPr>
        <sz val="8"/>
        <rFont val="Arial"/>
        <family val="2"/>
      </rPr>
      <t xml:space="preserve">, formelles ou informelles, </t>
    </r>
    <r>
      <rPr>
        <b/>
        <sz val="8"/>
        <rFont val="Arial"/>
        <family val="2"/>
      </rPr>
      <t xml:space="preserve">entre les différents services biomédicaux </t>
    </r>
    <r>
      <rPr>
        <sz val="8"/>
        <rFont val="Arial"/>
        <family val="2"/>
      </rPr>
      <t xml:space="preserve">du GHT 
</t>
    </r>
    <r>
      <rPr>
        <i/>
        <sz val="8"/>
        <rFont val="Arial"/>
        <family val="2"/>
      </rPr>
      <t>(estimation de la capacité́ à anticiper les risques entre les acteurs et à favoriser la fertilisation croisée des cultures professionnelles différentes)</t>
    </r>
  </si>
  <si>
    <r>
      <rPr>
        <b/>
        <sz val="8"/>
        <rFont val="Arial"/>
        <family val="2"/>
      </rPr>
      <t>Apport de la prestation biomédicale</t>
    </r>
    <r>
      <rPr>
        <sz val="8"/>
        <rFont val="Arial"/>
        <family val="2"/>
      </rPr>
      <t xml:space="preserve">
</t>
    </r>
    <r>
      <rPr>
        <i/>
        <sz val="8"/>
        <rFont val="Arial"/>
        <family val="2"/>
      </rPr>
      <t>(estimation du rapport « qualité perçue/coût global » du parc des dispositifs médicaux du GHT)</t>
    </r>
  </si>
  <si>
    <r>
      <rPr>
        <b/>
        <sz val="8"/>
        <rFont val="Arial"/>
        <family val="2"/>
      </rPr>
      <t xml:space="preserve">Retours de satisfaction </t>
    </r>
    <r>
      <rPr>
        <sz val="8"/>
        <rFont val="Arial"/>
        <family val="2"/>
      </rPr>
      <t xml:space="preserve">sur la motivation des personnels biomédicaux
</t>
    </r>
    <r>
      <rPr>
        <i/>
        <sz val="8"/>
        <rFont val="Arial"/>
        <family val="2"/>
      </rPr>
      <t>(estimation des implications aux projets de coopération et de mutualisation inter-établissements)</t>
    </r>
  </si>
  <si>
    <r>
      <rPr>
        <b/>
        <sz val="8"/>
        <rFont val="Arial"/>
        <family val="2"/>
      </rPr>
      <t>Nombre d’initiatives</t>
    </r>
    <r>
      <rPr>
        <sz val="8"/>
        <rFont val="Arial"/>
        <family val="2"/>
      </rPr>
      <t xml:space="preserve"> prises pour améliorer le fonctionnement du service
</t>
    </r>
    <r>
      <rPr>
        <i/>
        <sz val="8"/>
        <rFont val="Arial"/>
        <family val="2"/>
      </rPr>
      <t>(estimation des implications aux projets de coopération et de mutualisation inter-établissements)</t>
    </r>
  </si>
  <si>
    <r>
      <rPr>
        <b/>
        <sz val="8"/>
        <rFont val="Arial"/>
        <family val="2"/>
      </rPr>
      <t xml:space="preserve">Appréciation de l’épanouissement au travail
</t>
    </r>
    <r>
      <rPr>
        <i/>
        <sz val="8"/>
        <rFont val="Arial"/>
        <family val="2"/>
      </rPr>
      <t>(estimation du bien-fondé des tâches biomédicales réalisées au sein du GHT )</t>
    </r>
  </si>
  <si>
    <r>
      <rPr>
        <b/>
        <sz val="8"/>
        <rFont val="Arial"/>
        <family val="2"/>
      </rPr>
      <t>Acceptabilité de la mobilisation</t>
    </r>
    <r>
      <rPr>
        <sz val="8"/>
        <rFont val="Arial"/>
        <family val="2"/>
      </rPr>
      <t xml:space="preserve"> des dispositifs médicaux et des compétences biomédicales au sein du GHT 
</t>
    </r>
    <r>
      <rPr>
        <i/>
        <sz val="8"/>
        <rFont val="Arial"/>
        <family val="2"/>
      </rPr>
      <t>(estimation des voies de mutualisation les plus pertinentes)</t>
    </r>
  </si>
  <si>
    <r>
      <rPr>
        <b/>
        <sz val="8"/>
        <rFont val="Arial"/>
        <family val="2"/>
      </rPr>
      <t>Appréciation,</t>
    </r>
    <r>
      <rPr>
        <sz val="8"/>
        <rFont val="Arial"/>
        <family val="2"/>
      </rPr>
      <t xml:space="preserve"> par les autres services ou directions, </t>
    </r>
    <r>
      <rPr>
        <b/>
        <sz val="8"/>
        <rFont val="Arial"/>
        <family val="2"/>
      </rPr>
      <t xml:space="preserve">de l’efficacité de l’ingénierie biomédicale </t>
    </r>
    <r>
      <rPr>
        <sz val="8"/>
        <rFont val="Arial"/>
        <family val="2"/>
      </rPr>
      <t xml:space="preserve">du GHT
</t>
    </r>
    <r>
      <rPr>
        <i/>
        <sz val="8"/>
        <rFont val="Arial"/>
        <family val="2"/>
      </rPr>
      <t>(estimation de l’adéquation entre les résultats obtenus et leur perception externe)</t>
    </r>
  </si>
  <si>
    <r>
      <rPr>
        <b/>
        <sz val="8"/>
        <rFont val="Arial"/>
        <family val="2"/>
      </rPr>
      <t>Niveau de satisfaction</t>
    </r>
    <r>
      <rPr>
        <sz val="8"/>
        <rFont val="Arial"/>
        <family val="2"/>
      </rPr>
      <t xml:space="preserve"> des Directions </t>
    </r>
    <r>
      <rPr>
        <b/>
        <sz val="8"/>
        <rFont val="Arial"/>
        <family val="2"/>
      </rPr>
      <t>dans la mutualisation</t>
    </r>
    <r>
      <rPr>
        <sz val="8"/>
        <rFont val="Arial"/>
        <family val="2"/>
      </rPr>
      <t xml:space="preserve"> des ressources humaines, techniques et logistiques dédiées à l'ingénierie biomédicale du GHT
</t>
    </r>
    <r>
      <rPr>
        <i/>
        <sz val="8"/>
        <rFont val="Arial"/>
        <family val="2"/>
      </rPr>
      <t>(estimation du soutien à long terme pour l’ingénierie biomédicale)</t>
    </r>
  </si>
  <si>
    <r>
      <rPr>
        <b/>
        <sz val="8"/>
        <rFont val="Arial"/>
        <family val="2"/>
      </rPr>
      <t xml:space="preserve">Appréciation de la contribution de l'ingénierie biomédicale </t>
    </r>
    <r>
      <rPr>
        <sz val="8"/>
        <rFont val="Arial"/>
        <family val="2"/>
      </rPr>
      <t xml:space="preserve">aux missions générales du GHT
</t>
    </r>
    <r>
      <rPr>
        <i/>
        <sz val="8"/>
        <rFont val="Arial"/>
        <family val="2"/>
      </rPr>
      <t>(estimation du niveau de reconnaissance des apports internes des services biomédicaux)</t>
    </r>
  </si>
  <si>
    <t xml:space="preserve">© F. BELLO, C. CAUSSETTE, J.DROUET, G. FARGES, PM FELAN - Contact : gilbert.farges@utc.fr
</t>
  </si>
  <si>
    <r>
      <t>Pour les acteurs biomédicaux, il sert de</t>
    </r>
    <r>
      <rPr>
        <b/>
        <sz val="7"/>
        <rFont val="Arial"/>
        <family val="2"/>
      </rPr>
      <t xml:space="preserve"> tableau de bord</t>
    </r>
    <r>
      <rPr>
        <sz val="7"/>
        <rFont val="Arial"/>
        <family val="2"/>
      </rPr>
      <t xml:space="preserve"> et permet </t>
    </r>
    <r>
      <rPr>
        <b/>
        <sz val="7"/>
        <rFont val="Arial"/>
        <family val="2"/>
      </rPr>
      <t xml:space="preserve">d'évaluer les progrès </t>
    </r>
    <r>
      <rPr>
        <sz val="7"/>
        <rFont val="Arial"/>
        <family val="2"/>
      </rPr>
      <t xml:space="preserve">dans la maîtrise des prestations biomédicales. Il propose d'identifier des </t>
    </r>
    <r>
      <rPr>
        <b/>
        <sz val="7"/>
        <rFont val="Arial"/>
        <family val="2"/>
      </rPr>
      <t xml:space="preserve">modes de preuve </t>
    </r>
    <r>
      <rPr>
        <sz val="7"/>
        <rFont val="Arial"/>
        <family val="2"/>
      </rPr>
      <t xml:space="preserve">sur les activités réalisées et en offre une </t>
    </r>
    <r>
      <rPr>
        <b/>
        <sz val="7"/>
        <rFont val="Arial"/>
        <family val="2"/>
      </rPr>
      <t xml:space="preserve">synthèse graphique </t>
    </r>
    <r>
      <rPr>
        <sz val="7"/>
        <rFont val="Arial"/>
        <family val="2"/>
      </rPr>
      <t>opérationnelle.</t>
    </r>
  </si>
  <si>
    <r>
      <t>La BPAC n° 6  "Ingénierie biomédicale au sein d'un groupement hospitalier de territoire en France" vise à</t>
    </r>
    <r>
      <rPr>
        <b/>
        <sz val="7"/>
        <rFont val="Arial"/>
        <family val="2"/>
      </rPr>
      <t xml:space="preserve"> garantir la qualité et la sécurité des dispositifs médicaux </t>
    </r>
    <r>
      <rPr>
        <sz val="7"/>
        <rFont val="Arial"/>
        <family val="2"/>
      </rPr>
      <t xml:space="preserve">en exploitation dans les établissements de santé, au profit des </t>
    </r>
    <r>
      <rPr>
        <b/>
        <sz val="7"/>
        <rFont val="Arial"/>
        <family val="2"/>
      </rPr>
      <t>soignants</t>
    </r>
    <r>
      <rPr>
        <sz val="7"/>
        <rFont val="Arial"/>
        <family val="2"/>
      </rPr>
      <t xml:space="preserve"> qui les utilisent et des </t>
    </r>
    <r>
      <rPr>
        <b/>
        <sz val="7"/>
        <rFont val="Arial"/>
        <family val="2"/>
      </rPr>
      <t>patients</t>
    </r>
    <r>
      <rPr>
        <sz val="7"/>
        <rFont val="Arial"/>
        <family val="2"/>
      </rPr>
      <t xml:space="preserve"> qui en bénéficient.</t>
    </r>
  </si>
  <si>
    <r>
      <t xml:space="preserve">Cet outil permet aux </t>
    </r>
    <r>
      <rPr>
        <b/>
        <sz val="7"/>
        <rFont val="Arial"/>
        <family val="2"/>
      </rPr>
      <t>responsables de l'ingénierie biomédicale</t>
    </r>
    <r>
      <rPr>
        <sz val="7"/>
        <rFont val="Arial"/>
        <family val="2"/>
      </rPr>
      <t xml:space="preserve"> des GHT en France, d'évaluer leur </t>
    </r>
    <r>
      <rPr>
        <b/>
        <sz val="7"/>
        <rFont val="Arial"/>
        <family val="2"/>
      </rPr>
      <t xml:space="preserve">niveau de respect sur l'ensemble des bonnes pratiques </t>
    </r>
    <r>
      <rPr>
        <sz val="7"/>
        <rFont val="Arial"/>
        <family val="2"/>
      </rPr>
      <t xml:space="preserve"> recommandées.</t>
    </r>
  </si>
  <si>
    <r>
      <t xml:space="preserve">Il aide à estimer la </t>
    </r>
    <r>
      <rPr>
        <b/>
        <sz val="7"/>
        <rFont val="Arial"/>
        <family val="2"/>
      </rPr>
      <t xml:space="preserve">performance </t>
    </r>
    <r>
      <rPr>
        <sz val="7"/>
        <rFont val="Arial"/>
        <family val="2"/>
      </rPr>
      <t xml:space="preserve">de l'ingénierie biomédicale en termes </t>
    </r>
    <r>
      <rPr>
        <b/>
        <sz val="7"/>
        <rFont val="Arial"/>
        <family val="2"/>
      </rPr>
      <t>d'efficacité,</t>
    </r>
    <r>
      <rPr>
        <sz val="7"/>
        <rFont val="Arial"/>
        <family val="2"/>
      </rPr>
      <t xml:space="preserve"> </t>
    </r>
    <r>
      <rPr>
        <b/>
        <sz val="7"/>
        <rFont val="Arial"/>
        <family val="2"/>
      </rPr>
      <t>d'efficience</t>
    </r>
    <r>
      <rPr>
        <sz val="7"/>
        <rFont val="Arial"/>
        <family val="2"/>
      </rPr>
      <t xml:space="preserve"> et de </t>
    </r>
    <r>
      <rPr>
        <b/>
        <sz val="7"/>
        <rFont val="Arial"/>
        <family val="2"/>
      </rPr>
      <t>qualité perçue</t>
    </r>
    <r>
      <rPr>
        <sz val="7"/>
        <rFont val="Arial"/>
        <family val="2"/>
      </rPr>
      <t xml:space="preserve">. La </t>
    </r>
    <r>
      <rPr>
        <b/>
        <sz val="7"/>
        <rFont val="Arial"/>
        <family val="2"/>
      </rPr>
      <t>valorisation</t>
    </r>
    <r>
      <rPr>
        <sz val="7"/>
        <rFont val="Arial"/>
        <family val="2"/>
      </rPr>
      <t xml:space="preserve"> des acteurs biomédicaux sur leurs résultats obtenus peut se faire via l'auto-déclaration ISO 17050 intégrée.</t>
    </r>
  </si>
  <si>
    <r>
      <t xml:space="preserve">L'outil est constitué d'{onglets} </t>
    </r>
    <r>
      <rPr>
        <b/>
        <sz val="7"/>
        <rFont val="Arial"/>
        <family val="2"/>
      </rPr>
      <t>à utiliser l'un après l'autre</t>
    </r>
    <r>
      <rPr>
        <sz val="7"/>
        <rFont val="Arial"/>
        <family val="2"/>
      </rPr>
      <t xml:space="preserve"> :
    - {</t>
    </r>
    <r>
      <rPr>
        <b/>
        <sz val="7"/>
        <rFont val="Arial"/>
        <family val="2"/>
      </rPr>
      <t xml:space="preserve">Mode d'emploi} :
         </t>
    </r>
    <r>
      <rPr>
        <sz val="7"/>
        <rFont val="Arial"/>
        <family val="2"/>
      </rPr>
      <t>* Explicite la raison d'être et le fonctionnement de l'outil
         * Présente les échelles d'évaluation utilisées
    - {</t>
    </r>
    <r>
      <rPr>
        <b/>
        <sz val="7"/>
        <rFont val="Arial"/>
        <family val="2"/>
      </rPr>
      <t xml:space="preserve">Evaluation} : </t>
    </r>
    <r>
      <rPr>
        <sz val="7"/>
        <rFont val="Arial"/>
        <family val="2"/>
      </rPr>
      <t xml:space="preserve">
         * Présente les </t>
    </r>
    <r>
      <rPr>
        <b/>
        <sz val="7"/>
        <rFont val="Arial"/>
        <family val="2"/>
      </rPr>
      <t>critères</t>
    </r>
    <r>
      <rPr>
        <sz val="7"/>
        <rFont val="Arial"/>
        <family val="2"/>
      </rPr>
      <t xml:space="preserve"> à évaluer en version simplifiée et calcule automatiquement  la </t>
    </r>
    <r>
      <rPr>
        <b/>
        <sz val="7"/>
        <rFont val="Arial"/>
        <family val="2"/>
      </rPr>
      <t>MATURITÉ</t>
    </r>
    <r>
      <rPr>
        <sz val="7"/>
        <rFont val="Arial"/>
        <family val="2"/>
      </rPr>
      <t xml:space="preserve"> des </t>
    </r>
    <r>
      <rPr>
        <b/>
        <sz val="7"/>
        <rFont val="Arial"/>
        <family val="2"/>
      </rPr>
      <t xml:space="preserve">processus
        </t>
    </r>
    <r>
      <rPr>
        <sz val="7"/>
        <rFont val="Arial"/>
        <family val="2"/>
      </rPr>
      <t xml:space="preserve"> * Propose la saisie d'informations sur les preuves  justifiant les évaluations faites
</t>
    </r>
    <r>
      <rPr>
        <b/>
        <sz val="7"/>
        <rFont val="Arial"/>
        <family val="2"/>
      </rPr>
      <t xml:space="preserve"> </t>
    </r>
    <r>
      <rPr>
        <sz val="7"/>
        <rFont val="Arial"/>
        <family val="2"/>
      </rPr>
      <t xml:space="preserve">    - {</t>
    </r>
    <r>
      <rPr>
        <b/>
        <sz val="7"/>
        <rFont val="Arial"/>
        <family val="2"/>
      </rPr>
      <t>Résultats} :</t>
    </r>
    <r>
      <rPr>
        <sz val="7"/>
        <rFont val="Arial"/>
        <family val="2"/>
      </rPr>
      <t xml:space="preserve">
         * Présente un histogrammes et des graphes radar de synthèse sur les évaluations
         * Propose la rédaction de</t>
    </r>
    <r>
      <rPr>
        <b/>
        <sz val="7"/>
        <rFont val="Arial"/>
        <family val="2"/>
      </rPr>
      <t xml:space="preserve"> plans d'amélioration prioritaires</t>
    </r>
    <r>
      <rPr>
        <sz val="7"/>
        <rFont val="Arial"/>
        <family val="2"/>
      </rPr>
      <t xml:space="preserve">
    - {</t>
    </r>
    <r>
      <rPr>
        <b/>
        <sz val="7"/>
        <rFont val="Arial"/>
        <family val="2"/>
      </rPr>
      <t xml:space="preserve">Auto-déclaration </t>
    </r>
    <r>
      <rPr>
        <b/>
        <sz val="7"/>
        <color rgb="FFFF0000"/>
        <rFont val="Arial"/>
        <family val="2"/>
      </rPr>
      <t>ISO 17050</t>
    </r>
    <r>
      <rPr>
        <b/>
        <sz val="7"/>
        <rFont val="Arial"/>
        <family val="2"/>
      </rPr>
      <t>} :</t>
    </r>
    <r>
      <rPr>
        <sz val="7"/>
        <rFont val="Arial"/>
        <family val="2"/>
      </rPr>
      <t xml:space="preserve">
         * Valorise l'équipe biomédicale dès que les résultats sont probants
         * Exploite la norme internationale de déclaration de conformité</t>
    </r>
  </si>
  <si>
    <t>Echelle d'évaluation</t>
  </si>
  <si>
    <t>Echelle d'évaluation pour les CRITÈRES</t>
  </si>
  <si>
    <t>Echelle d'évaluation pour les PROCESSUS</t>
  </si>
  <si>
    <t>Echelle d'évaluation pour les INDICATEURS</t>
  </si>
  <si>
    <r>
      <t>N</t>
    </r>
    <r>
      <rPr>
        <sz val="7"/>
        <color theme="1"/>
        <rFont val="Arial"/>
        <family val="2"/>
      </rPr>
      <t xml:space="preserve">iveaux de </t>
    </r>
    <r>
      <rPr>
        <b/>
        <sz val="7"/>
        <color theme="1"/>
        <rFont val="Arial"/>
        <family val="2"/>
      </rPr>
      <t>VÉRACITÉ</t>
    </r>
    <r>
      <rPr>
        <sz val="7"/>
        <color theme="1"/>
        <rFont val="Arial"/>
        <family val="2"/>
      </rPr>
      <t xml:space="preserve"> quant à la </t>
    </r>
    <r>
      <rPr>
        <b/>
        <sz val="7"/>
        <color theme="1"/>
        <rFont val="Arial"/>
        <family val="2"/>
      </rPr>
      <t>RÉALISATION</t>
    </r>
    <r>
      <rPr>
        <sz val="7"/>
        <color theme="1"/>
        <rFont val="Arial"/>
        <family val="2"/>
      </rPr>
      <t xml:space="preserve"> 
des actions associées aux </t>
    </r>
    <r>
      <rPr>
        <b/>
        <sz val="7"/>
        <color theme="1"/>
        <rFont val="Arial"/>
        <family val="2"/>
      </rPr>
      <t>CRITÈRES</t>
    </r>
  </si>
  <si>
    <r>
      <t xml:space="preserve">A </t>
    </r>
    <r>
      <rPr>
        <b/>
        <sz val="6"/>
        <color theme="1"/>
        <rFont val="Arial"/>
        <family val="2"/>
      </rPr>
      <t>l'unanimité,</t>
    </r>
    <r>
      <rPr>
        <sz val="6"/>
        <color theme="1"/>
        <rFont val="Arial"/>
        <family val="2"/>
      </rPr>
      <t xml:space="preserve"> l'action est déclarée </t>
    </r>
    <r>
      <rPr>
        <b/>
        <sz val="6"/>
        <color theme="1"/>
        <rFont val="Arial"/>
        <family val="2"/>
      </rPr>
      <t>non réalisée.</t>
    </r>
  </si>
  <si>
    <r>
      <t xml:space="preserve">L'action </t>
    </r>
    <r>
      <rPr>
        <b/>
        <sz val="6"/>
        <color theme="1"/>
        <rFont val="Arial"/>
        <family val="2"/>
      </rPr>
      <t xml:space="preserve">n'est pas réalisée </t>
    </r>
    <r>
      <rPr>
        <sz val="6"/>
        <color theme="1"/>
        <rFont val="Arial"/>
        <family val="2"/>
      </rPr>
      <t xml:space="preserve">ou alors de manière très </t>
    </r>
    <r>
      <rPr>
        <b/>
        <sz val="6"/>
        <color theme="1"/>
        <rFont val="Arial"/>
        <family val="2"/>
      </rPr>
      <t>aléatoire.</t>
    </r>
  </si>
  <si>
    <r>
      <t xml:space="preserve">L'action est </t>
    </r>
    <r>
      <rPr>
        <b/>
        <sz val="6"/>
        <color theme="1"/>
        <rFont val="Arial"/>
        <family val="2"/>
      </rPr>
      <t>réalisée</t>
    </r>
    <r>
      <rPr>
        <sz val="6"/>
        <color theme="1"/>
        <rFont val="Arial"/>
        <family val="2"/>
      </rPr>
      <t xml:space="preserve"> </t>
    </r>
    <r>
      <rPr>
        <b/>
        <sz val="6"/>
        <color theme="1"/>
        <rFont val="Arial"/>
        <family val="2"/>
      </rPr>
      <t>quelques fois</t>
    </r>
    <r>
      <rPr>
        <sz val="6"/>
        <color theme="1"/>
        <rFont val="Arial"/>
        <family val="2"/>
      </rPr>
      <t xml:space="preserve"> de manière </t>
    </r>
    <r>
      <rPr>
        <b/>
        <sz val="6"/>
        <color theme="1"/>
        <rFont val="Arial"/>
        <family val="2"/>
      </rPr>
      <t>informelle.</t>
    </r>
  </si>
  <si>
    <r>
      <t xml:space="preserve">L'action est </t>
    </r>
    <r>
      <rPr>
        <b/>
        <sz val="6"/>
        <color theme="1"/>
        <rFont val="Arial"/>
        <family val="2"/>
      </rPr>
      <t>formalisée</t>
    </r>
    <r>
      <rPr>
        <sz val="6"/>
        <color theme="1"/>
        <rFont val="Arial"/>
        <family val="2"/>
      </rPr>
      <t xml:space="preserve"> et </t>
    </r>
    <r>
      <rPr>
        <b/>
        <sz val="6"/>
        <color theme="1"/>
        <rFont val="Arial"/>
        <family val="2"/>
      </rPr>
      <t>réalisée</t>
    </r>
    <r>
      <rPr>
        <sz val="6"/>
        <color theme="1"/>
        <rFont val="Arial"/>
        <family val="2"/>
      </rPr>
      <t xml:space="preserve"> de manière </t>
    </r>
    <r>
      <rPr>
        <b/>
        <sz val="6"/>
        <color theme="1"/>
        <rFont val="Arial"/>
        <family val="2"/>
      </rPr>
      <t>assez convaincante</t>
    </r>
    <r>
      <rPr>
        <sz val="6"/>
        <color theme="1"/>
        <rFont val="Arial"/>
        <family val="2"/>
      </rPr>
      <t>.</t>
    </r>
  </si>
  <si>
    <r>
      <t xml:space="preserve">L'action est </t>
    </r>
    <r>
      <rPr>
        <b/>
        <sz val="6"/>
        <color theme="1"/>
        <rFont val="Arial"/>
        <family val="2"/>
      </rPr>
      <t xml:space="preserve">maîtrisée </t>
    </r>
    <r>
      <rPr>
        <sz val="6"/>
        <color theme="1"/>
        <rFont val="Arial"/>
        <family val="2"/>
      </rPr>
      <t xml:space="preserve">et en </t>
    </r>
    <r>
      <rPr>
        <b/>
        <sz val="6"/>
        <color theme="1"/>
        <rFont val="Arial"/>
        <family val="2"/>
      </rPr>
      <t>amélioration continue.</t>
    </r>
  </si>
  <si>
    <t>TABLEAUX DE SYNTHÈSE</t>
  </si>
  <si>
    <t>Performance</t>
  </si>
  <si>
    <t>Commentaires</t>
  </si>
  <si>
    <t>Propositions (collectives si possible)</t>
  </si>
  <si>
    <r>
      <t xml:space="preserve">Utilisé pour  {Evaluation} : </t>
    </r>
    <r>
      <rPr>
        <sz val="8"/>
        <color rgb="FFFFFF00"/>
        <rFont val="Arial"/>
        <family val="2"/>
      </rPr>
      <t xml:space="preserve">classé </t>
    </r>
    <r>
      <rPr>
        <b/>
        <sz val="8"/>
        <color rgb="FFFFFF00"/>
        <rFont val="Arial"/>
        <family val="2"/>
      </rPr>
      <t xml:space="preserve">par orde alphabétique de la colonne A </t>
    </r>
    <r>
      <rPr>
        <sz val="8"/>
        <color theme="0"/>
        <rFont val="Arial"/>
        <family val="2"/>
      </rPr>
      <t>pour calcul via liste "validation"</t>
    </r>
  </si>
  <si>
    <t>Nb des Modes de Preuve</t>
  </si>
  <si>
    <t>Evaluez AVANT de valider des preuves !</t>
  </si>
  <si>
    <t>N'oubliez pas d'indiquer l'état des preuves</t>
  </si>
  <si>
    <t>N'oubliez pas d'évaluer !</t>
  </si>
  <si>
    <r>
      <t xml:space="preserve">Utilisé pour  {Evaluation} : à classer par </t>
    </r>
    <r>
      <rPr>
        <b/>
        <sz val="8"/>
        <color rgb="FFFFFF00"/>
        <rFont val="Arial"/>
        <family val="2"/>
      </rPr>
      <t>orde alphabétique de la colonne A</t>
    </r>
    <r>
      <rPr>
        <sz val="8"/>
        <color rgb="FFFFFF00"/>
        <rFont val="Arial"/>
        <family val="2"/>
      </rPr>
      <t xml:space="preserve"> </t>
    </r>
    <r>
      <rPr>
        <sz val="8"/>
        <color theme="0"/>
        <rFont val="Arial"/>
        <family val="2"/>
      </rPr>
      <t>pour les calculs</t>
    </r>
  </si>
  <si>
    <t>Précisez la ou les preuve(s) !</t>
  </si>
  <si>
    <t>  Commentaires</t>
  </si>
  <si>
    <t>Le responsable de l'ingénierie biomédicale du GHT maîtrise son système documentaire</t>
  </si>
  <si>
    <t>Choix de l'indicateur</t>
  </si>
  <si>
    <t>Automatique : Maturité Processus</t>
  </si>
  <si>
    <t>Commentaires associés aux valeurs entre 0% et 100%</t>
  </si>
  <si>
    <t>Efficacité insuffisante, commencez à réaliser les critères !...</t>
  </si>
  <si>
    <t>Efficacité quasi formalisée, continuer à mieux réaliser vos d'actions…</t>
  </si>
  <si>
    <t>Efficacité informelle mais en progrès, continuez à mieux réaliser vos actions…</t>
  </si>
  <si>
    <t>Efficacité assez bien planifiée, continuez à mieux réaliser plus d'actions…</t>
  </si>
  <si>
    <t>Efficacité en voie de planification, veillez à mieux réaliser plus d'actions !…</t>
  </si>
  <si>
    <t>Efficacité en voie de maîtrise, veillez à encore mieux réaliser plus d'actions !…</t>
  </si>
  <si>
    <t>Efficacité assez bien maîtrisée, continuez à encore mieux réaliser plus d'actions…</t>
  </si>
  <si>
    <t>Efficacité en voie de maîtrise totale, il reste encore quelques actions à améliorer !…</t>
  </si>
  <si>
    <t>Efficacité totalement maîtrisée : Bravo !... Communiquez sur vos résultats !…</t>
  </si>
  <si>
    <t>Qualité perçue interne</t>
  </si>
  <si>
    <t>Qualité perçue externe</t>
  </si>
  <si>
    <t>Efficience toujours insuffisante, intégrez mieux vos indicateurs !...</t>
  </si>
  <si>
    <t>Efficience totalement insuffisante, commencez à mettre en place des indicateurs !...</t>
  </si>
  <si>
    <t>Efficience "Excellente" : Bravo, félicitations, communiquez !...</t>
  </si>
  <si>
    <t>Efficience quasi-excellente,  félicitations, communiquez !...</t>
  </si>
  <si>
    <t>Efficience satisfaisante, communiquez dessus et continuez de progresser !...</t>
  </si>
  <si>
    <t>Efficience satisfaisante, communiquez dessus mais vous avez encore moyen de progresser !...</t>
  </si>
  <si>
    <t>Efficience beaucoup trop insuffisante, veillez à mettre en place plus d'indicateurs !...</t>
  </si>
  <si>
    <t>Efficience encore trop insuffisante, continuez à mettre en place des indicateurs !...</t>
  </si>
  <si>
    <t>Efficience encore insuffisante, intégrez mieux vos indicateurs !...</t>
  </si>
  <si>
    <t>Efficience en amélioration, progressez sur vos indicateurs !...</t>
  </si>
  <si>
    <t>Efficience en progrès, améliorez encore vos indicateurs !...</t>
  </si>
  <si>
    <t>Qualité perçue interne totalement insuffisante, commencez à mettre en place des indicateurs !...</t>
  </si>
  <si>
    <t>Qualité perçue interne beaucoup trop insuffisante, veillez à mettre en place plus d'indicateurs !...</t>
  </si>
  <si>
    <t>Qualité perçue interne encore trop insuffisante, continuez à mettre en place des indicateurs !...</t>
  </si>
  <si>
    <t>Qualité perçue interne toujours insuffisante, intégrez mieux vos indicateurs !...</t>
  </si>
  <si>
    <t>Qualité perçue interne encore insuffisante, intégrez mieux vos indicateurs !...</t>
  </si>
  <si>
    <t>Qualité perçue interne en amélioration, progressez sur vos indicateurs !...</t>
  </si>
  <si>
    <t>Qualité perçue interne en progrès, améliorez encore vos indicateurs !...</t>
  </si>
  <si>
    <t>Qualité perçue interne satisfaisante, communiquez dessus mais vous avez encore moyen de progresser !...</t>
  </si>
  <si>
    <t>Qualité perçue interne satisfaisante, communiquez dessus et continuez de progresser !...</t>
  </si>
  <si>
    <t>Qualité perçue interne quasi-excellente,  félicitations, communiquez !...</t>
  </si>
  <si>
    <t>Qualité perçue interne "Excellente" : Bravo, félicitations, communiquez !...</t>
  </si>
  <si>
    <t>Qualité perçue externe totalement insuffisante, commencez à mettre en place des indicateurs !...</t>
  </si>
  <si>
    <t>Qualité perçue externe beaucoup trop insuffisante, veillez à mettre en place plus d'indicateurs !...</t>
  </si>
  <si>
    <t>Qualité perçue externe encore trop insuffisante, continuez à mettre en place des indicateurs !...</t>
  </si>
  <si>
    <t>Qualité perçue externe toujours insuffisante, intégrez mieux vos indicateurs !...</t>
  </si>
  <si>
    <t>Qualité perçue externe encore insuffisante, intégrez mieux vos indicateurs !...</t>
  </si>
  <si>
    <t>Qualité perçue externe en amélioration, progressez sur vos indicateurs !...</t>
  </si>
  <si>
    <t>Qualité perçue externe en progrès, améliorez encore vos indicateurs !...</t>
  </si>
  <si>
    <t>Qualité perçue externe satisfaisante, communiquez dessus mais vous avez encore moyen de progresser !...</t>
  </si>
  <si>
    <t>Qualité perçue externe satisfaisante, communiquez dessus et continuez de progresser !...</t>
  </si>
  <si>
    <t>Qualité perçue externe quasi-excellente,  félicitations, communiquez !...</t>
  </si>
  <si>
    <t>Qualité perçue externe "Excellente" : Bravo, félicitations, communiquez !...</t>
  </si>
  <si>
    <t>Qualité perçue totalement insuffisante, commencez à mettre en place des indicateurs !...</t>
  </si>
  <si>
    <t>Qualité perçue beaucoup trop insuffisante, veillez à mettre en place plus d'indicateurs !...</t>
  </si>
  <si>
    <t>Qualité perçue encore trop insuffisante, continuez à mettre en place des indicateurs !...</t>
  </si>
  <si>
    <t>Qualité perçue toujours insuffisante, intégrez mieux vos indicateurs !...</t>
  </si>
  <si>
    <t>Qualité perçue encore insuffisante, intégrez mieux vos indicateurs !...</t>
  </si>
  <si>
    <t>Qualité perçue en amélioration, progressez sur vos indicateurs !...</t>
  </si>
  <si>
    <t>Qualité perçue en progrès, améliorez encore vos indicateurs !...</t>
  </si>
  <si>
    <t>Qualité perçue satisfaisante, communiquez dessus mais vous avez encore moyen de progresser !...</t>
  </si>
  <si>
    <t>Qualité perçue satisfaisante, communiquez dessus et continuez de progresser !...</t>
  </si>
  <si>
    <t>Qualité perçue quasi-excellente,  félicitations, communiquez !...</t>
  </si>
  <si>
    <t>Qualité perçue "Excellente" : Bravo, félicitations, communiquez !...</t>
  </si>
  <si>
    <r>
      <t xml:space="preserve">Le processus est </t>
    </r>
    <r>
      <rPr>
        <b/>
        <sz val="6"/>
        <rFont val="Arial"/>
        <family val="2"/>
      </rPr>
      <t>maîtrisé,</t>
    </r>
    <r>
      <rPr>
        <sz val="6"/>
        <rFont val="Arial"/>
        <family val="2"/>
      </rPr>
      <t xml:space="preserve"> </t>
    </r>
    <r>
      <rPr>
        <b/>
        <sz val="6"/>
        <rFont val="Arial"/>
        <family val="2"/>
      </rPr>
      <t xml:space="preserve">évalué </t>
    </r>
    <r>
      <rPr>
        <sz val="6"/>
        <rFont val="Arial"/>
        <family val="2"/>
      </rPr>
      <t>dans ses</t>
    </r>
    <r>
      <rPr>
        <b/>
        <sz val="6"/>
        <rFont val="Arial"/>
        <family val="2"/>
      </rPr>
      <t xml:space="preserve"> résultats</t>
    </r>
    <r>
      <rPr>
        <sz val="6"/>
        <rFont val="Arial"/>
        <family val="2"/>
      </rPr>
      <t xml:space="preserve"> et en </t>
    </r>
    <r>
      <rPr>
        <b/>
        <sz val="6"/>
        <rFont val="Arial"/>
        <family val="2"/>
      </rPr>
      <t>amélioration continue. Bravo !</t>
    </r>
  </si>
  <si>
    <r>
      <t xml:space="preserve">Le processus n'est pas toujours tracé mais il est </t>
    </r>
    <r>
      <rPr>
        <b/>
        <sz val="6"/>
        <rFont val="Arial"/>
        <family val="2"/>
      </rPr>
      <t>compris</t>
    </r>
    <r>
      <rPr>
        <sz val="6"/>
        <rFont val="Arial"/>
        <family val="2"/>
      </rPr>
      <t xml:space="preserve"> et </t>
    </r>
    <r>
      <rPr>
        <b/>
        <sz val="6"/>
        <rFont val="Arial"/>
        <family val="2"/>
      </rPr>
      <t>mis en œuvre dans les délais</t>
    </r>
    <r>
      <rPr>
        <sz val="6"/>
        <rFont val="Arial"/>
        <family val="2"/>
      </rPr>
      <t xml:space="preserve">. </t>
    </r>
    <r>
      <rPr>
        <b/>
        <sz val="6"/>
        <rFont val="Arial"/>
        <family val="2"/>
      </rPr>
      <t>C'est bien !</t>
    </r>
  </si>
  <si>
    <r>
      <t xml:space="preserve">Le processus est </t>
    </r>
    <r>
      <rPr>
        <b/>
        <sz val="6"/>
        <rFont val="Arial"/>
        <family val="2"/>
      </rPr>
      <t xml:space="preserve">formalisé </t>
    </r>
    <r>
      <rPr>
        <sz val="6"/>
        <rFont val="Arial"/>
        <family val="2"/>
      </rPr>
      <t>mais</t>
    </r>
    <r>
      <rPr>
        <b/>
        <sz val="6"/>
        <rFont val="Arial"/>
        <family val="2"/>
      </rPr>
      <t xml:space="preserve"> </t>
    </r>
    <r>
      <rPr>
        <sz val="6"/>
        <rFont val="Arial"/>
        <family val="2"/>
      </rPr>
      <t xml:space="preserve">n'est pas toujours réalisé complètement et dans les délais. </t>
    </r>
    <r>
      <rPr>
        <b/>
        <sz val="6"/>
        <rFont val="Arial"/>
        <family val="2"/>
      </rPr>
      <t>Continuez vos efforts !</t>
    </r>
  </si>
  <si>
    <r>
      <t xml:space="preserve">Le processus est réalisé </t>
    </r>
    <r>
      <rPr>
        <b/>
        <sz val="6"/>
        <rFont val="Arial"/>
        <family val="2"/>
      </rPr>
      <t>implicitement,</t>
    </r>
    <r>
      <rPr>
        <sz val="6"/>
        <rFont val="Arial"/>
        <family val="2"/>
      </rPr>
      <t xml:space="preserve"> mais pas toujours complètement et dans les délais. </t>
    </r>
    <r>
      <rPr>
        <b/>
        <sz val="6"/>
        <rFont val="Arial"/>
        <family val="2"/>
      </rPr>
      <t>Progressez !...</t>
    </r>
  </si>
  <si>
    <r>
      <t xml:space="preserve">Le processus est </t>
    </r>
    <r>
      <rPr>
        <b/>
        <sz val="6"/>
        <rFont val="Arial"/>
        <family val="2"/>
      </rPr>
      <t>planifié</t>
    </r>
    <r>
      <rPr>
        <sz val="6"/>
        <rFont val="Arial"/>
        <family val="2"/>
      </rPr>
      <t xml:space="preserve"> </t>
    </r>
    <r>
      <rPr>
        <b/>
        <sz val="6"/>
        <rFont val="Arial"/>
        <family val="2"/>
      </rPr>
      <t xml:space="preserve">et  tracé </t>
    </r>
    <r>
      <rPr>
        <sz val="6"/>
        <rFont val="Arial"/>
        <family val="2"/>
      </rPr>
      <t xml:space="preserve">de manière explicite. </t>
    </r>
    <r>
      <rPr>
        <b/>
        <sz val="6"/>
        <rFont val="Arial"/>
        <family val="2"/>
      </rPr>
      <t>Félicitations !...</t>
    </r>
  </si>
  <si>
    <t>Ordre Croissant de % (colonne B)</t>
  </si>
  <si>
    <t>Ordre Alphabétique (colonne B)</t>
  </si>
  <si>
    <t>Evaluation de la Qualité perçue externe au niveau du GHT</t>
  </si>
  <si>
    <t>Evaluation de la Qualité perçue interne au service biomédical</t>
  </si>
  <si>
    <t>Efficacité en voie de formalisation, veillez à encore mieux réaliser plus d'actions !…</t>
  </si>
  <si>
    <t>Efficacité encore trop informelle, veillez à encore mieux réaliser vos actions !…</t>
  </si>
  <si>
    <t xml:space="preserve"> </t>
  </si>
  <si>
    <t>BPAC n°6 "Ingénierie biomédicale 
au sein d'un Groupement Hospitalier de Territoire (GHT) en France"</t>
  </si>
  <si>
    <t>Performance totalement insuffisante, commencez à réaliser vos critères et à mettre en place des indicateurs !...</t>
  </si>
  <si>
    <t>Performance beaucoup trop insuffisante, veillez à mieux réaliser vos actions et à mettre en place plus d'indicateurs !...</t>
  </si>
  <si>
    <t>Performance encore trop insuffisante, continuez à mieux réaliser vos actions et à mettre en place des indicateurs !...</t>
  </si>
  <si>
    <t>Performance toujours insuffisante, veillez à encore mieux réaliser plus d'actions et intégrez mieux vos indicateurs !...</t>
  </si>
  <si>
    <t>Performance encore insuffisante, continuer à mieux réaliser vos d'actions et intégrez mieux vos indicateurs !...</t>
  </si>
  <si>
    <t>Performance en amélioration, veillez à mieux réaliser plus d'actions et progressez sur vos indicateurs !...</t>
  </si>
  <si>
    <t>Performance en progrès, continuez à mieux réaliser plus d'actions et améliorez encore vos indicateurs !...</t>
  </si>
  <si>
    <t>Performance satisfaisante, veillez à réaliser plus d'actions et à communiquez dessus mais vous avez encore moyen de progresser !...</t>
  </si>
  <si>
    <t>Performance satisfaisante, continuez à réaliser plus d'actions, communiquez dessus et continuez de progresser !...</t>
  </si>
  <si>
    <t>Performance quasi-excellente, mais il reste encore quelques actions à améliorer… Félicitations, communiquez vos résultats !...</t>
  </si>
  <si>
    <t>Performance "Excellente" : Bravo, félicitations, communiquez sur vos succès !...</t>
  </si>
  <si>
    <t>Finalisez vos choix, évaluez TOUS les critères et les indicateurs !</t>
  </si>
  <si>
    <t>Bonne Pratique</t>
  </si>
  <si>
    <t>La bonne pratique n'est pas du tout réalisée : commencez !...</t>
  </si>
  <si>
    <t>La bonne pratique est réalisée de manière insuffisante : mettez en œuvre les critères !</t>
  </si>
  <si>
    <t>La bonne pratique est réalisée de manière encore trop informelle : veillez à mieux formaliser vos activités !...</t>
  </si>
  <si>
    <t>La bonne pratique commence à être formalisée : veillez à le faire pour l'ensemble de vos activités !...</t>
  </si>
  <si>
    <t>La bonne pratique est formalisée mais n'est pas toujours réalisée complètement et dans les délais : améliorez ces points…</t>
  </si>
  <si>
    <r>
      <t xml:space="preserve">La bonne pratique est totalement maîtrisée, évaluée dans ses résultats et en amélioration continue. </t>
    </r>
    <r>
      <rPr>
        <b/>
        <sz val="8"/>
        <color rgb="FF0432FF"/>
        <rFont val="ArialMT"/>
      </rPr>
      <t>Bravo, félicitations, communiquez sur ce succès !...</t>
    </r>
  </si>
  <si>
    <r>
      <t xml:space="preserve">La bonne pratique est planifiée et toutes les activités sont tracées de manière explicite. </t>
    </r>
    <r>
      <rPr>
        <b/>
        <sz val="8"/>
        <color rgb="FF0432FF"/>
        <rFont val="ArialMT"/>
      </rPr>
      <t>Félicitations, communiquez sur vos résultats !...</t>
    </r>
  </si>
  <si>
    <r>
      <t xml:space="preserve">La bonne pratique est presque complètement maîtrisée, des activités sont évaluées et en amélioration continue. </t>
    </r>
    <r>
      <rPr>
        <b/>
        <sz val="8"/>
        <color rgb="FF0432FF"/>
        <rFont val="ArialMT"/>
      </rPr>
      <t>Remarquable communiquez sur vos résultats !...</t>
    </r>
  </si>
  <si>
    <r>
      <t xml:space="preserve">La bonne pratique est planifiée et des activités sont tracées de manière explicite. </t>
    </r>
    <r>
      <rPr>
        <b/>
        <sz val="8"/>
        <color rgb="FF0432FF"/>
        <rFont val="ArialMT"/>
      </rPr>
      <t>C'est très bien, envisagez de communiquez sur vos résultats !...</t>
    </r>
  </si>
  <si>
    <r>
      <t xml:space="preserve">La bonne pratique est planifiée, comprise et mise en œuvre dans les délais, mais sans être toujours tracée. </t>
    </r>
    <r>
      <rPr>
        <b/>
        <sz val="8"/>
        <color rgb="FF0432FF"/>
        <rFont val="ArialMT"/>
      </rPr>
      <t>C'est bien, vous progressez, continuez !...</t>
    </r>
  </si>
  <si>
    <r>
      <t>La bonne pratique est comprise et mise en œuvre dans les délais, mais sans être toujours tracée et complètement planifiée…</t>
    </r>
    <r>
      <rPr>
        <b/>
        <sz val="8"/>
        <color rgb="FF0432FF"/>
        <rFont val="ArialMT"/>
      </rPr>
      <t xml:space="preserve"> Continuez de progresser, vous irez au succès !...</t>
    </r>
  </si>
  <si>
    <t>Performance sur la BPAC n°6</t>
  </si>
  <si>
    <t>NB : moyenne de l'Efficacité, de l'Efficience et de la Qualité perçue</t>
  </si>
  <si>
    <t>NB : moyenne de l'ensemble des 57 critères de la BPAC n°6</t>
  </si>
  <si>
    <r>
      <rPr>
        <sz val="8"/>
        <color theme="1"/>
        <rFont val="Arial"/>
        <family val="2"/>
      </rPr>
      <t xml:space="preserve">Les ressources sont utilisées de façon </t>
    </r>
    <r>
      <rPr>
        <b/>
        <sz val="8"/>
        <color theme="1"/>
        <rFont val="Arial"/>
        <family val="2"/>
      </rPr>
      <t xml:space="preserve">efficiente </t>
    </r>
    <r>
      <rPr>
        <sz val="8"/>
        <color theme="1"/>
        <rFont val="Arial"/>
        <family val="2"/>
      </rPr>
      <t xml:space="preserve">grâce au </t>
    </r>
    <r>
      <rPr>
        <b/>
        <sz val="8"/>
        <color theme="1"/>
        <rFont val="Arial"/>
        <family val="2"/>
      </rPr>
      <t>suivi budgétaire</t>
    </r>
  </si>
  <si>
    <t>Processus &amp; Critères</t>
  </si>
  <si>
    <t>Validation des preuves</t>
  </si>
  <si>
    <r>
      <rPr>
        <sz val="7"/>
        <color theme="1"/>
        <rFont val="Arial Narrow"/>
        <family val="2"/>
      </rPr>
      <t xml:space="preserve">Libellés explicites </t>
    </r>
    <r>
      <rPr>
        <b/>
        <sz val="7"/>
        <color theme="1"/>
        <rFont val="Arial Narrow"/>
        <family val="2"/>
      </rPr>
      <t xml:space="preserve">
des niveaux de VÉRACITÉ</t>
    </r>
  </si>
  <si>
    <r>
      <rPr>
        <sz val="7"/>
        <color theme="1"/>
        <rFont val="Arial Narrow"/>
        <family val="2"/>
      </rPr>
      <t xml:space="preserve">Choix de </t>
    </r>
    <r>
      <rPr>
        <b/>
        <sz val="7"/>
        <color theme="1"/>
        <rFont val="Arial Narrow"/>
        <family val="2"/>
      </rPr>
      <t>VÉRACITÉ</t>
    </r>
  </si>
  <si>
    <r>
      <t xml:space="preserve">Taux de </t>
    </r>
    <r>
      <rPr>
        <b/>
        <sz val="7"/>
        <color theme="1"/>
        <rFont val="Arial Narrow"/>
        <family val="2"/>
      </rPr>
      <t>VÉRACITÉ</t>
    </r>
  </si>
  <si>
    <r>
      <rPr>
        <sz val="7"/>
        <rFont val="Arial Narrow"/>
        <family val="2"/>
      </rPr>
      <t xml:space="preserve">Taux moyen </t>
    </r>
    <r>
      <rPr>
        <b/>
        <sz val="7"/>
        <rFont val="Arial Narrow"/>
        <family val="2"/>
      </rPr>
      <t>Minimal</t>
    </r>
  </si>
  <si>
    <r>
      <t xml:space="preserve">Taux moyen </t>
    </r>
    <r>
      <rPr>
        <b/>
        <sz val="7"/>
        <rFont val="Arial Narrow"/>
        <family val="2"/>
      </rPr>
      <t>Maximal</t>
    </r>
  </si>
  <si>
    <r>
      <t xml:space="preserve">Niveaux de </t>
    </r>
    <r>
      <rPr>
        <b/>
        <sz val="7"/>
        <rFont val="Arial Narrow"/>
        <family val="2"/>
      </rPr>
      <t>MATURITÉ</t>
    </r>
  </si>
  <si>
    <r>
      <t xml:space="preserve">Libellés explicites 
</t>
    </r>
    <r>
      <rPr>
        <b/>
        <sz val="7"/>
        <rFont val="Arial Narrow"/>
        <family val="2"/>
      </rPr>
      <t>des niveaux de MATURITÉ</t>
    </r>
  </si>
  <si>
    <t>Libellés explicites du niveau de SUCCÈS</t>
  </si>
  <si>
    <t>Améliorez les Processus</t>
  </si>
  <si>
    <t>Améliorez vos Actions</t>
  </si>
  <si>
    <t>Calculs pour l'Histogramme de Maturité des Processus</t>
  </si>
  <si>
    <t>Tracer l'Histogramme</t>
  </si>
  <si>
    <t>Pr 1 - Organisation, Budgets et Communication</t>
  </si>
  <si>
    <t>Pr 2 - Achats</t>
  </si>
  <si>
    <t>Pr 3 - Ressources</t>
  </si>
  <si>
    <t>Pr 4 - Mutualisation et Echanges</t>
  </si>
  <si>
    <t>Pr 5 - Documentation</t>
  </si>
  <si>
    <t>Pr 6 - Criticité</t>
  </si>
  <si>
    <t>Pr 7 - Exploitation</t>
  </si>
  <si>
    <t>Pr 8 - Qualité &amp; Amélioration</t>
  </si>
  <si>
    <t>RADAR pour PROCESSUS &amp; PERFORMANCE</t>
  </si>
  <si>
    <t>Limite d'Autodéclaration ISO 17050</t>
  </si>
  <si>
    <t>Moyenne des preuves documentaires =&gt;</t>
  </si>
  <si>
    <t>Histogramme de Véracité des Critères</t>
  </si>
  <si>
    <t>Utilisé pour trouver le libellé du seuil ISO 17050</t>
  </si>
  <si>
    <t>Classement par Ordre CROISSANT</t>
  </si>
  <si>
    <r>
      <t xml:space="preserve">Utilisé pour  {Evaluation} : classé </t>
    </r>
    <r>
      <rPr>
        <sz val="8"/>
        <color rgb="FFFFFF00"/>
        <rFont val="Arial"/>
        <family val="2"/>
      </rPr>
      <t xml:space="preserve">par </t>
    </r>
    <r>
      <rPr>
        <b/>
        <sz val="8"/>
        <color rgb="FFFFFF00"/>
        <rFont val="Arial"/>
        <family val="2"/>
      </rPr>
      <t xml:space="preserve">orde alphabétique </t>
    </r>
    <r>
      <rPr>
        <b/>
        <sz val="8"/>
        <color theme="0"/>
        <rFont val="Arial"/>
        <family val="2"/>
      </rPr>
      <t>de la colonne A</t>
    </r>
    <r>
      <rPr>
        <sz val="8"/>
        <color theme="0"/>
        <rFont val="Arial"/>
        <family val="2"/>
      </rPr>
      <t xml:space="preserve"> pour calcul via liste "validation"</t>
    </r>
  </si>
  <si>
    <t>Utilisé dans {Résultats}</t>
  </si>
  <si>
    <t>Utilisé dans {Evaluation}</t>
  </si>
  <si>
    <r>
      <t xml:space="preserve">Utilisé pour libeller les indicateurs en fonction de leur Taux dans {Evaluation} - </t>
    </r>
    <r>
      <rPr>
        <b/>
        <sz val="8"/>
        <color rgb="FFFFFF00"/>
        <rFont val="ArialMT"/>
      </rPr>
      <t>Classé par Ordre Croissant des valeurs</t>
    </r>
  </si>
  <si>
    <t>&lt;= Total Indicateurs</t>
  </si>
  <si>
    <t>&lt;= Total évalués &amp; applicables</t>
  </si>
  <si>
    <t>TABLEAUX DE BORD sur les PROCESSUS</t>
  </si>
  <si>
    <t>Taux moyen Efficacité, Efficience, Qualité perçue :</t>
  </si>
  <si>
    <t>Total</t>
  </si>
  <si>
    <t>Total évaluées</t>
  </si>
  <si>
    <t>Taux moyen de validation :</t>
  </si>
  <si>
    <t>Nombre dans le niveau choisi (plus facile pour tracer l'histogramme)</t>
  </si>
  <si>
    <t>Utilisé pour l'Histogramme dans {Résultats}</t>
  </si>
  <si>
    <t>&lt;= Total Indicateurs traités</t>
  </si>
  <si>
    <t>Taux de MATURITÉ moyen des PROCESSUS évalués :</t>
  </si>
  <si>
    <t>Non déclarable</t>
  </si>
  <si>
    <t>niveau minimal "Déclarable" choisi =&gt;</t>
  </si>
  <si>
    <t>RADAR pour Preuves Validées "Non Vides"</t>
  </si>
  <si>
    <t>Indiquez au moins une preuve pour sa prise en compte !...</t>
  </si>
  <si>
    <t>Preuves explicites validées</t>
  </si>
  <si>
    <t>Total "Validées NON Vides"</t>
  </si>
  <si>
    <r>
      <t xml:space="preserve">Une </t>
    </r>
    <r>
      <rPr>
        <b/>
        <sz val="8"/>
        <rFont val="Arial"/>
        <family val="2"/>
      </rPr>
      <t>assistance à distance</t>
    </r>
    <r>
      <rPr>
        <sz val="8"/>
        <rFont val="Arial"/>
        <family val="2"/>
      </rPr>
      <t xml:space="preserve"> est disponible pour palier une pénurie de compétence</t>
    </r>
  </si>
  <si>
    <r>
      <t xml:space="preserve">Des </t>
    </r>
    <r>
      <rPr>
        <b/>
        <sz val="8"/>
        <rFont val="Arial"/>
        <family val="2"/>
      </rPr>
      <t>véhicules</t>
    </r>
    <r>
      <rPr>
        <sz val="8"/>
        <rFont val="Arial"/>
        <family val="2"/>
      </rPr>
      <t xml:space="preserve"> sont disponibles pour le transport des </t>
    </r>
    <r>
      <rPr>
        <b/>
        <sz val="8"/>
        <rFont val="Arial"/>
        <family val="2"/>
      </rPr>
      <t xml:space="preserve">équiments médicaux mutualisés </t>
    </r>
    <r>
      <rPr>
        <sz val="8"/>
        <rFont val="Arial"/>
        <family val="2"/>
      </rPr>
      <t xml:space="preserve">et des </t>
    </r>
    <r>
      <rPr>
        <b/>
        <sz val="8"/>
        <rFont val="Arial"/>
        <family val="2"/>
      </rPr>
      <t>personnes compétentes</t>
    </r>
    <r>
      <rPr>
        <sz val="8"/>
        <rFont val="Arial"/>
        <family val="2"/>
      </rPr>
      <t xml:space="preserve"> en maintenance et en contrôle qualité au sein du GHT</t>
    </r>
  </si>
  <si>
    <r>
      <t xml:space="preserve">Une </t>
    </r>
    <r>
      <rPr>
        <b/>
        <sz val="8"/>
        <rFont val="Arial"/>
        <family val="2"/>
      </rPr>
      <t>politique documentaire</t>
    </r>
    <r>
      <rPr>
        <sz val="8"/>
        <rFont val="Arial"/>
        <family val="2"/>
      </rPr>
      <t xml:space="preserve"> est mise en place et répond aux </t>
    </r>
    <r>
      <rPr>
        <b/>
        <sz val="8"/>
        <rFont val="Arial"/>
        <family val="2"/>
      </rPr>
      <t>besoins</t>
    </r>
    <r>
      <rPr>
        <sz val="8"/>
        <rFont val="Arial"/>
        <family val="2"/>
      </rPr>
      <t xml:space="preserve"> des différents acteurs du GHT et aux </t>
    </r>
    <r>
      <rPr>
        <b/>
        <sz val="8"/>
        <rFont val="Arial"/>
        <family val="2"/>
      </rPr>
      <t>exigences réglementaires</t>
    </r>
  </si>
  <si>
    <r>
      <t xml:space="preserve">Un </t>
    </r>
    <r>
      <rPr>
        <b/>
        <sz val="8"/>
        <rFont val="Arial"/>
        <family val="2"/>
      </rPr>
      <t xml:space="preserve">système efficace et partageable de GMAO </t>
    </r>
    <r>
      <rPr>
        <sz val="8"/>
        <rFont val="Arial"/>
        <family val="2"/>
      </rPr>
      <t xml:space="preserve">est utilisé et inclus une </t>
    </r>
    <r>
      <rPr>
        <b/>
        <sz val="8"/>
        <rFont val="Arial"/>
        <family val="2"/>
      </rPr>
      <t>politique d'accès aux demandes d'intervention</t>
    </r>
  </si>
  <si>
    <r>
      <t xml:space="preserve">Les </t>
    </r>
    <r>
      <rPr>
        <b/>
        <sz val="8"/>
        <rFont val="Arial"/>
        <family val="2"/>
      </rPr>
      <t>stocks sont accessibles</t>
    </r>
    <r>
      <rPr>
        <sz val="8"/>
        <rFont val="Arial"/>
        <family val="2"/>
      </rPr>
      <t xml:space="preserve"> à tout le personnel biomédical habilité du GHT</t>
    </r>
  </si>
  <si>
    <r>
      <t>Les</t>
    </r>
    <r>
      <rPr>
        <b/>
        <sz val="8"/>
        <rFont val="Arial"/>
        <family val="2"/>
      </rPr>
      <t xml:space="preserve"> alertes matériovigilance, incidents avérés et évenements indésirables </t>
    </r>
    <r>
      <rPr>
        <sz val="8"/>
        <rFont val="Arial"/>
        <family val="2"/>
      </rPr>
      <t>des dipositifis médicaux</t>
    </r>
    <r>
      <rPr>
        <b/>
        <sz val="8"/>
        <rFont val="Arial"/>
        <family val="2"/>
      </rPr>
      <t xml:space="preserve"> </t>
    </r>
    <r>
      <rPr>
        <sz val="8"/>
        <rFont val="Arial"/>
        <family val="2"/>
      </rPr>
      <t>sont pris en charge immédiatement</t>
    </r>
  </si>
  <si>
    <r>
      <t xml:space="preserve">Les </t>
    </r>
    <r>
      <rPr>
        <b/>
        <sz val="8"/>
        <rFont val="Arial"/>
        <family val="2"/>
      </rPr>
      <t xml:space="preserve">contrats externalisés de maintenance ou de contrôle qualité </t>
    </r>
    <r>
      <rPr>
        <sz val="8"/>
        <rFont val="Arial"/>
        <family val="2"/>
      </rPr>
      <t>sont suivis et documentés et accessibles via la GMAO ou tout autre moyen efficient</t>
    </r>
  </si>
  <si>
    <r>
      <t>Les</t>
    </r>
    <r>
      <rPr>
        <b/>
        <sz val="8"/>
        <rFont val="Arial"/>
        <family val="2"/>
      </rPr>
      <t xml:space="preserve"> bénéfices médicaux </t>
    </r>
    <r>
      <rPr>
        <sz val="8"/>
        <rFont val="Arial"/>
        <family val="2"/>
      </rPr>
      <t>des équipements du GHT sont évalués pour en connaitre la plus-value et les intégrer dans les plans pluriannuels d'investissement et de remplacement</t>
    </r>
  </si>
  <si>
    <r>
      <t xml:space="preserve">L'équipe biomédicale </t>
    </r>
    <r>
      <rPr>
        <b/>
        <sz val="8"/>
        <rFont val="Arial"/>
        <family val="2"/>
      </rPr>
      <t>participe à tout type d'événements techniques</t>
    </r>
    <r>
      <rPr>
        <sz val="8"/>
        <rFont val="Arial"/>
        <family val="2"/>
      </rPr>
      <t xml:space="preserve"> ou professionnels (journées AFIB, AAMB, ATD...) afin de s'informer des dernière innovations techologiques biomédicales</t>
    </r>
  </si>
  <si>
    <t xml:space="preserve">Taux de VALIDATION documentaire </t>
  </si>
  <si>
    <t xml:space="preserve">Nom de l'animateur </t>
  </si>
  <si>
    <t xml:space="preserve">téléphone </t>
  </si>
  <si>
    <t xml:space="preserve">Numéro de Tél </t>
  </si>
  <si>
    <t>Choix de VÉRACITÉ</t>
  </si>
  <si>
    <t>Nom du responsable</t>
  </si>
  <si>
    <t>©UTC Etude complète : https://travaux.master.utc.fr/ puis "IDS", réf IDS035</t>
  </si>
  <si>
    <t>Outil d'autodiagnostic : Fichier Excel® automatisé (voir sa dénomination au bas de la feuille) mis au point à l'Université de Technologie de Compiègne, France (étude complète : https://travaux.master.utc.fr/ puis "IDS", réf IDS035 )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</si>
</sst>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C]d\ mmmm\ yyyy;@"/>
    <numFmt numFmtId="165" formatCode="[$-F800]dddd\,\ mmmm\ dd\,\ yyyy"/>
    <numFmt numFmtId="166" formatCode="d\ mmmm\ yyyy"/>
    <numFmt numFmtId="167" formatCode="\c\r\ #"/>
    <numFmt numFmtId="168" formatCode="\I\n\d\i\c\ #"/>
  </numFmts>
  <fonts count="131">
    <font>
      <sz val="12"/>
      <color theme="1"/>
      <name val="ArialMT"/>
      <family val="2"/>
    </font>
    <font>
      <sz val="12"/>
      <color theme="1"/>
      <name val="ArialMT"/>
      <family val="2"/>
    </font>
    <font>
      <sz val="12"/>
      <color theme="1"/>
      <name val="ArialMT"/>
      <family val="2"/>
    </font>
    <font>
      <i/>
      <sz val="8"/>
      <name val="Arial"/>
      <family val="2"/>
    </font>
    <font>
      <sz val="10"/>
      <name val="Arial"/>
      <family val="2"/>
    </font>
    <font>
      <sz val="8"/>
      <color indexed="8"/>
      <name val="Arial"/>
      <family val="2"/>
    </font>
    <font>
      <b/>
      <sz val="8"/>
      <name val="Arial"/>
      <family val="2"/>
    </font>
    <font>
      <sz val="8"/>
      <name val="Arial"/>
      <family val="2"/>
    </font>
    <font>
      <sz val="8"/>
      <color indexed="12"/>
      <name val="Arial"/>
      <family val="2"/>
    </font>
    <font>
      <sz val="7.5"/>
      <name val="Arial"/>
      <family val="2"/>
    </font>
    <font>
      <sz val="7.5"/>
      <color indexed="8"/>
      <name val="Arial"/>
      <family val="2"/>
    </font>
    <font>
      <i/>
      <sz val="8"/>
      <color indexed="12"/>
      <name val="Arial"/>
      <family val="2"/>
    </font>
    <font>
      <b/>
      <sz val="8"/>
      <color indexed="12"/>
      <name val="Arial"/>
      <family val="2"/>
    </font>
    <font>
      <sz val="8"/>
      <color rgb="FFFF0000"/>
      <name val="Arial"/>
      <family val="2"/>
    </font>
    <font>
      <i/>
      <sz val="7"/>
      <name val="Arial"/>
      <family val="2"/>
    </font>
    <font>
      <b/>
      <sz val="7"/>
      <name val="Arial"/>
      <family val="2"/>
    </font>
    <font>
      <sz val="7"/>
      <name val="Arial"/>
      <family val="2"/>
    </font>
    <font>
      <sz val="7"/>
      <color indexed="12"/>
      <name val="Arial"/>
      <family val="2"/>
    </font>
    <font>
      <sz val="8"/>
      <color rgb="FF0000FF"/>
      <name val="Arial"/>
      <family val="2"/>
    </font>
    <font>
      <b/>
      <sz val="7.5"/>
      <name val="Arial"/>
      <family val="2"/>
    </font>
    <font>
      <sz val="8"/>
      <color indexed="56"/>
      <name val="Arial"/>
      <family val="2"/>
    </font>
    <font>
      <i/>
      <sz val="8"/>
      <name val="Arial Narrow"/>
      <family val="2"/>
    </font>
    <font>
      <i/>
      <sz val="6"/>
      <name val="Arial Narrow"/>
      <family val="2"/>
    </font>
    <font>
      <b/>
      <sz val="8"/>
      <name val="Arial Narrow"/>
      <family val="2"/>
    </font>
    <font>
      <sz val="8"/>
      <name val="Arial Narrow"/>
      <family val="2"/>
    </font>
    <font>
      <sz val="7"/>
      <name val="Arial Narrow"/>
      <family val="2"/>
    </font>
    <font>
      <sz val="8"/>
      <color theme="1"/>
      <name val="Calibri"/>
      <family val="2"/>
      <scheme val="minor"/>
    </font>
    <font>
      <sz val="11"/>
      <color theme="1"/>
      <name val="Calibri"/>
      <family val="2"/>
      <scheme val="minor"/>
    </font>
    <font>
      <sz val="8"/>
      <name val="ArialMT"/>
      <family val="2"/>
    </font>
    <font>
      <b/>
      <i/>
      <sz val="8"/>
      <name val="Arial"/>
      <family val="2"/>
    </font>
    <font>
      <i/>
      <sz val="6"/>
      <name val="Arial"/>
      <family val="2"/>
    </font>
    <font>
      <sz val="7"/>
      <color rgb="FF0000FF"/>
      <name val="Arial"/>
      <family val="2"/>
    </font>
    <font>
      <b/>
      <sz val="8"/>
      <color rgb="FFFF0000"/>
      <name val="Arial"/>
      <family val="2"/>
    </font>
    <font>
      <b/>
      <sz val="7"/>
      <color rgb="FFFF0000"/>
      <name val="Arial"/>
      <family val="2"/>
    </font>
    <font>
      <i/>
      <sz val="6"/>
      <color indexed="8"/>
      <name val="Arial"/>
      <family val="2"/>
    </font>
    <font>
      <sz val="8"/>
      <color theme="1"/>
      <name val="ArialMT"/>
      <family val="2"/>
    </font>
    <font>
      <sz val="8"/>
      <color theme="1"/>
      <name val="Arial"/>
      <family val="2"/>
    </font>
    <font>
      <sz val="6"/>
      <color theme="1"/>
      <name val="ArialMT"/>
      <family val="2"/>
    </font>
    <font>
      <sz val="8"/>
      <color indexed="10"/>
      <name val="Arial"/>
      <family val="2"/>
    </font>
    <font>
      <b/>
      <sz val="8"/>
      <color indexed="10"/>
      <name val="Arial"/>
      <family val="2"/>
    </font>
    <font>
      <b/>
      <sz val="8"/>
      <color indexed="9"/>
      <name val="Arial"/>
      <family val="2"/>
    </font>
    <font>
      <sz val="8"/>
      <color indexed="9"/>
      <name val="Arial"/>
      <family val="2"/>
    </font>
    <font>
      <sz val="6"/>
      <color rgb="FF0000FF"/>
      <name val="Arial"/>
      <family val="2"/>
    </font>
    <font>
      <b/>
      <sz val="6"/>
      <color rgb="FF0000FF"/>
      <name val="Arial"/>
      <family val="2"/>
    </font>
    <font>
      <i/>
      <sz val="6"/>
      <color theme="1"/>
      <name val="Arial"/>
      <family val="2"/>
    </font>
    <font>
      <b/>
      <sz val="7"/>
      <color indexed="10"/>
      <name val="Arial Narrow"/>
      <family val="2"/>
    </font>
    <font>
      <b/>
      <sz val="7"/>
      <color indexed="39"/>
      <name val="Arial Narrow"/>
      <family val="2"/>
    </font>
    <font>
      <b/>
      <sz val="7"/>
      <name val="Arial Narrow"/>
      <family val="2"/>
    </font>
    <font>
      <sz val="7"/>
      <color indexed="10"/>
      <name val="Arial Narrow"/>
      <family val="2"/>
    </font>
    <font>
      <sz val="7"/>
      <color indexed="39"/>
      <name val="Arial Narrow"/>
      <family val="2"/>
    </font>
    <font>
      <sz val="7"/>
      <color indexed="12"/>
      <name val="Arial Narrow"/>
      <family val="2"/>
    </font>
    <font>
      <i/>
      <u/>
      <sz val="8"/>
      <name val="Arial"/>
      <family val="2"/>
    </font>
    <font>
      <i/>
      <sz val="7"/>
      <color indexed="8"/>
      <name val="Arial"/>
      <family val="2"/>
    </font>
    <font>
      <u/>
      <sz val="12"/>
      <color theme="10"/>
      <name val="ArialMT"/>
      <family val="2"/>
    </font>
    <font>
      <u/>
      <sz val="12"/>
      <color theme="11"/>
      <name val="ArialMT"/>
      <family val="2"/>
    </font>
    <font>
      <b/>
      <sz val="10"/>
      <color theme="0"/>
      <name val="Arial"/>
      <family val="2"/>
    </font>
    <font>
      <sz val="9"/>
      <color theme="0"/>
      <name val="Arial"/>
      <family val="2"/>
    </font>
    <font>
      <b/>
      <sz val="9"/>
      <color theme="0"/>
      <name val="Arial"/>
      <family val="2"/>
    </font>
    <font>
      <b/>
      <sz val="8"/>
      <color theme="0"/>
      <name val="Arial"/>
      <family val="2"/>
    </font>
    <font>
      <sz val="8"/>
      <color theme="0"/>
      <name val="Arial"/>
      <family val="2"/>
    </font>
    <font>
      <b/>
      <sz val="7"/>
      <color theme="0"/>
      <name val="Arial"/>
      <family val="2"/>
    </font>
    <font>
      <sz val="7"/>
      <color theme="0"/>
      <name val="Arial"/>
      <family val="2"/>
    </font>
    <font>
      <sz val="8"/>
      <color theme="0"/>
      <name val="ArialMT"/>
      <family val="2"/>
    </font>
    <font>
      <sz val="7"/>
      <color theme="1"/>
      <name val="Arial"/>
      <family val="2"/>
    </font>
    <font>
      <b/>
      <sz val="7"/>
      <color theme="1"/>
      <name val="Arial"/>
      <family val="2"/>
    </font>
    <font>
      <b/>
      <sz val="8"/>
      <color rgb="FFFFFFFF"/>
      <name val="Arial"/>
      <family val="2"/>
    </font>
    <font>
      <b/>
      <sz val="9"/>
      <color rgb="FFFFFFFF"/>
      <name val="Arial"/>
      <family val="2"/>
    </font>
    <font>
      <sz val="7"/>
      <color rgb="FF0000D4"/>
      <name val="Arial"/>
      <family val="2"/>
    </font>
    <font>
      <b/>
      <sz val="8"/>
      <color theme="1"/>
      <name val="Arial"/>
      <family val="2"/>
    </font>
    <font>
      <i/>
      <sz val="8"/>
      <color indexed="8"/>
      <name val="Arial"/>
      <family val="2"/>
    </font>
    <font>
      <i/>
      <sz val="6"/>
      <color rgb="FFFF0000"/>
      <name val="Arial"/>
      <family val="2"/>
    </font>
    <font>
      <sz val="6"/>
      <color indexed="8"/>
      <name val="Arial"/>
      <family val="2"/>
    </font>
    <font>
      <b/>
      <u/>
      <sz val="7"/>
      <name val="Verdana"/>
      <family val="2"/>
    </font>
    <font>
      <sz val="6"/>
      <color theme="1"/>
      <name val="Arial"/>
      <family val="2"/>
    </font>
    <font>
      <sz val="7"/>
      <color theme="1" tint="0.499984740745262"/>
      <name val="Arial"/>
      <family val="2"/>
    </font>
    <font>
      <b/>
      <sz val="8"/>
      <color indexed="8"/>
      <name val="Arial"/>
      <family val="2"/>
    </font>
    <font>
      <b/>
      <sz val="6"/>
      <name val="Arial"/>
      <family val="2"/>
    </font>
    <font>
      <i/>
      <sz val="5"/>
      <color theme="0"/>
      <name val="Arial"/>
      <family val="2"/>
    </font>
    <font>
      <sz val="5"/>
      <color theme="1"/>
      <name val="Arial"/>
      <family val="2"/>
    </font>
    <font>
      <sz val="7"/>
      <color indexed="8"/>
      <name val="Arial"/>
      <family val="2"/>
    </font>
    <font>
      <b/>
      <sz val="7"/>
      <color rgb="FF0000FF"/>
      <name val="Arial"/>
      <family val="2"/>
    </font>
    <font>
      <b/>
      <i/>
      <sz val="6"/>
      <color rgb="FFFF0000"/>
      <name val="Arial"/>
      <family val="2"/>
    </font>
    <font>
      <sz val="7"/>
      <color indexed="56"/>
      <name val="Arial"/>
      <family val="2"/>
    </font>
    <font>
      <sz val="6"/>
      <name val="Arial"/>
      <family val="2"/>
    </font>
    <font>
      <b/>
      <sz val="11"/>
      <color theme="0"/>
      <name val="Arial"/>
      <family val="2"/>
    </font>
    <font>
      <sz val="12"/>
      <color theme="1"/>
      <name val="Arial"/>
      <family val="2"/>
    </font>
    <font>
      <b/>
      <sz val="8"/>
      <color rgb="FF4577DA"/>
      <name val="Arial"/>
      <family val="2"/>
    </font>
    <font>
      <b/>
      <sz val="12"/>
      <color rgb="FF4577DA"/>
      <name val="Arial"/>
      <family val="2"/>
    </font>
    <font>
      <b/>
      <sz val="8"/>
      <color theme="8" tint="-0.249977111117893"/>
      <name val="Arial"/>
      <family val="2"/>
    </font>
    <font>
      <sz val="8"/>
      <color theme="9" tint="-0.249977111117893"/>
      <name val="Arial"/>
      <family val="2"/>
    </font>
    <font>
      <sz val="7"/>
      <color rgb="FFFF0000"/>
      <name val="Arial"/>
      <family val="2"/>
    </font>
    <font>
      <i/>
      <sz val="7"/>
      <color rgb="FFFF0000"/>
      <name val="Arial"/>
      <family val="2"/>
    </font>
    <font>
      <sz val="7"/>
      <color theme="9" tint="-0.249977111117893"/>
      <name val="Arial"/>
      <family val="2"/>
    </font>
    <font>
      <b/>
      <sz val="10"/>
      <color rgb="FFFF2F92"/>
      <name val="Arial"/>
      <family val="2"/>
    </font>
    <font>
      <sz val="8"/>
      <color rgb="FF0000D4"/>
      <name val="Arial"/>
      <family val="2"/>
    </font>
    <font>
      <sz val="8"/>
      <color rgb="FF0432FF"/>
      <name val="Arial"/>
      <family val="2"/>
    </font>
    <font>
      <b/>
      <sz val="6"/>
      <color theme="1"/>
      <name val="Arial"/>
      <family val="2"/>
    </font>
    <font>
      <b/>
      <sz val="8"/>
      <color rgb="FFFFFFFF"/>
      <name val="ArialMT"/>
      <family val="2"/>
    </font>
    <font>
      <b/>
      <sz val="8"/>
      <color rgb="FF305496"/>
      <name val="Arial"/>
      <family val="2"/>
    </font>
    <font>
      <sz val="8"/>
      <color rgb="FFFFFF00"/>
      <name val="Arial"/>
      <family val="2"/>
    </font>
    <font>
      <b/>
      <sz val="8"/>
      <color rgb="FFFFFF00"/>
      <name val="Arial"/>
      <family val="2"/>
    </font>
    <font>
      <b/>
      <sz val="8"/>
      <color rgb="FFFFFF00"/>
      <name val="ArialMT"/>
    </font>
    <font>
      <b/>
      <sz val="10"/>
      <color rgb="FF008F00"/>
      <name val="Arial"/>
      <family val="2"/>
    </font>
    <font>
      <sz val="8"/>
      <color rgb="FFFF2F92"/>
      <name val="Arial"/>
      <family val="2"/>
    </font>
    <font>
      <b/>
      <sz val="8"/>
      <color rgb="FFFF2F92"/>
      <name val="Arial"/>
      <family val="2"/>
    </font>
    <font>
      <b/>
      <sz val="8"/>
      <color rgb="FF008F00"/>
      <name val="Arial"/>
      <family val="2"/>
    </font>
    <font>
      <b/>
      <sz val="12"/>
      <color rgb="FF008F00"/>
      <name val="Arial"/>
      <family val="2"/>
    </font>
    <font>
      <b/>
      <sz val="12"/>
      <color theme="1"/>
      <name val="Arial"/>
      <family val="2"/>
    </font>
    <font>
      <b/>
      <sz val="8"/>
      <color theme="1"/>
      <name val="ArialMT"/>
      <family val="2"/>
    </font>
    <font>
      <sz val="8"/>
      <color rgb="FF0432FF"/>
      <name val="ArialMT"/>
      <family val="2"/>
    </font>
    <font>
      <b/>
      <sz val="8"/>
      <color theme="0"/>
      <name val="Calibri"/>
      <family val="2"/>
      <scheme val="minor"/>
    </font>
    <font>
      <b/>
      <sz val="8"/>
      <color theme="0"/>
      <name val="ArialMT"/>
      <family val="2"/>
    </font>
    <font>
      <sz val="8"/>
      <color rgb="FF0432FF"/>
      <name val="Calibri"/>
      <family val="2"/>
      <scheme val="minor"/>
    </font>
    <font>
      <b/>
      <sz val="8"/>
      <color rgb="FF0432FF"/>
      <name val="ArialMT"/>
    </font>
    <font>
      <b/>
      <sz val="9"/>
      <color theme="1"/>
      <name val="Arial"/>
      <family val="2"/>
    </font>
    <font>
      <sz val="9"/>
      <color rgb="FFFF0000"/>
      <name val="ArialMT"/>
      <family val="2"/>
    </font>
    <font>
      <i/>
      <sz val="8"/>
      <color theme="0"/>
      <name val="Arial"/>
      <family val="2"/>
    </font>
    <font>
      <i/>
      <sz val="8"/>
      <color theme="0"/>
      <name val="Arial Narrow"/>
      <family val="2"/>
    </font>
    <font>
      <i/>
      <sz val="8"/>
      <color theme="1"/>
      <name val="Arial Narrow"/>
      <family val="2"/>
    </font>
    <font>
      <b/>
      <i/>
      <sz val="8"/>
      <color theme="0"/>
      <name val="Arial Narrow"/>
      <family val="2"/>
    </font>
    <font>
      <i/>
      <sz val="7"/>
      <name val="Arial Narrow"/>
      <family val="2"/>
    </font>
    <font>
      <i/>
      <sz val="7"/>
      <color theme="1"/>
      <name val="Arial Narrow"/>
      <family val="2"/>
    </font>
    <font>
      <b/>
      <sz val="9"/>
      <name val="Arial"/>
      <family val="2"/>
    </font>
    <font>
      <sz val="9"/>
      <color theme="1"/>
      <name val="Arial"/>
      <family val="2"/>
    </font>
    <font>
      <b/>
      <sz val="7"/>
      <color theme="1"/>
      <name val="Arial Narrow"/>
      <family val="2"/>
    </font>
    <font>
      <sz val="7"/>
      <color theme="1"/>
      <name val="Arial Narrow"/>
      <family val="2"/>
    </font>
    <font>
      <sz val="8"/>
      <color rgb="FFFF0000"/>
      <name val="ArialMT"/>
      <family val="2"/>
    </font>
    <font>
      <sz val="8"/>
      <color rgb="FFFFFF00"/>
      <name val="ArialMT"/>
      <family val="2"/>
    </font>
    <font>
      <i/>
      <sz val="7"/>
      <color rgb="FF0432FF"/>
      <name val="Arial"/>
      <family val="2"/>
    </font>
    <font>
      <sz val="7"/>
      <color rgb="FF0432FF"/>
      <name val="Arial"/>
      <family val="2"/>
    </font>
    <font>
      <i/>
      <sz val="6"/>
      <color theme="10"/>
      <name val="ArialMT"/>
    </font>
  </fonts>
  <fills count="68">
    <fill>
      <patternFill patternType="none"/>
    </fill>
    <fill>
      <patternFill patternType="gray125"/>
    </fill>
    <fill>
      <patternFill patternType="solid">
        <fgColor indexed="9"/>
        <bgColor indexed="64"/>
      </patternFill>
    </fill>
    <fill>
      <patternFill patternType="solid">
        <fgColor indexed="9"/>
        <bgColor indexed="8"/>
      </patternFill>
    </fill>
    <fill>
      <patternFill patternType="solid">
        <fgColor rgb="FFFFFFCC"/>
        <bgColor indexed="64"/>
      </patternFill>
    </fill>
    <fill>
      <patternFill patternType="solid">
        <fgColor rgb="FF2FBABC"/>
        <bgColor indexed="64"/>
      </patternFill>
    </fill>
    <fill>
      <patternFill patternType="solid">
        <fgColor theme="0" tint="-4.9989318521683403E-2"/>
        <bgColor indexed="8"/>
      </patternFill>
    </fill>
    <fill>
      <patternFill patternType="solid">
        <fgColor theme="0"/>
        <bgColor indexed="64"/>
      </patternFill>
    </fill>
    <fill>
      <patternFill patternType="solid">
        <fgColor indexed="42"/>
        <bgColor indexed="64"/>
      </patternFill>
    </fill>
    <fill>
      <patternFill patternType="solid">
        <fgColor theme="0"/>
        <bgColor indexed="8"/>
      </patternFill>
    </fill>
    <fill>
      <patternFill patternType="solid">
        <fgColor rgb="FFCCFF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CCFFCC"/>
        <bgColor indexed="64"/>
      </patternFill>
    </fill>
    <fill>
      <patternFill patternType="solid">
        <fgColor theme="8" tint="-0.249977111117893"/>
        <bgColor indexed="64"/>
      </patternFill>
    </fill>
    <fill>
      <patternFill patternType="solid">
        <fgColor theme="8" tint="-0.249977111117893"/>
        <bgColor indexed="8"/>
      </patternFill>
    </fill>
    <fill>
      <patternFill patternType="solid">
        <fgColor rgb="FF00B0F0"/>
        <bgColor indexed="64"/>
      </patternFill>
    </fill>
    <fill>
      <patternFill patternType="solid">
        <fgColor theme="8" tint="0.39997558519241921"/>
        <bgColor indexed="64"/>
      </patternFill>
    </fill>
    <fill>
      <patternFill patternType="solid">
        <fgColor theme="8" tint="0.39997558519241921"/>
        <bgColor indexed="8"/>
      </patternFill>
    </fill>
    <fill>
      <patternFill patternType="solid">
        <fgColor rgb="FF305496"/>
        <bgColor rgb="FF000000"/>
      </patternFill>
    </fill>
    <fill>
      <patternFill patternType="solid">
        <fgColor rgb="FF8EA9DB"/>
        <bgColor rgb="FF000000"/>
      </patternFill>
    </fill>
    <fill>
      <patternFill patternType="solid">
        <fgColor rgb="FFFF6C00"/>
        <bgColor indexed="64"/>
      </patternFill>
    </fill>
    <fill>
      <patternFill patternType="solid">
        <fgColor rgb="FFFF6C00"/>
        <bgColor indexed="8"/>
      </patternFill>
    </fill>
    <fill>
      <patternFill patternType="solid">
        <fgColor rgb="FFFFD900"/>
        <bgColor indexed="64"/>
      </patternFill>
    </fill>
    <fill>
      <patternFill patternType="solid">
        <fgColor rgb="FFFFD900"/>
        <bgColor indexed="8"/>
      </patternFill>
    </fill>
    <fill>
      <patternFill patternType="solid">
        <fgColor rgb="FF00AB00"/>
        <bgColor indexed="64"/>
      </patternFill>
    </fill>
    <fill>
      <patternFill patternType="solid">
        <fgColor rgb="FF00AB00"/>
        <bgColor indexed="8"/>
      </patternFill>
    </fill>
    <fill>
      <patternFill patternType="solid">
        <fgColor rgb="FF00DDE6"/>
        <bgColor indexed="64"/>
      </patternFill>
    </fill>
    <fill>
      <patternFill patternType="solid">
        <fgColor rgb="FF00DDE6"/>
        <bgColor indexed="8"/>
      </patternFill>
    </fill>
    <fill>
      <patternFill patternType="solid">
        <fgColor rgb="FF0088CE"/>
        <bgColor indexed="64"/>
      </patternFill>
    </fill>
    <fill>
      <patternFill patternType="solid">
        <fgColor rgb="FF0088CE"/>
        <bgColor indexed="8"/>
      </patternFill>
    </fill>
    <fill>
      <patternFill patternType="solid">
        <fgColor rgb="FF003BD5"/>
        <bgColor indexed="64"/>
      </patternFill>
    </fill>
    <fill>
      <patternFill patternType="solid">
        <fgColor rgb="FF003BD5"/>
        <bgColor indexed="8"/>
      </patternFill>
    </fill>
    <fill>
      <patternFill patternType="solid">
        <fgColor rgb="FF9D46E1"/>
        <bgColor indexed="64"/>
      </patternFill>
    </fill>
    <fill>
      <patternFill patternType="solid">
        <fgColor rgb="FF9D46E1"/>
        <bgColor indexed="8"/>
      </patternFill>
    </fill>
    <fill>
      <patternFill patternType="solid">
        <fgColor rgb="FFECD5FF"/>
        <bgColor indexed="64"/>
      </patternFill>
    </fill>
    <fill>
      <patternFill patternType="solid">
        <fgColor rgb="FFC800AA"/>
        <bgColor indexed="64"/>
      </patternFill>
    </fill>
    <fill>
      <patternFill patternType="solid">
        <fgColor rgb="FF00EFE7"/>
        <bgColor indexed="64"/>
      </patternFill>
    </fill>
    <fill>
      <patternFill patternType="solid">
        <fgColor rgb="FFC2EBED"/>
        <bgColor indexed="64"/>
      </patternFill>
    </fill>
    <fill>
      <patternFill patternType="solid">
        <fgColor rgb="FFE00000"/>
        <bgColor indexed="64"/>
      </patternFill>
    </fill>
    <fill>
      <patternFill patternType="solid">
        <fgColor rgb="FFE00000"/>
        <bgColor indexed="8"/>
      </patternFill>
    </fill>
    <fill>
      <patternFill patternType="solid">
        <fgColor rgb="FFF5CCA7"/>
        <bgColor indexed="64"/>
      </patternFill>
    </fill>
    <fill>
      <patternFill patternType="solid">
        <fgColor rgb="FFD7F3DA"/>
        <bgColor indexed="64"/>
      </patternFill>
    </fill>
    <fill>
      <patternFill patternType="solid">
        <fgColor rgb="FFF1D2E0"/>
        <bgColor indexed="64"/>
      </patternFill>
    </fill>
    <fill>
      <patternFill patternType="solid">
        <fgColor rgb="FFDCF2FD"/>
        <bgColor indexed="64"/>
      </patternFill>
    </fill>
    <fill>
      <patternFill patternType="solid">
        <fgColor rgb="FFE6FFFB"/>
        <bgColor indexed="64"/>
      </patternFill>
    </fill>
    <fill>
      <patternFill patternType="solid">
        <fgColor theme="0" tint="-4.9989318521683403E-2"/>
        <bgColor indexed="64"/>
      </patternFill>
    </fill>
    <fill>
      <patternFill patternType="solid">
        <fgColor rgb="FFFED2F3"/>
        <bgColor indexed="64"/>
      </patternFill>
    </fill>
    <fill>
      <patternFill patternType="solid">
        <fgColor rgb="FFFFFF00"/>
        <bgColor indexed="64"/>
      </patternFill>
    </fill>
    <fill>
      <patternFill patternType="solid">
        <fgColor rgb="FFF895EF"/>
        <bgColor indexed="64"/>
      </patternFill>
    </fill>
    <fill>
      <patternFill patternType="solid">
        <fgColor rgb="FF8EA9DB"/>
        <bgColor indexed="64"/>
      </patternFill>
    </fill>
    <fill>
      <patternFill patternType="solid">
        <fgColor rgb="FFF2F2F2"/>
        <bgColor indexed="64"/>
      </patternFill>
    </fill>
    <fill>
      <patternFill patternType="solid">
        <fgColor rgb="FFF2F2F2"/>
        <bgColor indexed="8"/>
      </patternFill>
    </fill>
    <fill>
      <patternFill patternType="solid">
        <fgColor rgb="FFF1D2E0"/>
        <bgColor indexed="8"/>
      </patternFill>
    </fill>
    <fill>
      <patternFill patternType="solid">
        <fgColor rgb="FFFFFFCC"/>
        <bgColor indexed="8"/>
      </patternFill>
    </fill>
    <fill>
      <patternFill patternType="solid">
        <fgColor rgb="FFF5CCA7"/>
        <bgColor indexed="8"/>
      </patternFill>
    </fill>
    <fill>
      <patternFill patternType="solid">
        <fgColor rgb="FFD7F3DA"/>
        <bgColor indexed="8"/>
      </patternFill>
    </fill>
    <fill>
      <patternFill patternType="solid">
        <fgColor rgb="FFE6FFFB"/>
        <bgColor indexed="8"/>
      </patternFill>
    </fill>
    <fill>
      <patternFill patternType="solid">
        <fgColor rgb="FFDCF2FD"/>
        <bgColor indexed="8"/>
      </patternFill>
    </fill>
    <fill>
      <patternFill patternType="solid">
        <fgColor rgb="FFECD5FF"/>
        <bgColor indexed="8"/>
      </patternFill>
    </fill>
    <fill>
      <patternFill patternType="solid">
        <fgColor rgb="FF8EA9DB"/>
        <bgColor indexed="8"/>
      </patternFill>
    </fill>
    <fill>
      <patternFill patternType="solid">
        <fgColor theme="0" tint="-4.9989318521683403E-2"/>
        <bgColor rgb="FF000000"/>
      </patternFill>
    </fill>
    <fill>
      <patternFill patternType="solid">
        <fgColor rgb="FF305496"/>
        <bgColor indexed="64"/>
      </patternFill>
    </fill>
    <fill>
      <patternFill patternType="solid">
        <fgColor rgb="FFF2F2F2"/>
        <bgColor rgb="FF000000"/>
      </patternFill>
    </fill>
    <fill>
      <patternFill patternType="solid">
        <fgColor rgb="FF305496"/>
        <bgColor indexed="8"/>
      </patternFill>
    </fill>
    <fill>
      <patternFill patternType="solid">
        <fgColor rgb="FFCDE1F2"/>
        <bgColor indexed="8"/>
      </patternFill>
    </fill>
    <fill>
      <patternFill patternType="solid">
        <fgColor rgb="FFCDE1F2"/>
        <bgColor indexed="64"/>
      </patternFill>
    </fill>
    <fill>
      <patternFill patternType="solid">
        <fgColor rgb="FFFFF2CC"/>
        <bgColor indexed="64"/>
      </patternFill>
    </fill>
  </fills>
  <borders count="8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23"/>
      </left>
      <right style="thin">
        <color indexed="23"/>
      </right>
      <top/>
      <bottom style="thin">
        <color indexed="23"/>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style="thin">
        <color theme="1"/>
      </left>
      <right/>
      <top/>
      <bottom style="thin">
        <color theme="1"/>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theme="1"/>
      </right>
      <top/>
      <bottom style="thin">
        <color theme="1"/>
      </bottom>
      <diagonal/>
    </border>
    <border>
      <left style="thin">
        <color theme="0" tint="-0.499984740745262"/>
      </left>
      <right style="thin">
        <color theme="0" tint="-0.499984740745262"/>
      </right>
      <top/>
      <bottom style="thin">
        <color theme="0"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top style="thin">
        <color theme="0" tint="-0.499984740745262"/>
      </top>
      <bottom style="thin">
        <color theme="0" tint="-0.499984740745262"/>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2" tint="-0.499984740745262"/>
      </right>
      <top style="thin">
        <color theme="0" tint="-0.249977111117893"/>
      </top>
      <bottom/>
      <diagonal/>
    </border>
    <border>
      <left/>
      <right style="thin">
        <color theme="1"/>
      </right>
      <top style="thin">
        <color theme="1"/>
      </top>
      <bottom/>
      <diagonal/>
    </border>
    <border>
      <left/>
      <right style="thin">
        <color theme="1"/>
      </right>
      <top/>
      <bottom/>
      <diagonal/>
    </border>
    <border>
      <left style="thin">
        <color theme="1"/>
      </left>
      <right/>
      <top/>
      <bottom/>
      <diagonal/>
    </border>
    <border>
      <left/>
      <right style="thin">
        <color theme="1"/>
      </right>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style="thin">
        <color theme="0" tint="-0.14999847407452621"/>
      </top>
      <bottom style="thin">
        <color theme="0" tint="-0.14996795556505021"/>
      </bottom>
      <diagonal/>
    </border>
    <border>
      <left/>
      <right/>
      <top style="thin">
        <color theme="0" tint="-0.14999847407452621"/>
      </top>
      <bottom style="thin">
        <color theme="0" tint="-0.14996795556505021"/>
      </bottom>
      <diagonal/>
    </border>
    <border>
      <left/>
      <right style="thin">
        <color theme="0" tint="-0.14999847407452621"/>
      </right>
      <top style="thin">
        <color theme="0" tint="-0.14999847407452621"/>
      </top>
      <bottom style="thin">
        <color theme="0" tint="-0.14996795556505021"/>
      </bottom>
      <diagonal/>
    </border>
    <border>
      <left style="thin">
        <color theme="0" tint="-0.149998474074526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9847407452621"/>
      </right>
      <top style="thin">
        <color theme="0" tint="-0.14996795556505021"/>
      </top>
      <bottom style="thin">
        <color theme="0" tint="-0.1499679555650502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14999847407452621"/>
      </left>
      <right/>
      <top style="thin">
        <color theme="0" tint="-0.249977111117893"/>
      </top>
      <bottom style="thin">
        <color theme="0" tint="-0.14996795556505021"/>
      </bottom>
      <diagonal/>
    </border>
    <border>
      <left/>
      <right/>
      <top style="thin">
        <color theme="0" tint="-0.249977111117893"/>
      </top>
      <bottom style="thin">
        <color theme="0" tint="-0.14996795556505021"/>
      </bottom>
      <diagonal/>
    </border>
    <border>
      <left/>
      <right style="thin">
        <color theme="0" tint="-0.14999847407452621"/>
      </right>
      <top style="thin">
        <color theme="0" tint="-0.249977111117893"/>
      </top>
      <bottom style="thin">
        <color theme="0" tint="-0.14996795556505021"/>
      </bottom>
      <diagonal/>
    </border>
    <border>
      <left style="thin">
        <color theme="0" tint="-0.14999847407452621"/>
      </left>
      <right/>
      <top style="thin">
        <color theme="0" tint="-0.14996795556505021"/>
      </top>
      <bottom style="thin">
        <color theme="0" tint="-0.249977111117893"/>
      </bottom>
      <diagonal/>
    </border>
    <border>
      <left/>
      <right/>
      <top style="thin">
        <color theme="0" tint="-0.14996795556505021"/>
      </top>
      <bottom style="thin">
        <color theme="0" tint="-0.249977111117893"/>
      </bottom>
      <diagonal/>
    </border>
    <border>
      <left style="thin">
        <color theme="0" tint="-0.14999847407452621"/>
      </left>
      <right/>
      <top style="thin">
        <color theme="0" tint="-0.249977111117893"/>
      </top>
      <bottom style="thin">
        <color theme="0" tint="-0.24994659260841701"/>
      </bottom>
      <diagonal/>
    </border>
    <border>
      <left/>
      <right/>
      <top style="thin">
        <color theme="0" tint="-0.249977111117893"/>
      </top>
      <bottom style="thin">
        <color theme="0" tint="-0.24994659260841701"/>
      </bottom>
      <diagonal/>
    </border>
    <border>
      <left/>
      <right style="thin">
        <color theme="0" tint="-0.14999847407452621"/>
      </right>
      <top style="thin">
        <color theme="0" tint="-0.249977111117893"/>
      </top>
      <bottom style="thin">
        <color theme="0" tint="-0.24994659260841701"/>
      </bottom>
      <diagonal/>
    </border>
    <border>
      <left style="thin">
        <color theme="0" tint="-0.1499984740745262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14999847407452621"/>
      </left>
      <right/>
      <top style="thin">
        <color theme="0" tint="-0.24994659260841701"/>
      </top>
      <bottom style="thin">
        <color theme="0" tint="-0.249977111117893"/>
      </bottom>
      <diagonal/>
    </border>
    <border>
      <left/>
      <right/>
      <top style="thin">
        <color theme="0" tint="-0.24994659260841701"/>
      </top>
      <bottom style="thin">
        <color theme="0" tint="-0.249977111117893"/>
      </bottom>
      <diagonal/>
    </border>
    <border>
      <left style="thin">
        <color auto="1"/>
      </left>
      <right style="thin">
        <color auto="1"/>
      </right>
      <top style="thin">
        <color auto="1"/>
      </top>
      <bottom style="thin">
        <color auto="1"/>
      </bottom>
      <diagonal/>
    </border>
    <border>
      <left/>
      <right style="thin">
        <color indexed="23"/>
      </right>
      <top/>
      <bottom style="thin">
        <color indexed="23"/>
      </bottom>
      <diagonal/>
    </border>
    <border>
      <left style="thin">
        <color theme="0" tint="-0.499984740745262"/>
      </left>
      <right style="thin">
        <color theme="0" tint="-0.499984740745262"/>
      </right>
      <top style="thin">
        <color theme="0" tint="-0.499984740745262"/>
      </top>
      <bottom/>
      <diagonal/>
    </border>
    <border>
      <left style="thin">
        <color theme="0" tint="-0.249977111117893"/>
      </left>
      <right/>
      <top style="thin">
        <color theme="0" tint="-0.14999847407452621"/>
      </top>
      <bottom style="thin">
        <color theme="0" tint="-0.249977111117893"/>
      </bottom>
      <diagonal/>
    </border>
    <border>
      <left/>
      <right style="thin">
        <color theme="0" tint="-0.249977111117893"/>
      </right>
      <top style="thin">
        <color theme="0" tint="-0.14999847407452621"/>
      </top>
      <bottom style="thin">
        <color theme="0" tint="-0.249977111117893"/>
      </bottom>
      <diagonal/>
    </border>
    <border>
      <left style="thin">
        <color theme="0" tint="-0.249977111117893"/>
      </left>
      <right/>
      <top style="thin">
        <color theme="0" tint="-0.14999847407452621"/>
      </top>
      <bottom/>
      <diagonal/>
    </border>
  </borders>
  <cellStyleXfs count="18">
    <xf numFmtId="0" fontId="0" fillId="0" borderId="0"/>
    <xf numFmtId="0" fontId="4" fillId="0" borderId="0"/>
    <xf numFmtId="0" fontId="27" fillId="0" borderId="0"/>
    <xf numFmtId="0" fontId="4" fillId="0" borderId="0"/>
    <xf numFmtId="0" fontId="4" fillId="0" borderId="0"/>
    <xf numFmtId="0" fontId="1" fillId="0" borderId="0"/>
    <xf numFmtId="0" fontId="53" fillId="0" borderId="0" applyNumberFormat="0" applyFill="0" applyBorder="0" applyAlignment="0" applyProtection="0"/>
    <xf numFmtId="0" fontId="54" fillId="0" borderId="0" applyNumberFormat="0" applyFill="0" applyBorder="0" applyAlignment="0" applyProtection="0"/>
    <xf numFmtId="0" fontId="53" fillId="0" borderId="0" applyNumberFormat="0" applyFill="0" applyBorder="0" applyAlignment="0" applyProtection="0"/>
    <xf numFmtId="9" fontId="1" fillId="0" borderId="0" applyFon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cellStyleXfs>
  <cellXfs count="983">
    <xf numFmtId="0" fontId="0" fillId="0" borderId="0" xfId="0"/>
    <xf numFmtId="9" fontId="8" fillId="3" borderId="0" xfId="0" applyNumberFormat="1" applyFont="1" applyFill="1" applyAlignment="1">
      <alignment horizontal="center" vertical="center" wrapText="1"/>
    </xf>
    <xf numFmtId="0" fontId="22" fillId="2" borderId="0" xfId="0" applyFont="1" applyFill="1" applyAlignment="1">
      <alignment horizontal="left" vertical="top" wrapText="1"/>
    </xf>
    <xf numFmtId="0" fontId="23" fillId="2" borderId="0" xfId="0" applyFont="1" applyFill="1" applyAlignment="1">
      <alignment horizontal="left" vertical="center" wrapText="1" indent="1"/>
    </xf>
    <xf numFmtId="0" fontId="24" fillId="2" borderId="0" xfId="0" applyFont="1" applyFill="1" applyAlignment="1">
      <alignment horizontal="left" vertical="center" wrapText="1" indent="1"/>
    </xf>
    <xf numFmtId="9" fontId="7" fillId="0" borderId="1" xfId="0" applyNumberFormat="1" applyFont="1" applyBorder="1" applyAlignment="1">
      <alignment horizontal="center" vertical="center"/>
    </xf>
    <xf numFmtId="0" fontId="26" fillId="0" borderId="1" xfId="0" applyFont="1" applyBorder="1" applyAlignment="1">
      <alignment horizontal="center" vertical="center"/>
    </xf>
    <xf numFmtId="49" fontId="7" fillId="0" borderId="0" xfId="0" applyNumberFormat="1" applyFont="1" applyAlignment="1">
      <alignment vertical="center"/>
    </xf>
    <xf numFmtId="0" fontId="7" fillId="0" borderId="0" xfId="0" applyFont="1" applyAlignment="1">
      <alignment vertical="center" wrapText="1"/>
    </xf>
    <xf numFmtId="0" fontId="26" fillId="0" borderId="0" xfId="0" applyFont="1" applyAlignment="1">
      <alignment vertical="center"/>
    </xf>
    <xf numFmtId="0" fontId="7" fillId="2" borderId="1" xfId="0" applyFont="1" applyFill="1" applyBorder="1" applyAlignment="1">
      <alignment horizontal="center" vertical="center"/>
    </xf>
    <xf numFmtId="0" fontId="3" fillId="2" borderId="0" xfId="0" applyFont="1" applyFill="1" applyAlignment="1">
      <alignment horizontal="left" vertical="center"/>
    </xf>
    <xf numFmtId="14" fontId="3" fillId="2" borderId="0" xfId="1" applyNumberFormat="1" applyFont="1" applyFill="1" applyAlignment="1">
      <alignment horizontal="right" vertical="center"/>
    </xf>
    <xf numFmtId="0" fontId="26" fillId="0" borderId="0" xfId="0" applyFont="1" applyAlignment="1">
      <alignment horizontal="center" vertical="center"/>
    </xf>
    <xf numFmtId="0" fontId="34" fillId="0" borderId="0" xfId="0" applyFont="1" applyAlignment="1">
      <alignment horizontal="left" vertical="center"/>
    </xf>
    <xf numFmtId="9" fontId="35" fillId="0" borderId="12" xfId="0" applyNumberFormat="1" applyFont="1" applyBorder="1" applyAlignment="1">
      <alignment horizontal="center" vertical="center"/>
    </xf>
    <xf numFmtId="0" fontId="7" fillId="0" borderId="8" xfId="0" applyFont="1" applyBorder="1" applyAlignment="1">
      <alignment horizontal="center" vertical="center" wrapText="1"/>
    </xf>
    <xf numFmtId="0" fontId="35" fillId="0" borderId="0" xfId="0" applyFont="1"/>
    <xf numFmtId="0" fontId="7" fillId="0" borderId="2" xfId="0" applyFont="1" applyBorder="1" applyAlignment="1">
      <alignment horizontal="left" vertical="center" wrapText="1" indent="1"/>
    </xf>
    <xf numFmtId="9" fontId="7" fillId="0" borderId="2" xfId="0" applyNumberFormat="1" applyFont="1" applyBorder="1" applyAlignment="1">
      <alignment horizontal="left" vertical="center" wrapText="1" indent="1"/>
    </xf>
    <xf numFmtId="9" fontId="7" fillId="0" borderId="1" xfId="0" applyNumberFormat="1" applyFont="1" applyBorder="1" applyAlignment="1">
      <alignment horizontal="left" vertical="center"/>
    </xf>
    <xf numFmtId="9" fontId="7" fillId="0" borderId="7" xfId="0" applyNumberFormat="1" applyFont="1" applyBorder="1" applyAlignment="1">
      <alignment horizontal="left" vertical="center"/>
    </xf>
    <xf numFmtId="9" fontId="7" fillId="0" borderId="0" xfId="0" applyNumberFormat="1" applyFont="1" applyAlignment="1">
      <alignment horizontal="left" vertical="center"/>
    </xf>
    <xf numFmtId="9" fontId="7" fillId="0" borderId="1" xfId="0" applyNumberFormat="1" applyFont="1" applyBorder="1" applyAlignment="1">
      <alignment horizontal="left" vertical="center" wrapText="1" indent="1"/>
    </xf>
    <xf numFmtId="0" fontId="7" fillId="0" borderId="1" xfId="0" applyFont="1" applyBorder="1" applyAlignment="1">
      <alignment horizontal="left" vertical="center" wrapText="1" indent="1"/>
    </xf>
    <xf numFmtId="0" fontId="22" fillId="2" borderId="0" xfId="0" applyFont="1" applyFill="1" applyAlignment="1">
      <alignment horizontal="left" vertical="top"/>
    </xf>
    <xf numFmtId="0" fontId="21" fillId="2" borderId="0" xfId="0" applyFont="1" applyFill="1" applyAlignment="1">
      <alignment horizontal="right" vertical="center" wrapText="1" indent="1"/>
    </xf>
    <xf numFmtId="9" fontId="21" fillId="2" borderId="0" xfId="0" applyNumberFormat="1" applyFont="1" applyFill="1" applyAlignment="1">
      <alignment horizontal="center" vertical="center" wrapText="1"/>
    </xf>
    <xf numFmtId="0" fontId="7" fillId="3" borderId="0" xfId="0" applyFont="1" applyFill="1" applyAlignment="1">
      <alignment horizontal="left" vertical="center" indent="1"/>
    </xf>
    <xf numFmtId="0" fontId="7" fillId="2" borderId="0" xfId="0" applyFont="1" applyFill="1" applyAlignment="1">
      <alignment horizontal="left" indent="1"/>
    </xf>
    <xf numFmtId="9" fontId="38" fillId="3" borderId="0" xfId="0" applyNumberFormat="1" applyFont="1" applyFill="1" applyAlignment="1">
      <alignment horizontal="left" vertical="top" indent="1"/>
    </xf>
    <xf numFmtId="9" fontId="39" fillId="2" borderId="0" xfId="0" applyNumberFormat="1" applyFont="1" applyFill="1" applyAlignment="1">
      <alignment horizontal="left" vertical="top" indent="1"/>
    </xf>
    <xf numFmtId="0" fontId="7" fillId="2" borderId="0" xfId="0" applyFont="1" applyFill="1" applyAlignment="1">
      <alignment horizontal="left" vertical="top" indent="1"/>
    </xf>
    <xf numFmtId="0" fontId="26" fillId="0" borderId="20" xfId="0" applyFont="1" applyBorder="1" applyAlignment="1">
      <alignment horizontal="center" vertical="center"/>
    </xf>
    <xf numFmtId="0" fontId="26" fillId="0" borderId="2" xfId="0" applyFont="1" applyBorder="1" applyAlignment="1">
      <alignment horizontal="center" vertical="center"/>
    </xf>
    <xf numFmtId="0" fontId="35" fillId="0" borderId="0" xfId="0" applyFont="1" applyAlignment="1">
      <alignment vertical="center"/>
    </xf>
    <xf numFmtId="0" fontId="35" fillId="0" borderId="0" xfId="0" applyFont="1" applyAlignment="1">
      <alignment horizontal="center" vertical="center"/>
    </xf>
    <xf numFmtId="0" fontId="26" fillId="4" borderId="3" xfId="0" applyFont="1" applyFill="1" applyBorder="1" applyAlignment="1">
      <alignment horizontal="center" vertical="center"/>
    </xf>
    <xf numFmtId="9" fontId="35" fillId="4" borderId="12" xfId="0" applyNumberFormat="1" applyFont="1" applyFill="1" applyBorder="1" applyAlignment="1">
      <alignment horizontal="center" vertical="center"/>
    </xf>
    <xf numFmtId="0" fontId="7" fillId="4" borderId="1" xfId="0" applyFont="1" applyFill="1" applyBorder="1" applyAlignment="1">
      <alignment horizontal="center" vertical="center"/>
    </xf>
    <xf numFmtId="9" fontId="35" fillId="4" borderId="26" xfId="0" applyNumberFormat="1" applyFont="1" applyFill="1" applyBorder="1" applyAlignment="1">
      <alignment horizontal="center" vertical="center"/>
    </xf>
    <xf numFmtId="0" fontId="26" fillId="4" borderId="10" xfId="0" applyFont="1" applyFill="1" applyBorder="1" applyAlignment="1">
      <alignment horizontal="center" vertical="center"/>
    </xf>
    <xf numFmtId="0" fontId="3" fillId="3" borderId="0" xfId="0" applyFont="1" applyFill="1" applyAlignment="1">
      <alignment horizontal="left" vertical="center" indent="1"/>
    </xf>
    <xf numFmtId="9" fontId="3" fillId="3" borderId="0" xfId="0" applyNumberFormat="1" applyFont="1" applyFill="1" applyAlignment="1">
      <alignment horizontal="left" vertical="top" indent="1"/>
    </xf>
    <xf numFmtId="9" fontId="29" fillId="2" borderId="0" xfId="0" applyNumberFormat="1" applyFont="1" applyFill="1" applyAlignment="1">
      <alignment horizontal="left" vertical="top" indent="1"/>
    </xf>
    <xf numFmtId="0" fontId="26" fillId="12" borderId="9" xfId="0" applyFont="1" applyFill="1" applyBorder="1" applyAlignment="1">
      <alignment horizontal="center" vertical="center"/>
    </xf>
    <xf numFmtId="0" fontId="26" fillId="12" borderId="3" xfId="0" applyFont="1" applyFill="1" applyBorder="1" applyAlignment="1">
      <alignment horizontal="center" vertical="center"/>
    </xf>
    <xf numFmtId="9" fontId="35" fillId="0" borderId="0" xfId="0" applyNumberFormat="1" applyFont="1"/>
    <xf numFmtId="0" fontId="35" fillId="4" borderId="1" xfId="0" applyFont="1" applyFill="1" applyBorder="1" applyAlignment="1">
      <alignment horizontal="center" vertical="center"/>
    </xf>
    <xf numFmtId="9" fontId="35" fillId="4" borderId="0" xfId="0" applyNumberFormat="1" applyFont="1" applyFill="1" applyAlignment="1">
      <alignment horizontal="center" vertical="center"/>
    </xf>
    <xf numFmtId="0" fontId="7" fillId="14" borderId="5" xfId="0" applyFont="1" applyFill="1" applyBorder="1" applyAlignment="1">
      <alignment vertical="center"/>
    </xf>
    <xf numFmtId="0" fontId="59" fillId="14" borderId="4" xfId="0" applyFont="1" applyFill="1" applyBorder="1" applyAlignment="1">
      <alignment vertical="center"/>
    </xf>
    <xf numFmtId="0" fontId="59" fillId="14" borderId="5" xfId="0" applyFont="1" applyFill="1" applyBorder="1" applyAlignment="1">
      <alignment vertical="center"/>
    </xf>
    <xf numFmtId="0" fontId="59" fillId="14" borderId="0" xfId="0" applyFont="1" applyFill="1" applyAlignment="1">
      <alignment horizontal="center" vertical="center" wrapText="1"/>
    </xf>
    <xf numFmtId="0" fontId="7" fillId="14" borderId="6" xfId="0" applyFont="1" applyFill="1" applyBorder="1" applyAlignment="1">
      <alignment horizontal="center" vertical="center"/>
    </xf>
    <xf numFmtId="0" fontId="59" fillId="14" borderId="16" xfId="0" applyFont="1" applyFill="1" applyBorder="1" applyAlignment="1">
      <alignment vertical="center"/>
    </xf>
    <xf numFmtId="0" fontId="59" fillId="14" borderId="17" xfId="0" applyFont="1" applyFill="1" applyBorder="1" applyAlignment="1">
      <alignment vertical="center"/>
    </xf>
    <xf numFmtId="0" fontId="35" fillId="14" borderId="17" xfId="0" applyFont="1" applyFill="1" applyBorder="1" applyAlignment="1">
      <alignment horizontal="center" vertical="center"/>
    </xf>
    <xf numFmtId="0" fontId="35" fillId="14" borderId="17" xfId="0" applyFont="1" applyFill="1" applyBorder="1" applyAlignment="1">
      <alignment vertical="center"/>
    </xf>
    <xf numFmtId="0" fontId="62" fillId="14" borderId="12" xfId="0" applyFont="1" applyFill="1" applyBorder="1" applyAlignment="1">
      <alignment horizontal="center" vertical="center"/>
    </xf>
    <xf numFmtId="0" fontId="59" fillId="14" borderId="19" xfId="0" applyFont="1" applyFill="1" applyBorder="1" applyAlignment="1">
      <alignment horizontal="center" vertical="center" wrapText="1"/>
    </xf>
    <xf numFmtId="49" fontId="20" fillId="8" borderId="11" xfId="1" applyNumberFormat="1" applyFont="1" applyFill="1" applyBorder="1" applyAlignment="1">
      <alignment horizontal="center" vertical="center" wrapText="1"/>
    </xf>
    <xf numFmtId="0" fontId="7" fillId="9" borderId="0" xfId="0" applyFont="1" applyFill="1" applyAlignment="1">
      <alignment horizontal="right" vertical="center" indent="1"/>
    </xf>
    <xf numFmtId="0" fontId="7" fillId="9" borderId="0" xfId="0" applyFont="1" applyFill="1" applyAlignment="1">
      <alignment horizontal="left" vertical="center" indent="2"/>
    </xf>
    <xf numFmtId="0" fontId="16" fillId="2" borderId="0" xfId="1" applyFont="1" applyFill="1" applyAlignment="1">
      <alignment horizontal="left" vertical="center"/>
    </xf>
    <xf numFmtId="49" fontId="17" fillId="3" borderId="0" xfId="1" applyNumberFormat="1" applyFont="1" applyFill="1" applyAlignment="1">
      <alignment horizontal="left" vertical="center"/>
    </xf>
    <xf numFmtId="49" fontId="17" fillId="2" borderId="0" xfId="1" applyNumberFormat="1" applyFont="1" applyFill="1" applyAlignment="1">
      <alignment horizontal="left" vertical="center"/>
    </xf>
    <xf numFmtId="9" fontId="7" fillId="0" borderId="0" xfId="0" applyNumberFormat="1" applyFont="1" applyAlignment="1">
      <alignment horizontal="right" vertical="center"/>
    </xf>
    <xf numFmtId="0" fontId="35" fillId="0" borderId="0" xfId="0" applyFont="1" applyAlignment="1">
      <alignment horizontal="left" vertical="center" indent="1"/>
    </xf>
    <xf numFmtId="0" fontId="3" fillId="2" borderId="0" xfId="0" applyFont="1" applyFill="1" applyAlignment="1">
      <alignment horizontal="left" vertical="center" indent="1"/>
    </xf>
    <xf numFmtId="0" fontId="67" fillId="2" borderId="37" xfId="0" applyFont="1" applyFill="1" applyBorder="1" applyAlignment="1" applyProtection="1">
      <alignment horizontal="center" vertical="center" wrapText="1"/>
      <protection locked="0"/>
    </xf>
    <xf numFmtId="0" fontId="67" fillId="2" borderId="36" xfId="0" applyFont="1" applyFill="1" applyBorder="1" applyAlignment="1" applyProtection="1">
      <alignment horizontal="left" vertical="center" wrapText="1" indent="1"/>
      <protection locked="0"/>
    </xf>
    <xf numFmtId="9" fontId="7" fillId="53" borderId="0" xfId="0" applyNumberFormat="1" applyFont="1" applyFill="1" applyAlignment="1">
      <alignment horizontal="center" vertical="center"/>
    </xf>
    <xf numFmtId="9" fontId="7" fillId="54" borderId="0" xfId="0" applyNumberFormat="1" applyFont="1" applyFill="1" applyAlignment="1">
      <alignment horizontal="center" vertical="center"/>
    </xf>
    <xf numFmtId="9" fontId="7" fillId="55" borderId="0" xfId="0" applyNumberFormat="1" applyFont="1" applyFill="1" applyAlignment="1">
      <alignment horizontal="center" vertical="center"/>
    </xf>
    <xf numFmtId="9" fontId="7" fillId="56" borderId="0" xfId="0" applyNumberFormat="1" applyFont="1" applyFill="1" applyAlignment="1">
      <alignment horizontal="center" vertical="center"/>
    </xf>
    <xf numFmtId="9" fontId="7" fillId="57" borderId="0" xfId="0" applyNumberFormat="1" applyFont="1" applyFill="1" applyAlignment="1">
      <alignment horizontal="center" vertical="center"/>
    </xf>
    <xf numFmtId="9" fontId="7" fillId="58" borderId="0" xfId="0" applyNumberFormat="1" applyFont="1" applyFill="1" applyAlignment="1">
      <alignment horizontal="center" vertical="center"/>
    </xf>
    <xf numFmtId="49" fontId="7" fillId="48" borderId="1" xfId="0" applyNumberFormat="1" applyFont="1" applyFill="1" applyBorder="1" applyAlignment="1">
      <alignment horizontal="right" vertical="center" indent="2"/>
    </xf>
    <xf numFmtId="49" fontId="36" fillId="48" borderId="1" xfId="0" applyNumberFormat="1" applyFont="1" applyFill="1" applyBorder="1" applyAlignment="1">
      <alignment horizontal="center" vertical="center"/>
    </xf>
    <xf numFmtId="0" fontId="36" fillId="48" borderId="1" xfId="0" applyFont="1" applyFill="1" applyBorder="1" applyAlignment="1">
      <alignment horizontal="center" vertical="center"/>
    </xf>
    <xf numFmtId="0" fontId="18" fillId="0" borderId="1" xfId="0" applyFont="1" applyBorder="1" applyAlignment="1">
      <alignment horizontal="left" vertical="center" wrapText="1" indent="1"/>
    </xf>
    <xf numFmtId="9" fontId="58" fillId="14" borderId="29" xfId="0" applyNumberFormat="1" applyFont="1" applyFill="1" applyBorder="1" applyAlignment="1">
      <alignment horizontal="center" vertical="center" wrapText="1"/>
    </xf>
    <xf numFmtId="9" fontId="60" fillId="14" borderId="29" xfId="0" applyNumberFormat="1" applyFont="1" applyFill="1" applyBorder="1" applyAlignment="1">
      <alignment horizontal="center" vertical="center" wrapText="1"/>
    </xf>
    <xf numFmtId="0" fontId="7" fillId="48" borderId="1" xfId="0" applyFont="1" applyFill="1" applyBorder="1" applyAlignment="1">
      <alignment horizontal="right" vertical="center" indent="2"/>
    </xf>
    <xf numFmtId="0" fontId="111" fillId="62" borderId="0" xfId="0" applyFont="1" applyFill="1" applyAlignment="1">
      <alignment vertical="center" wrapText="1"/>
    </xf>
    <xf numFmtId="0" fontId="110" fillId="62" borderId="0" xfId="0" applyFont="1" applyFill="1" applyAlignment="1">
      <alignment horizontal="center" vertical="center" wrapText="1"/>
    </xf>
    <xf numFmtId="9" fontId="58" fillId="62" borderId="0" xfId="0" applyNumberFormat="1" applyFont="1" applyFill="1" applyAlignment="1">
      <alignment horizontal="center" vertical="center" wrapText="1"/>
    </xf>
    <xf numFmtId="0" fontId="59" fillId="62" borderId="2" xfId="0" applyFont="1" applyFill="1" applyBorder="1" applyAlignment="1">
      <alignment horizontal="center" vertical="center" wrapText="1"/>
    </xf>
    <xf numFmtId="0" fontId="59" fillId="14" borderId="12" xfId="0" applyFont="1" applyFill="1" applyBorder="1" applyAlignment="1">
      <alignment horizontal="left" vertical="center" wrapText="1" indent="1"/>
    </xf>
    <xf numFmtId="0" fontId="95" fillId="4" borderId="20" xfId="0" applyFont="1" applyFill="1" applyBorder="1" applyAlignment="1">
      <alignment horizontal="center" vertical="center"/>
    </xf>
    <xf numFmtId="0" fontId="112" fillId="4" borderId="21" xfId="0" applyFont="1" applyFill="1" applyBorder="1" applyAlignment="1">
      <alignment horizontal="center" vertical="center"/>
    </xf>
    <xf numFmtId="0" fontId="59" fillId="14" borderId="27" xfId="0" applyFont="1" applyFill="1" applyBorder="1" applyAlignment="1">
      <alignment horizontal="center" vertical="center" wrapText="1"/>
    </xf>
    <xf numFmtId="0" fontId="35" fillId="0" borderId="14" xfId="0" applyFont="1" applyBorder="1" applyAlignment="1">
      <alignment horizontal="center" vertical="center" wrapText="1"/>
    </xf>
    <xf numFmtId="49" fontId="95" fillId="48" borderId="1" xfId="0" applyNumberFormat="1" applyFont="1" applyFill="1" applyBorder="1" applyAlignment="1">
      <alignment horizontal="center" vertical="center"/>
    </xf>
    <xf numFmtId="9" fontId="7" fillId="65" borderId="0" xfId="0" applyNumberFormat="1" applyFont="1" applyFill="1" applyAlignment="1">
      <alignment horizontal="center" vertical="center"/>
    </xf>
    <xf numFmtId="9" fontId="58" fillId="21" borderId="29" xfId="1" applyNumberFormat="1" applyFont="1" applyFill="1" applyBorder="1" applyAlignment="1">
      <alignment horizontal="center" vertical="center" wrapText="1"/>
    </xf>
    <xf numFmtId="9" fontId="68" fillId="23" borderId="29" xfId="1" applyNumberFormat="1" applyFont="1" applyFill="1" applyBorder="1" applyAlignment="1">
      <alignment horizontal="center" vertical="center" wrapText="1"/>
    </xf>
    <xf numFmtId="9" fontId="64" fillId="23" borderId="29" xfId="1" applyNumberFormat="1" applyFont="1" applyFill="1" applyBorder="1" applyAlignment="1">
      <alignment horizontal="center" vertical="center" wrapText="1"/>
    </xf>
    <xf numFmtId="9" fontId="58" fillId="25" borderId="29" xfId="1" applyNumberFormat="1" applyFont="1" applyFill="1" applyBorder="1" applyAlignment="1">
      <alignment horizontal="center" vertical="center" wrapText="1"/>
    </xf>
    <xf numFmtId="9" fontId="60" fillId="25" borderId="29" xfId="1" applyNumberFormat="1" applyFont="1" applyFill="1" applyBorder="1" applyAlignment="1">
      <alignment horizontal="center" vertical="center" wrapText="1"/>
    </xf>
    <xf numFmtId="9" fontId="68" fillId="27" borderId="29" xfId="1" applyNumberFormat="1" applyFont="1" applyFill="1" applyBorder="1" applyAlignment="1">
      <alignment horizontal="center" vertical="center" wrapText="1"/>
    </xf>
    <xf numFmtId="9" fontId="64" fillId="27" borderId="29" xfId="1" applyNumberFormat="1" applyFont="1" applyFill="1" applyBorder="1" applyAlignment="1">
      <alignment horizontal="center" vertical="center" wrapText="1"/>
    </xf>
    <xf numFmtId="9" fontId="58" fillId="31" borderId="29" xfId="1" applyNumberFormat="1" applyFont="1" applyFill="1" applyBorder="1" applyAlignment="1">
      <alignment horizontal="center" vertical="center" wrapText="1"/>
    </xf>
    <xf numFmtId="9" fontId="60" fillId="31" borderId="29" xfId="1" applyNumberFormat="1" applyFont="1" applyFill="1" applyBorder="1" applyAlignment="1">
      <alignment horizontal="center" vertical="center" wrapText="1"/>
    </xf>
    <xf numFmtId="9" fontId="68" fillId="49" borderId="29" xfId="0" applyNumberFormat="1" applyFont="1" applyFill="1" applyBorder="1" applyAlignment="1">
      <alignment horizontal="center" vertical="center" wrapText="1"/>
    </xf>
    <xf numFmtId="167" fontId="36" fillId="43" borderId="60" xfId="0" applyNumberFormat="1" applyFont="1" applyFill="1" applyBorder="1" applyAlignment="1">
      <alignment horizontal="right" vertical="center" indent="1"/>
    </xf>
    <xf numFmtId="0" fontId="95" fillId="43" borderId="61" xfId="5" applyFont="1" applyFill="1" applyBorder="1" applyAlignment="1" applyProtection="1">
      <alignment horizontal="left" vertical="center" wrapText="1" indent="1"/>
      <protection locked="0"/>
    </xf>
    <xf numFmtId="167" fontId="7" fillId="41" borderId="60" xfId="0" applyNumberFormat="1" applyFont="1" applyFill="1" applyBorder="1" applyAlignment="1">
      <alignment horizontal="right" vertical="center" indent="1"/>
    </xf>
    <xf numFmtId="167" fontId="7" fillId="4" borderId="60" xfId="0" applyNumberFormat="1" applyFont="1" applyFill="1" applyBorder="1" applyAlignment="1">
      <alignment horizontal="right" vertical="center" indent="1"/>
    </xf>
    <xf numFmtId="167" fontId="7" fillId="42" borderId="60" xfId="0" applyNumberFormat="1" applyFont="1" applyFill="1" applyBorder="1" applyAlignment="1">
      <alignment horizontal="right" vertical="center" indent="1"/>
    </xf>
    <xf numFmtId="167" fontId="7" fillId="45" borderId="60" xfId="0" applyNumberFormat="1" applyFont="1" applyFill="1" applyBorder="1" applyAlignment="1">
      <alignment horizontal="right" vertical="center" indent="1"/>
    </xf>
    <xf numFmtId="167" fontId="7" fillId="44" borderId="60" xfId="0" applyNumberFormat="1" applyFont="1" applyFill="1" applyBorder="1" applyAlignment="1">
      <alignment horizontal="right" vertical="center" indent="1"/>
    </xf>
    <xf numFmtId="167" fontId="7" fillId="35" borderId="60" xfId="0" applyNumberFormat="1" applyFont="1" applyFill="1" applyBorder="1" applyAlignment="1">
      <alignment horizontal="right" vertical="center" indent="1"/>
    </xf>
    <xf numFmtId="168" fontId="7" fillId="38" borderId="60" xfId="0" applyNumberFormat="1" applyFont="1" applyFill="1" applyBorder="1" applyAlignment="1">
      <alignment horizontal="right" vertical="center" indent="1"/>
    </xf>
    <xf numFmtId="168" fontId="7" fillId="47" borderId="60" xfId="0" applyNumberFormat="1" applyFont="1" applyFill="1" applyBorder="1" applyAlignment="1">
      <alignment horizontal="right" vertical="center" indent="1"/>
    </xf>
    <xf numFmtId="49" fontId="63" fillId="12" borderId="0" xfId="1" applyNumberFormat="1" applyFont="1" applyFill="1" applyAlignment="1">
      <alignment horizontal="center" vertical="center" wrapText="1"/>
    </xf>
    <xf numFmtId="9" fontId="16" fillId="10" borderId="0" xfId="1" applyNumberFormat="1" applyFont="1" applyFill="1" applyAlignment="1">
      <alignment horizontal="center" vertical="center"/>
    </xf>
    <xf numFmtId="49" fontId="16" fillId="10" borderId="0" xfId="0" applyNumberFormat="1" applyFont="1" applyFill="1" applyAlignment="1">
      <alignment horizontal="center" vertical="center"/>
    </xf>
    <xf numFmtId="9" fontId="63" fillId="12" borderId="56" xfId="1" applyNumberFormat="1" applyFont="1" applyFill="1" applyBorder="1" applyAlignment="1">
      <alignment horizontal="center" vertical="center"/>
    </xf>
    <xf numFmtId="49" fontId="63" fillId="12" borderId="53" xfId="1" applyNumberFormat="1" applyFont="1" applyFill="1" applyBorder="1" applyAlignment="1">
      <alignment horizontal="center" vertical="center" wrapText="1"/>
    </xf>
    <xf numFmtId="9" fontId="63" fillId="12" borderId="54" xfId="1" applyNumberFormat="1" applyFont="1" applyFill="1" applyBorder="1" applyAlignment="1">
      <alignment horizontal="center" vertical="center"/>
    </xf>
    <xf numFmtId="9" fontId="82" fillId="10" borderId="55" xfId="1" applyNumberFormat="1" applyFont="1" applyFill="1" applyBorder="1" applyAlignment="1">
      <alignment horizontal="center" vertical="center"/>
    </xf>
    <xf numFmtId="9" fontId="63" fillId="10" borderId="55" xfId="1" applyNumberFormat="1" applyFont="1" applyFill="1" applyBorder="1" applyAlignment="1">
      <alignment horizontal="center" vertical="center"/>
    </xf>
    <xf numFmtId="9" fontId="63" fillId="10" borderId="52" xfId="1" applyNumberFormat="1" applyFont="1" applyFill="1" applyBorder="1" applyAlignment="1">
      <alignment horizontal="center" vertical="center"/>
    </xf>
    <xf numFmtId="9" fontId="16" fillId="10" borderId="53" xfId="1" applyNumberFormat="1" applyFont="1" applyFill="1" applyBorder="1" applyAlignment="1">
      <alignment horizontal="center" vertical="center"/>
    </xf>
    <xf numFmtId="49" fontId="16" fillId="10" borderId="53" xfId="0" applyNumberFormat="1" applyFont="1" applyFill="1" applyBorder="1" applyAlignment="1">
      <alignment horizontal="center" vertical="center"/>
    </xf>
    <xf numFmtId="49" fontId="124" fillId="12" borderId="48" xfId="1" applyNumberFormat="1" applyFont="1" applyFill="1" applyBorder="1" applyAlignment="1">
      <alignment horizontal="center" vertical="center" wrapText="1"/>
    </xf>
    <xf numFmtId="0" fontId="125" fillId="12" borderId="47" xfId="1" applyFont="1" applyFill="1" applyBorder="1" applyAlignment="1">
      <alignment horizontal="center" vertical="center" wrapText="1"/>
    </xf>
    <xf numFmtId="0" fontId="47" fillId="10" borderId="46" xfId="1" applyFont="1" applyFill="1" applyBorder="1" applyAlignment="1">
      <alignment horizontal="center" vertical="center" wrapText="1"/>
    </xf>
    <xf numFmtId="0" fontId="22" fillId="2" borderId="0" xfId="0" applyFont="1" applyFill="1" applyAlignment="1">
      <alignment vertical="top"/>
    </xf>
    <xf numFmtId="0" fontId="22" fillId="2" borderId="0" xfId="0" applyFont="1" applyFill="1" applyAlignment="1">
      <alignment horizontal="right" vertical="top"/>
    </xf>
    <xf numFmtId="9" fontId="58" fillId="15" borderId="0" xfId="0" applyNumberFormat="1" applyFont="1" applyFill="1" applyAlignment="1">
      <alignment horizontal="center" vertical="center"/>
    </xf>
    <xf numFmtId="9" fontId="7" fillId="59" borderId="0" xfId="0" applyNumberFormat="1" applyFont="1" applyFill="1" applyAlignment="1">
      <alignment horizontal="center" vertical="center"/>
    </xf>
    <xf numFmtId="0" fontId="3" fillId="3" borderId="50" xfId="0" applyFont="1" applyFill="1" applyBorder="1" applyAlignment="1">
      <alignment horizontal="left" vertical="center" indent="1"/>
    </xf>
    <xf numFmtId="0" fontId="7" fillId="3" borderId="50" xfId="0" applyFont="1" applyFill="1" applyBorder="1" applyAlignment="1">
      <alignment horizontal="left" vertical="center" indent="1"/>
    </xf>
    <xf numFmtId="0" fontId="62" fillId="14" borderId="50" xfId="0" applyFont="1" applyFill="1" applyBorder="1" applyAlignment="1">
      <alignment vertical="center"/>
    </xf>
    <xf numFmtId="0" fontId="62" fillId="14" borderId="51" xfId="0" applyFont="1" applyFill="1" applyBorder="1" applyAlignment="1">
      <alignment vertical="center"/>
    </xf>
    <xf numFmtId="0" fontId="26" fillId="0" borderId="0" xfId="0" applyFont="1" applyAlignment="1">
      <alignment horizontal="left" vertical="center" indent="2"/>
    </xf>
    <xf numFmtId="0" fontId="62" fillId="14" borderId="49" xfId="0" applyFont="1" applyFill="1" applyBorder="1" applyAlignment="1">
      <alignment horizontal="left" vertical="center" indent="1"/>
    </xf>
    <xf numFmtId="9" fontId="58" fillId="14" borderId="49" xfId="0" applyNumberFormat="1" applyFont="1" applyFill="1" applyBorder="1" applyAlignment="1">
      <alignment horizontal="center" vertical="center"/>
    </xf>
    <xf numFmtId="9" fontId="58" fillId="14" borderId="50" xfId="0" applyNumberFormat="1" applyFont="1" applyFill="1" applyBorder="1" applyAlignment="1">
      <alignment horizontal="center" vertical="center"/>
    </xf>
    <xf numFmtId="9" fontId="35" fillId="7" borderId="53" xfId="0" applyNumberFormat="1" applyFont="1" applyFill="1" applyBorder="1" applyAlignment="1">
      <alignment horizontal="right" vertical="center"/>
    </xf>
    <xf numFmtId="9" fontId="7" fillId="7" borderId="54" xfId="0" applyNumberFormat="1" applyFont="1" applyFill="1" applyBorder="1" applyAlignment="1">
      <alignment horizontal="center" vertical="center"/>
    </xf>
    <xf numFmtId="0" fontId="58" fillId="62" borderId="53" xfId="0" applyFont="1" applyFill="1" applyBorder="1" applyAlignment="1">
      <alignment horizontal="right" vertical="center" indent="1"/>
    </xf>
    <xf numFmtId="9" fontId="59" fillId="62" borderId="54" xfId="0" applyNumberFormat="1" applyFont="1" applyFill="1" applyBorder="1" applyAlignment="1">
      <alignment horizontal="center" vertical="center"/>
    </xf>
    <xf numFmtId="9" fontId="7" fillId="7" borderId="57" xfId="0" applyNumberFormat="1" applyFont="1" applyFill="1" applyBorder="1" applyAlignment="1">
      <alignment horizontal="center" vertical="center"/>
    </xf>
    <xf numFmtId="9" fontId="95" fillId="0" borderId="58" xfId="0" applyNumberFormat="1" applyFont="1" applyBorder="1" applyAlignment="1">
      <alignment horizontal="center" vertical="center" wrapText="1"/>
    </xf>
    <xf numFmtId="9" fontId="7" fillId="7" borderId="59" xfId="0" applyNumberFormat="1" applyFont="1" applyFill="1" applyBorder="1" applyAlignment="1">
      <alignment horizontal="center" vertical="center"/>
    </xf>
    <xf numFmtId="9" fontId="7" fillId="7" borderId="60" xfId="0" applyNumberFormat="1" applyFont="1" applyFill="1" applyBorder="1" applyAlignment="1">
      <alignment horizontal="center" vertical="center"/>
    </xf>
    <xf numFmtId="9" fontId="95" fillId="0" borderId="61" xfId="0" applyNumberFormat="1" applyFont="1" applyBorder="1" applyAlignment="1">
      <alignment horizontal="center" vertical="center" wrapText="1"/>
    </xf>
    <xf numFmtId="9" fontId="7" fillId="7" borderId="62" xfId="0" applyNumberFormat="1" applyFont="1" applyFill="1" applyBorder="1" applyAlignment="1">
      <alignment horizontal="center" vertical="center"/>
    </xf>
    <xf numFmtId="9" fontId="35" fillId="7" borderId="62" xfId="0" applyNumberFormat="1" applyFont="1" applyFill="1" applyBorder="1" applyAlignment="1">
      <alignment horizontal="center" vertical="center"/>
    </xf>
    <xf numFmtId="9" fontId="59" fillId="62" borderId="52" xfId="0" applyNumberFormat="1" applyFont="1" applyFill="1" applyBorder="1" applyAlignment="1">
      <alignment horizontal="left" vertical="center" indent="1"/>
    </xf>
    <xf numFmtId="9" fontId="36" fillId="7" borderId="58" xfId="0" applyNumberFormat="1" applyFont="1" applyFill="1" applyBorder="1" applyAlignment="1">
      <alignment horizontal="center" vertical="center"/>
    </xf>
    <xf numFmtId="9" fontId="36" fillId="7" borderId="61" xfId="0" applyNumberFormat="1" applyFont="1" applyFill="1" applyBorder="1" applyAlignment="1">
      <alignment horizontal="center" vertical="center"/>
    </xf>
    <xf numFmtId="9" fontId="7" fillId="61" borderId="60" xfId="0" applyNumberFormat="1" applyFont="1" applyFill="1" applyBorder="1" applyAlignment="1">
      <alignment horizontal="center" vertical="center"/>
    </xf>
    <xf numFmtId="9" fontId="7" fillId="61" borderId="61" xfId="0" applyNumberFormat="1" applyFont="1" applyFill="1" applyBorder="1" applyAlignment="1">
      <alignment horizontal="center" vertical="center" wrapText="1"/>
    </xf>
    <xf numFmtId="9" fontId="6" fillId="46" borderId="52" xfId="0" applyNumberFormat="1" applyFont="1" applyFill="1" applyBorder="1" applyAlignment="1">
      <alignment horizontal="center" vertical="center"/>
    </xf>
    <xf numFmtId="9" fontId="6" fillId="46" borderId="53" xfId="0" applyNumberFormat="1" applyFont="1" applyFill="1" applyBorder="1" applyAlignment="1">
      <alignment horizontal="center" vertical="center" wrapText="1"/>
    </xf>
    <xf numFmtId="0" fontId="62" fillId="14" borderId="0" xfId="0" applyFont="1" applyFill="1" applyAlignment="1">
      <alignment horizontal="center" vertical="center"/>
    </xf>
    <xf numFmtId="0" fontId="35" fillId="0" borderId="0" xfId="0" applyFont="1" applyAlignment="1">
      <alignment horizontal="center"/>
    </xf>
    <xf numFmtId="0" fontId="111" fillId="62" borderId="0" xfId="0" applyFont="1" applyFill="1" applyAlignment="1">
      <alignment vertical="center"/>
    </xf>
    <xf numFmtId="0" fontId="111" fillId="14" borderId="50" xfId="0" applyFont="1" applyFill="1" applyBorder="1" applyAlignment="1">
      <alignment vertical="center"/>
    </xf>
    <xf numFmtId="0" fontId="111" fillId="14" borderId="51" xfId="0" applyFont="1" applyFill="1" applyBorder="1" applyAlignment="1">
      <alignment vertical="center" wrapText="1"/>
    </xf>
    <xf numFmtId="0" fontId="62" fillId="14" borderId="53" xfId="0" applyFont="1" applyFill="1" applyBorder="1" applyAlignment="1">
      <alignment horizontal="center" wrapText="1"/>
    </xf>
    <xf numFmtId="9" fontId="7" fillId="0" borderId="25" xfId="0" applyNumberFormat="1" applyFont="1" applyBorder="1" applyAlignment="1">
      <alignment horizontal="left" vertical="center"/>
    </xf>
    <xf numFmtId="0" fontId="112" fillId="7" borderId="55" xfId="0" applyFont="1" applyFill="1" applyBorder="1" applyAlignment="1">
      <alignment horizontal="left" vertical="center" indent="1"/>
    </xf>
    <xf numFmtId="0" fontId="112" fillId="7" borderId="0" xfId="0" applyFont="1" applyFill="1" applyAlignment="1">
      <alignment horizontal="left" vertical="center" indent="1"/>
    </xf>
    <xf numFmtId="0" fontId="112" fillId="7" borderId="56" xfId="0" applyFont="1" applyFill="1" applyBorder="1" applyAlignment="1">
      <alignment horizontal="left" vertical="center" indent="1"/>
    </xf>
    <xf numFmtId="0" fontId="112" fillId="7" borderId="0" xfId="0" applyFont="1" applyFill="1" applyAlignment="1">
      <alignment horizontal="left" vertical="center" indent="2"/>
    </xf>
    <xf numFmtId="0" fontId="112" fillId="7" borderId="56" xfId="0" applyFont="1" applyFill="1" applyBorder="1" applyAlignment="1">
      <alignment horizontal="left" vertical="center" indent="2"/>
    </xf>
    <xf numFmtId="0" fontId="112" fillId="7" borderId="52" xfId="0" applyFont="1" applyFill="1" applyBorder="1" applyAlignment="1">
      <alignment horizontal="left" vertical="center" indent="1"/>
    </xf>
    <xf numFmtId="0" fontId="112" fillId="7" borderId="53" xfId="0" applyFont="1" applyFill="1" applyBorder="1" applyAlignment="1">
      <alignment horizontal="left" vertical="center" indent="2"/>
    </xf>
    <xf numFmtId="0" fontId="112" fillId="7" borderId="54" xfId="0" applyFont="1" applyFill="1" applyBorder="1" applyAlignment="1">
      <alignment horizontal="left" vertical="center" indent="2"/>
    </xf>
    <xf numFmtId="0" fontId="35" fillId="4" borderId="0" xfId="0" applyFont="1" applyFill="1" applyAlignment="1">
      <alignment horizontal="left" vertical="center" wrapText="1" indent="1"/>
    </xf>
    <xf numFmtId="0" fontId="35" fillId="4" borderId="25" xfId="0" applyFont="1" applyFill="1" applyBorder="1" applyAlignment="1">
      <alignment horizontal="left" vertical="center" wrapText="1" indent="1"/>
    </xf>
    <xf numFmtId="0" fontId="112" fillId="7" borderId="49" xfId="0" applyFont="1" applyFill="1" applyBorder="1" applyAlignment="1">
      <alignment horizontal="left" vertical="center" indent="1"/>
    </xf>
    <xf numFmtId="0" fontId="112" fillId="7" borderId="50" xfId="0" applyFont="1" applyFill="1" applyBorder="1" applyAlignment="1">
      <alignment horizontal="left" vertical="center" indent="1"/>
    </xf>
    <xf numFmtId="0" fontId="112" fillId="7" borderId="51" xfId="0" applyFont="1" applyFill="1" applyBorder="1" applyAlignment="1">
      <alignment horizontal="left" vertical="center" indent="1"/>
    </xf>
    <xf numFmtId="49" fontId="59" fillId="62" borderId="44" xfId="0" applyNumberFormat="1" applyFont="1" applyFill="1" applyBorder="1" applyAlignment="1">
      <alignment horizontal="center" vertical="center"/>
    </xf>
    <xf numFmtId="0" fontId="97" fillId="19" borderId="45" xfId="0" applyFont="1" applyFill="1" applyBorder="1" applyAlignment="1">
      <alignment horizontal="center" vertical="center" wrapText="1"/>
    </xf>
    <xf numFmtId="49" fontId="59" fillId="62" borderId="13" xfId="0" applyNumberFormat="1" applyFont="1" applyFill="1" applyBorder="1" applyAlignment="1">
      <alignment horizontal="center" vertical="center"/>
    </xf>
    <xf numFmtId="0" fontId="97" fillId="19" borderId="42" xfId="0" applyFont="1" applyFill="1" applyBorder="1" applyAlignment="1">
      <alignment horizontal="center" vertical="center" wrapText="1"/>
    </xf>
    <xf numFmtId="0" fontId="58" fillId="62" borderId="45" xfId="0" applyFont="1" applyFill="1" applyBorder="1" applyAlignment="1">
      <alignment horizontal="center" vertical="center"/>
    </xf>
    <xf numFmtId="0" fontId="35" fillId="7" borderId="44" xfId="0" applyFont="1" applyFill="1" applyBorder="1" applyAlignment="1">
      <alignment horizontal="center" vertical="center"/>
    </xf>
    <xf numFmtId="0" fontId="35" fillId="7" borderId="45" xfId="0" applyFont="1" applyFill="1" applyBorder="1" applyAlignment="1">
      <alignment horizontal="center" vertical="center"/>
    </xf>
    <xf numFmtId="0" fontId="109" fillId="7" borderId="40" xfId="0" applyFont="1" applyFill="1" applyBorder="1" applyAlignment="1">
      <alignment horizontal="left" vertical="center" indent="1"/>
    </xf>
    <xf numFmtId="0" fontId="109" fillId="7" borderId="41" xfId="0" applyFont="1" applyFill="1" applyBorder="1" applyAlignment="1">
      <alignment vertical="center"/>
    </xf>
    <xf numFmtId="0" fontId="108" fillId="7" borderId="45" xfId="0" applyFont="1" applyFill="1" applyBorder="1" applyAlignment="1">
      <alignment horizontal="center" vertical="center"/>
    </xf>
    <xf numFmtId="0" fontId="35" fillId="0" borderId="18" xfId="0" applyFont="1" applyBorder="1"/>
    <xf numFmtId="9" fontId="58" fillId="36" borderId="29" xfId="0" applyNumberFormat="1" applyFont="1" applyFill="1" applyBorder="1" applyAlignment="1">
      <alignment horizontal="center" vertical="center" wrapText="1"/>
    </xf>
    <xf numFmtId="0" fontId="58" fillId="36" borderId="29" xfId="0" applyFont="1" applyFill="1" applyBorder="1" applyAlignment="1">
      <alignment vertical="center" wrapText="1"/>
    </xf>
    <xf numFmtId="0" fontId="68" fillId="49" borderId="29" xfId="0" applyFont="1" applyFill="1" applyBorder="1" applyAlignment="1">
      <alignment vertical="center" wrapText="1"/>
    </xf>
    <xf numFmtId="9" fontId="58" fillId="16" borderId="29" xfId="0" applyNumberFormat="1" applyFont="1" applyFill="1" applyBorder="1" applyAlignment="1">
      <alignment horizontal="center" vertical="center" wrapText="1"/>
    </xf>
    <xf numFmtId="0" fontId="58" fillId="16" borderId="29" xfId="0" applyFont="1" applyFill="1" applyBorder="1" applyAlignment="1">
      <alignment vertical="center" wrapText="1"/>
    </xf>
    <xf numFmtId="0" fontId="6" fillId="37" borderId="29" xfId="0" applyFont="1" applyFill="1" applyBorder="1" applyAlignment="1">
      <alignment vertical="center" wrapText="1"/>
    </xf>
    <xf numFmtId="9" fontId="58" fillId="33" borderId="29" xfId="1" applyNumberFormat="1" applyFont="1" applyFill="1" applyBorder="1" applyAlignment="1">
      <alignment horizontal="center" vertical="center" wrapText="1"/>
    </xf>
    <xf numFmtId="9" fontId="60" fillId="33" borderId="29" xfId="1" applyNumberFormat="1" applyFont="1" applyFill="1" applyBorder="1" applyAlignment="1">
      <alignment horizontal="center" vertical="center" wrapText="1"/>
    </xf>
    <xf numFmtId="9" fontId="58" fillId="29" borderId="29" xfId="1" applyNumberFormat="1" applyFont="1" applyFill="1" applyBorder="1" applyAlignment="1">
      <alignment horizontal="center" vertical="center" wrapText="1"/>
    </xf>
    <xf numFmtId="9" fontId="60" fillId="29" borderId="29" xfId="1" applyNumberFormat="1" applyFont="1" applyFill="1" applyBorder="1" applyAlignment="1">
      <alignment horizontal="center" vertical="center" wrapText="1"/>
    </xf>
    <xf numFmtId="9" fontId="58" fillId="39" borderId="29" xfId="1" applyNumberFormat="1" applyFont="1" applyFill="1" applyBorder="1" applyAlignment="1">
      <alignment horizontal="center" vertical="center" wrapText="1"/>
    </xf>
    <xf numFmtId="167" fontId="7" fillId="4" borderId="64" xfId="0" applyNumberFormat="1" applyFont="1" applyFill="1" applyBorder="1" applyAlignment="1">
      <alignment horizontal="right" vertical="center" indent="1"/>
    </xf>
    <xf numFmtId="0" fontId="8" fillId="2" borderId="65" xfId="0" applyFont="1" applyFill="1" applyBorder="1" applyAlignment="1" applyProtection="1">
      <alignment horizontal="center" vertical="center" wrapText="1"/>
      <protection locked="0"/>
    </xf>
    <xf numFmtId="167" fontId="7" fillId="4" borderId="67" xfId="0" applyNumberFormat="1" applyFont="1" applyFill="1" applyBorder="1" applyAlignment="1">
      <alignment horizontal="right" vertical="center" indent="1"/>
    </xf>
    <xf numFmtId="0" fontId="95" fillId="43" borderId="68" xfId="5" applyFont="1" applyFill="1" applyBorder="1" applyAlignment="1" applyProtection="1">
      <alignment horizontal="left" vertical="center" wrapText="1" indent="1"/>
      <protection locked="0"/>
    </xf>
    <xf numFmtId="167" fontId="7" fillId="41" borderId="64" xfId="0" applyNumberFormat="1" applyFont="1" applyFill="1" applyBorder="1" applyAlignment="1">
      <alignment horizontal="right" vertical="center" indent="1"/>
    </xf>
    <xf numFmtId="167" fontId="7" fillId="41" borderId="67" xfId="0" applyNumberFormat="1" applyFont="1" applyFill="1" applyBorder="1" applyAlignment="1">
      <alignment horizontal="right" vertical="center" indent="1"/>
    </xf>
    <xf numFmtId="167" fontId="36" fillId="43" borderId="64" xfId="0" applyNumberFormat="1" applyFont="1" applyFill="1" applyBorder="1" applyAlignment="1">
      <alignment horizontal="right" vertical="center" indent="1"/>
    </xf>
    <xf numFmtId="167" fontId="36" fillId="43" borderId="67" xfId="0" applyNumberFormat="1" applyFont="1" applyFill="1" applyBorder="1" applyAlignment="1">
      <alignment horizontal="right" vertical="center" indent="1"/>
    </xf>
    <xf numFmtId="167" fontId="7" fillId="42" borderId="64" xfId="0" applyNumberFormat="1" applyFont="1" applyFill="1" applyBorder="1" applyAlignment="1">
      <alignment horizontal="right" vertical="center" indent="1"/>
    </xf>
    <xf numFmtId="167" fontId="7" fillId="42" borderId="67" xfId="0" applyNumberFormat="1" applyFont="1" applyFill="1" applyBorder="1" applyAlignment="1">
      <alignment horizontal="right" vertical="center" indent="1"/>
    </xf>
    <xf numFmtId="167" fontId="7" fillId="45" borderId="64" xfId="0" applyNumberFormat="1" applyFont="1" applyFill="1" applyBorder="1" applyAlignment="1">
      <alignment horizontal="right" vertical="center" indent="1"/>
    </xf>
    <xf numFmtId="167" fontId="7" fillId="45" borderId="67" xfId="0" applyNumberFormat="1" applyFont="1" applyFill="1" applyBorder="1" applyAlignment="1">
      <alignment horizontal="right" vertical="center" indent="1"/>
    </xf>
    <xf numFmtId="167" fontId="7" fillId="44" borderId="64" xfId="0" applyNumberFormat="1" applyFont="1" applyFill="1" applyBorder="1" applyAlignment="1">
      <alignment horizontal="right" vertical="center" indent="1"/>
    </xf>
    <xf numFmtId="167" fontId="7" fillId="44" borderId="67" xfId="0" applyNumberFormat="1" applyFont="1" applyFill="1" applyBorder="1" applyAlignment="1">
      <alignment horizontal="right" vertical="center" indent="1"/>
    </xf>
    <xf numFmtId="167" fontId="7" fillId="66" borderId="69" xfId="0" applyNumberFormat="1" applyFont="1" applyFill="1" applyBorder="1" applyAlignment="1">
      <alignment horizontal="right" vertical="center" indent="1"/>
    </xf>
    <xf numFmtId="0" fontId="8" fillId="2" borderId="70" xfId="0" applyFont="1" applyFill="1" applyBorder="1" applyAlignment="1" applyProtection="1">
      <alignment horizontal="center" vertical="center" wrapText="1"/>
      <protection locked="0"/>
    </xf>
    <xf numFmtId="167" fontId="7" fillId="66" borderId="72" xfId="0" applyNumberFormat="1" applyFont="1" applyFill="1" applyBorder="1" applyAlignment="1">
      <alignment horizontal="right" vertical="center" indent="1"/>
    </xf>
    <xf numFmtId="167" fontId="7" fillId="66" borderId="74" xfId="0" applyNumberFormat="1" applyFont="1" applyFill="1" applyBorder="1" applyAlignment="1">
      <alignment horizontal="right" vertical="center" indent="1"/>
    </xf>
    <xf numFmtId="167" fontId="7" fillId="35" borderId="64" xfId="0" applyNumberFormat="1" applyFont="1" applyFill="1" applyBorder="1" applyAlignment="1">
      <alignment horizontal="right" vertical="center" indent="1"/>
    </xf>
    <xf numFmtId="167" fontId="7" fillId="35" borderId="67" xfId="0" applyNumberFormat="1" applyFont="1" applyFill="1" applyBorder="1" applyAlignment="1">
      <alignment horizontal="right" vertical="center" indent="1"/>
    </xf>
    <xf numFmtId="168" fontId="7" fillId="38" borderId="64" xfId="0" applyNumberFormat="1" applyFont="1" applyFill="1" applyBorder="1" applyAlignment="1">
      <alignment horizontal="right" vertical="center" indent="1"/>
    </xf>
    <xf numFmtId="168" fontId="7" fillId="38" borderId="67" xfId="0" applyNumberFormat="1" applyFont="1" applyFill="1" applyBorder="1" applyAlignment="1">
      <alignment horizontal="right" vertical="center" indent="1"/>
    </xf>
    <xf numFmtId="168" fontId="7" fillId="47" borderId="64" xfId="0" applyNumberFormat="1" applyFont="1" applyFill="1" applyBorder="1" applyAlignment="1">
      <alignment horizontal="right" vertical="center" indent="1"/>
    </xf>
    <xf numFmtId="168" fontId="7" fillId="47" borderId="67" xfId="0" applyNumberFormat="1" applyFont="1" applyFill="1" applyBorder="1" applyAlignment="1">
      <alignment horizontal="right" vertical="center" indent="1"/>
    </xf>
    <xf numFmtId="0" fontId="35" fillId="0" borderId="0" xfId="0" applyFont="1" applyAlignment="1">
      <alignment horizontal="right" vertical="center"/>
    </xf>
    <xf numFmtId="0" fontId="62" fillId="14" borderId="2" xfId="0" applyFont="1" applyFill="1" applyBorder="1" applyAlignment="1">
      <alignment vertical="center"/>
    </xf>
    <xf numFmtId="0" fontId="62" fillId="14" borderId="27" xfId="0" applyFont="1" applyFill="1" applyBorder="1" applyAlignment="1">
      <alignment vertical="center"/>
    </xf>
    <xf numFmtId="0" fontId="62" fillId="14" borderId="3" xfId="0" applyFont="1" applyFill="1" applyBorder="1" applyAlignment="1">
      <alignment vertical="center"/>
    </xf>
    <xf numFmtId="49" fontId="20" fillId="13" borderId="11" xfId="1" applyNumberFormat="1" applyFont="1" applyFill="1" applyBorder="1" applyAlignment="1">
      <alignment horizontal="center" vertical="center" wrapText="1"/>
    </xf>
    <xf numFmtId="0" fontId="35" fillId="13" borderId="0" xfId="0" applyFont="1" applyFill="1" applyAlignment="1">
      <alignment horizontal="center" vertical="center"/>
    </xf>
    <xf numFmtId="0" fontId="35" fillId="13" borderId="25" xfId="0" applyFont="1" applyFill="1" applyBorder="1" applyAlignment="1">
      <alignment horizontal="left" vertical="center" indent="1"/>
    </xf>
    <xf numFmtId="9" fontId="35" fillId="13" borderId="25" xfId="0" applyNumberFormat="1" applyFont="1" applyFill="1" applyBorder="1" applyAlignment="1">
      <alignment horizontal="left" vertical="center" indent="1"/>
    </xf>
    <xf numFmtId="0" fontId="35" fillId="13" borderId="76" xfId="0" applyFont="1" applyFill="1" applyBorder="1" applyAlignment="1">
      <alignment horizontal="center" vertical="center"/>
    </xf>
    <xf numFmtId="49" fontId="20" fillId="8" borderId="76" xfId="1" applyNumberFormat="1" applyFont="1" applyFill="1" applyBorder="1" applyAlignment="1">
      <alignment horizontal="center" vertical="center" wrapText="1"/>
    </xf>
    <xf numFmtId="0" fontId="35" fillId="13" borderId="76" xfId="0" applyFont="1" applyFill="1" applyBorder="1" applyAlignment="1">
      <alignment horizontal="left" vertical="center" indent="1"/>
    </xf>
    <xf numFmtId="0" fontId="127" fillId="14" borderId="4" xfId="0" applyFont="1" applyFill="1" applyBorder="1" applyAlignment="1">
      <alignment horizontal="center" vertical="center"/>
    </xf>
    <xf numFmtId="9" fontId="20" fillId="48" borderId="76" xfId="1" applyNumberFormat="1" applyFont="1" applyFill="1" applyBorder="1" applyAlignment="1">
      <alignment horizontal="center" vertical="center" wrapText="1"/>
    </xf>
    <xf numFmtId="0" fontId="62" fillId="62" borderId="0" xfId="0" applyFont="1" applyFill="1" applyAlignment="1">
      <alignment horizontal="center" vertical="center"/>
    </xf>
    <xf numFmtId="0" fontId="20" fillId="8" borderId="77" xfId="1" applyFont="1" applyFill="1" applyBorder="1" applyAlignment="1">
      <alignment horizontal="center" vertical="center" wrapText="1"/>
    </xf>
    <xf numFmtId="9" fontId="20" fillId="8" borderId="77" xfId="1" applyNumberFormat="1" applyFont="1" applyFill="1" applyBorder="1" applyAlignment="1">
      <alignment horizontal="center" vertical="center" wrapText="1"/>
    </xf>
    <xf numFmtId="0" fontId="59" fillId="14" borderId="78" xfId="0" applyFont="1" applyFill="1" applyBorder="1" applyAlignment="1">
      <alignment horizontal="center" vertical="center" wrapText="1"/>
    </xf>
    <xf numFmtId="0" fontId="26" fillId="0" borderId="76" xfId="0" applyFont="1" applyBorder="1" applyAlignment="1">
      <alignment horizontal="center" vertical="center"/>
    </xf>
    <xf numFmtId="0" fontId="35" fillId="0" borderId="76" xfId="0" applyFont="1" applyBorder="1"/>
    <xf numFmtId="9" fontId="7" fillId="0" borderId="76" xfId="0" applyNumberFormat="1" applyFont="1" applyBorder="1" applyAlignment="1">
      <alignment horizontal="left" vertical="center"/>
    </xf>
    <xf numFmtId="0" fontId="35" fillId="0" borderId="76" xfId="0" applyFont="1" applyBorder="1" applyAlignment="1">
      <alignment horizontal="center" vertical="center"/>
    </xf>
    <xf numFmtId="0" fontId="18" fillId="0" borderId="2" xfId="0" applyFont="1" applyBorder="1" applyAlignment="1">
      <alignment horizontal="left" vertical="center" wrapText="1" indent="1"/>
    </xf>
    <xf numFmtId="9" fontId="7" fillId="0" borderId="76" xfId="0" applyNumberFormat="1" applyFont="1" applyBorder="1" applyAlignment="1">
      <alignment horizontal="center" vertical="center"/>
    </xf>
    <xf numFmtId="0" fontId="35" fillId="0" borderId="76" xfId="0" applyFont="1" applyBorder="1" applyAlignment="1">
      <alignment horizontal="center"/>
    </xf>
    <xf numFmtId="9" fontId="58" fillId="15" borderId="32" xfId="0" applyNumberFormat="1" applyFont="1" applyFill="1" applyBorder="1" applyAlignment="1">
      <alignment horizontal="center" vertical="center" wrapText="1"/>
    </xf>
    <xf numFmtId="9" fontId="7" fillId="53" borderId="32" xfId="0" applyNumberFormat="1" applyFont="1" applyFill="1" applyBorder="1" applyAlignment="1">
      <alignment horizontal="center" vertical="center" wrapText="1"/>
    </xf>
    <xf numFmtId="9" fontId="7" fillId="54" borderId="32" xfId="0" applyNumberFormat="1" applyFont="1" applyFill="1" applyBorder="1" applyAlignment="1">
      <alignment horizontal="center" vertical="center" wrapText="1"/>
    </xf>
    <xf numFmtId="9" fontId="7" fillId="55" borderId="32" xfId="0" applyNumberFormat="1" applyFont="1" applyFill="1" applyBorder="1" applyAlignment="1">
      <alignment horizontal="center" vertical="center" wrapText="1"/>
    </xf>
    <xf numFmtId="9" fontId="7" fillId="56" borderId="32" xfId="0" applyNumberFormat="1" applyFont="1" applyFill="1" applyBorder="1" applyAlignment="1">
      <alignment horizontal="center" vertical="center" wrapText="1"/>
    </xf>
    <xf numFmtId="9" fontId="7" fillId="57" borderId="32" xfId="0" applyNumberFormat="1" applyFont="1" applyFill="1" applyBorder="1" applyAlignment="1">
      <alignment horizontal="center" vertical="center" wrapText="1"/>
    </xf>
    <xf numFmtId="9" fontId="7" fillId="58" borderId="32" xfId="0" applyNumberFormat="1" applyFont="1" applyFill="1" applyBorder="1" applyAlignment="1">
      <alignment horizontal="center" vertical="center" wrapText="1"/>
    </xf>
    <xf numFmtId="9" fontId="7" fillId="65" borderId="32" xfId="0" applyNumberFormat="1" applyFont="1" applyFill="1" applyBorder="1" applyAlignment="1">
      <alignment horizontal="center" vertical="center" wrapText="1"/>
    </xf>
    <xf numFmtId="9" fontId="7" fillId="59" borderId="32" xfId="0" applyNumberFormat="1" applyFont="1" applyFill="1" applyBorder="1" applyAlignment="1">
      <alignment horizontal="center" vertical="center" wrapText="1"/>
    </xf>
    <xf numFmtId="0" fontId="3" fillId="3" borderId="81" xfId="0" applyFont="1" applyFill="1" applyBorder="1" applyAlignment="1">
      <alignment horizontal="left" vertical="center" indent="1"/>
    </xf>
    <xf numFmtId="0" fontId="7" fillId="2" borderId="32" xfId="0" applyFont="1" applyFill="1" applyBorder="1" applyAlignment="1">
      <alignment horizontal="left" indent="1"/>
    </xf>
    <xf numFmtId="0" fontId="3" fillId="3" borderId="31" xfId="0" applyFont="1" applyFill="1" applyBorder="1" applyAlignment="1">
      <alignment horizontal="left" vertical="center" indent="1"/>
    </xf>
    <xf numFmtId="49" fontId="7" fillId="2" borderId="32" xfId="0" applyNumberFormat="1" applyFont="1" applyFill="1" applyBorder="1" applyAlignment="1">
      <alignment horizontal="left" vertical="top"/>
    </xf>
    <xf numFmtId="9" fontId="3" fillId="3" borderId="31" xfId="0" applyNumberFormat="1" applyFont="1" applyFill="1" applyBorder="1" applyAlignment="1">
      <alignment horizontal="left" vertical="top" indent="1"/>
    </xf>
    <xf numFmtId="0" fontId="7" fillId="0" borderId="32" xfId="0" applyFont="1" applyBorder="1" applyAlignment="1">
      <alignment horizontal="left" vertical="top" indent="1"/>
    </xf>
    <xf numFmtId="9" fontId="29" fillId="2" borderId="31" xfId="0" applyNumberFormat="1" applyFont="1" applyFill="1" applyBorder="1" applyAlignment="1">
      <alignment horizontal="left" vertical="top" indent="1"/>
    </xf>
    <xf numFmtId="0" fontId="7" fillId="2" borderId="32" xfId="0" applyFont="1" applyFill="1" applyBorder="1" applyAlignment="1">
      <alignment horizontal="left" vertical="top" indent="1"/>
    </xf>
    <xf numFmtId="0" fontId="7" fillId="2" borderId="50" xfId="0" applyFont="1" applyFill="1" applyBorder="1" applyAlignment="1">
      <alignment horizontal="left" indent="1"/>
    </xf>
    <xf numFmtId="0" fontId="7" fillId="0" borderId="0" xfId="0" applyFont="1" applyAlignment="1">
      <alignment horizontal="left" vertical="top" indent="1"/>
    </xf>
    <xf numFmtId="0" fontId="38" fillId="2" borderId="0" xfId="0" applyFont="1" applyFill="1" applyAlignment="1">
      <alignment horizontal="left" vertical="top" indent="1"/>
    </xf>
    <xf numFmtId="0" fontId="14" fillId="46" borderId="29" xfId="0" applyFont="1" applyFill="1" applyBorder="1" applyAlignment="1">
      <alignment horizontal="left" wrapText="1" indent="1"/>
    </xf>
    <xf numFmtId="0" fontId="35" fillId="46" borderId="31" xfId="0" applyFont="1" applyFill="1" applyBorder="1"/>
    <xf numFmtId="0" fontId="14" fillId="46" borderId="0" xfId="0" applyFont="1" applyFill="1" applyAlignment="1">
      <alignment vertical="top"/>
    </xf>
    <xf numFmtId="9" fontId="14" fillId="46" borderId="29" xfId="0" applyNumberFormat="1" applyFont="1" applyFill="1" applyBorder="1" applyAlignment="1">
      <alignment horizontal="center" vertical="center" wrapText="1"/>
    </xf>
    <xf numFmtId="9" fontId="14" fillId="46" borderId="30" xfId="0" applyNumberFormat="1" applyFont="1" applyFill="1" applyBorder="1" applyAlignment="1">
      <alignment horizontal="center" vertical="center" wrapText="1"/>
    </xf>
    <xf numFmtId="49" fontId="30" fillId="46" borderId="0" xfId="0" applyNumberFormat="1" applyFont="1" applyFill="1" applyAlignment="1">
      <alignment horizontal="center" vertical="center" wrapText="1"/>
    </xf>
    <xf numFmtId="9" fontId="30" fillId="46" borderId="0" xfId="0" applyNumberFormat="1" applyFont="1" applyFill="1" applyAlignment="1">
      <alignment horizontal="center" vertical="center" wrapText="1"/>
    </xf>
    <xf numFmtId="9" fontId="30" fillId="46" borderId="32" xfId="0" applyNumberFormat="1" applyFont="1" applyFill="1" applyBorder="1" applyAlignment="1">
      <alignment horizontal="center" vertical="center" wrapText="1"/>
    </xf>
    <xf numFmtId="9" fontId="30" fillId="46" borderId="34" xfId="0" applyNumberFormat="1" applyFont="1" applyFill="1" applyBorder="1" applyAlignment="1">
      <alignment horizontal="center" vertical="center" wrapText="1"/>
    </xf>
    <xf numFmtId="9" fontId="30" fillId="46" borderId="35" xfId="0" applyNumberFormat="1" applyFont="1" applyFill="1" applyBorder="1" applyAlignment="1">
      <alignment horizontal="center" vertical="center" wrapText="1"/>
    </xf>
    <xf numFmtId="9" fontId="24" fillId="46" borderId="79" xfId="0" applyNumberFormat="1" applyFont="1" applyFill="1" applyBorder="1" applyAlignment="1">
      <alignment horizontal="center" vertical="center" wrapText="1"/>
    </xf>
    <xf numFmtId="9" fontId="24" fillId="46" borderId="80" xfId="0" applyNumberFormat="1" applyFont="1" applyFill="1" applyBorder="1" applyAlignment="1">
      <alignment horizontal="center" vertical="center" wrapText="1"/>
    </xf>
    <xf numFmtId="9" fontId="24" fillId="46" borderId="33" xfId="0" applyNumberFormat="1" applyFont="1" applyFill="1" applyBorder="1" applyAlignment="1">
      <alignment horizontal="center" vertical="center" wrapText="1"/>
    </xf>
    <xf numFmtId="9" fontId="24" fillId="46" borderId="35" xfId="0" applyNumberFormat="1" applyFont="1" applyFill="1" applyBorder="1" applyAlignment="1">
      <alignment horizontal="center" vertical="center" wrapText="1"/>
    </xf>
    <xf numFmtId="9" fontId="24" fillId="46" borderId="34" xfId="0" applyNumberFormat="1" applyFont="1" applyFill="1" applyBorder="1" applyAlignment="1">
      <alignment horizontal="center" vertical="center" wrapText="1"/>
    </xf>
    <xf numFmtId="0" fontId="128" fillId="46" borderId="0" xfId="0" applyFont="1" applyFill="1" applyAlignment="1">
      <alignment vertical="top"/>
    </xf>
    <xf numFmtId="0" fontId="128" fillId="46" borderId="0" xfId="0" applyFont="1" applyFill="1" applyAlignment="1">
      <alignment horizontal="right" vertical="top"/>
    </xf>
    <xf numFmtId="9" fontId="128" fillId="46" borderId="32" xfId="0" applyNumberFormat="1" applyFont="1" applyFill="1" applyBorder="1" applyAlignment="1">
      <alignment horizontal="center" vertical="top" wrapText="1"/>
    </xf>
    <xf numFmtId="9" fontId="128" fillId="7" borderId="0" xfId="0" applyNumberFormat="1" applyFont="1" applyFill="1" applyAlignment="1" applyProtection="1">
      <alignment horizontal="center" vertical="top"/>
      <protection locked="0"/>
    </xf>
    <xf numFmtId="9" fontId="35" fillId="0" borderId="0" xfId="0" applyNumberFormat="1" applyFont="1" applyAlignment="1">
      <alignment horizontal="center" vertical="center"/>
    </xf>
    <xf numFmtId="0" fontId="109" fillId="7" borderId="41" xfId="0" applyFont="1" applyFill="1" applyBorder="1" applyAlignment="1">
      <alignment horizontal="left" vertical="center" wrapText="1" indent="1"/>
    </xf>
    <xf numFmtId="0" fontId="109" fillId="7" borderId="40" xfId="0" applyFont="1" applyFill="1" applyBorder="1" applyAlignment="1">
      <alignment horizontal="left" vertical="center" wrapText="1" indent="1"/>
    </xf>
    <xf numFmtId="0" fontId="35" fillId="7" borderId="41" xfId="0" applyFont="1" applyFill="1" applyBorder="1" applyAlignment="1">
      <alignment wrapText="1"/>
    </xf>
    <xf numFmtId="0" fontId="35" fillId="7" borderId="41" xfId="0" applyFont="1" applyFill="1" applyBorder="1" applyAlignment="1">
      <alignment vertical="center" wrapText="1"/>
    </xf>
    <xf numFmtId="0" fontId="35" fillId="7" borderId="43" xfId="0" applyFont="1" applyFill="1" applyBorder="1" applyAlignment="1">
      <alignment horizontal="center" wrapText="1"/>
    </xf>
    <xf numFmtId="0" fontId="58" fillId="36" borderId="29" xfId="0" applyFont="1" applyFill="1" applyBorder="1" applyAlignment="1">
      <alignment horizontal="center" vertical="center" wrapText="1"/>
    </xf>
    <xf numFmtId="0" fontId="6" fillId="37" borderId="29" xfId="0" applyFont="1" applyFill="1" applyBorder="1" applyAlignment="1">
      <alignment horizontal="center" vertical="center" wrapText="1"/>
    </xf>
    <xf numFmtId="0" fontId="68" fillId="49" borderId="29" xfId="0" applyFont="1" applyFill="1" applyBorder="1" applyAlignment="1">
      <alignment horizontal="center" vertical="center" wrapText="1"/>
    </xf>
    <xf numFmtId="0" fontId="126" fillId="48" borderId="0" xfId="0" applyFont="1" applyFill="1" applyAlignment="1">
      <alignment horizontal="right" vertical="center"/>
    </xf>
    <xf numFmtId="0" fontId="126" fillId="48" borderId="45" xfId="0" applyFont="1" applyFill="1" applyBorder="1" applyAlignment="1">
      <alignment horizontal="center" vertical="center"/>
    </xf>
    <xf numFmtId="0" fontId="109" fillId="7" borderId="12" xfId="0" applyFont="1" applyFill="1" applyBorder="1" applyAlignment="1">
      <alignment horizontal="left" vertical="center" wrapText="1" indent="1"/>
    </xf>
    <xf numFmtId="9" fontId="94" fillId="48" borderId="8" xfId="0" applyNumberFormat="1" applyFont="1" applyFill="1" applyBorder="1" applyAlignment="1">
      <alignment horizontal="center" vertical="center" wrapText="1"/>
    </xf>
    <xf numFmtId="9" fontId="94" fillId="48" borderId="2" xfId="0" applyNumberFormat="1" applyFont="1" applyFill="1" applyBorder="1" applyAlignment="1">
      <alignment horizontal="center" vertical="center" wrapText="1"/>
    </xf>
    <xf numFmtId="0" fontId="34" fillId="7" borderId="0" xfId="2" applyFont="1" applyFill="1" applyAlignment="1">
      <alignment vertical="center"/>
    </xf>
    <xf numFmtId="0" fontId="52" fillId="7" borderId="0" xfId="2" applyFont="1" applyFill="1" applyAlignment="1">
      <alignment horizontal="left" vertical="center" indent="1"/>
    </xf>
    <xf numFmtId="0" fontId="34" fillId="0" borderId="0" xfId="2" applyFont="1" applyAlignment="1">
      <alignment vertical="center"/>
    </xf>
    <xf numFmtId="0" fontId="34" fillId="7" borderId="0" xfId="2" applyFont="1" applyFill="1" applyAlignment="1">
      <alignment horizontal="right" vertical="center"/>
    </xf>
    <xf numFmtId="0" fontId="85" fillId="0" borderId="0" xfId="0" applyFont="1" applyAlignment="1">
      <alignment vertical="center"/>
    </xf>
    <xf numFmtId="9" fontId="58" fillId="9" borderId="28" xfId="0" applyNumberFormat="1" applyFont="1" applyFill="1" applyBorder="1" applyAlignment="1">
      <alignment horizontal="center" vertical="center"/>
    </xf>
    <xf numFmtId="9" fontId="56" fillId="9" borderId="29" xfId="0" applyNumberFormat="1" applyFont="1" applyFill="1" applyBorder="1" applyAlignment="1">
      <alignment horizontal="center" wrapText="1"/>
    </xf>
    <xf numFmtId="0" fontId="85" fillId="0" borderId="0" xfId="0" applyFont="1"/>
    <xf numFmtId="9" fontId="58" fillId="9" borderId="33" xfId="0" applyNumberFormat="1" applyFont="1" applyFill="1" applyBorder="1" applyAlignment="1">
      <alignment horizontal="center" vertical="center"/>
    </xf>
    <xf numFmtId="9" fontId="56" fillId="9" borderId="34" xfId="0" applyNumberFormat="1" applyFont="1" applyFill="1" applyBorder="1" applyAlignment="1">
      <alignment horizontal="left" vertical="center" wrapText="1" indent="8"/>
    </xf>
    <xf numFmtId="0" fontId="5" fillId="2" borderId="0" xfId="0" applyFont="1" applyFill="1" applyAlignment="1">
      <alignment horizontal="center" vertical="center"/>
    </xf>
    <xf numFmtId="0" fontId="6" fillId="3" borderId="0" xfId="0" applyFont="1" applyFill="1" applyAlignment="1">
      <alignment horizontal="left" vertical="center" indent="1"/>
    </xf>
    <xf numFmtId="0" fontId="7" fillId="3" borderId="0" xfId="0" applyFont="1" applyFill="1" applyAlignment="1">
      <alignment horizontal="right" vertical="center"/>
    </xf>
    <xf numFmtId="9" fontId="6" fillId="3" borderId="0" xfId="0" applyNumberFormat="1" applyFont="1" applyFill="1" applyAlignment="1">
      <alignment horizontal="left" vertical="center"/>
    </xf>
    <xf numFmtId="9" fontId="6" fillId="3" borderId="0" xfId="0" applyNumberFormat="1" applyFont="1" applyFill="1" applyAlignment="1">
      <alignment horizontal="left" vertical="center" indent="1"/>
    </xf>
    <xf numFmtId="9" fontId="9" fillId="46" borderId="31" xfId="1" applyNumberFormat="1" applyFont="1" applyFill="1" applyBorder="1" applyAlignment="1">
      <alignment horizontal="right" vertical="center" wrapText="1"/>
    </xf>
    <xf numFmtId="0" fontId="9" fillId="46" borderId="31" xfId="1" applyFont="1" applyFill="1" applyBorder="1" applyAlignment="1">
      <alignment horizontal="right" vertical="center" wrapText="1"/>
    </xf>
    <xf numFmtId="0" fontId="9" fillId="46" borderId="33" xfId="1" applyFont="1" applyFill="1" applyBorder="1" applyAlignment="1">
      <alignment horizontal="right" vertical="center" wrapText="1"/>
    </xf>
    <xf numFmtId="0" fontId="11" fillId="2" borderId="0" xfId="0" applyFont="1" applyFill="1" applyAlignment="1">
      <alignment horizontal="center" vertical="center"/>
    </xf>
    <xf numFmtId="0" fontId="5" fillId="2" borderId="0" xfId="0" applyFont="1" applyFill="1" applyAlignment="1">
      <alignment horizontal="left" vertical="center" indent="1"/>
    </xf>
    <xf numFmtId="0" fontId="5" fillId="2" borderId="0" xfId="0" applyFont="1" applyFill="1"/>
    <xf numFmtId="9" fontId="88" fillId="6" borderId="29" xfId="0" applyNumberFormat="1" applyFont="1" applyFill="1" applyBorder="1" applyAlignment="1">
      <alignment horizontal="center" vertical="center" wrapText="1"/>
    </xf>
    <xf numFmtId="0" fontId="88" fillId="6" borderId="29" xfId="0" applyFont="1" applyFill="1" applyBorder="1" applyAlignment="1">
      <alignment vertical="center" wrapText="1"/>
    </xf>
    <xf numFmtId="0" fontId="5" fillId="46" borderId="31" xfId="0" applyFont="1" applyFill="1" applyBorder="1"/>
    <xf numFmtId="0" fontId="5" fillId="46" borderId="0" xfId="0" applyFont="1" applyFill="1"/>
    <xf numFmtId="0" fontId="60" fillId="50" borderId="33" xfId="0" applyFont="1" applyFill="1" applyBorder="1" applyAlignment="1">
      <alignment horizontal="center" vertical="center" wrapText="1"/>
    </xf>
    <xf numFmtId="0" fontId="60" fillId="50" borderId="0" xfId="0" applyFont="1" applyFill="1" applyAlignment="1">
      <alignment horizontal="center" vertical="center" wrapText="1"/>
    </xf>
    <xf numFmtId="0" fontId="60" fillId="50" borderId="32" xfId="0" applyFont="1" applyFill="1" applyBorder="1" applyAlignment="1">
      <alignment horizontal="center" vertical="center"/>
    </xf>
    <xf numFmtId="0" fontId="89" fillId="7" borderId="0" xfId="0" applyFont="1" applyFill="1" applyAlignment="1">
      <alignment horizontal="center"/>
    </xf>
    <xf numFmtId="0" fontId="17" fillId="7" borderId="0" xfId="0" applyFont="1" applyFill="1" applyAlignment="1">
      <alignment horizontal="left" vertical="center" wrapText="1" indent="1"/>
    </xf>
    <xf numFmtId="0" fontId="17" fillId="7" borderId="0" xfId="0" applyFont="1" applyFill="1" applyAlignment="1">
      <alignment horizontal="center" vertical="center" wrapText="1"/>
    </xf>
    <xf numFmtId="0" fontId="67" fillId="7" borderId="0" xfId="0" applyFont="1" applyFill="1" applyAlignment="1">
      <alignment horizontal="center" vertical="center"/>
    </xf>
    <xf numFmtId="0" fontId="104" fillId="52" borderId="32" xfId="0" applyFont="1" applyFill="1" applyBorder="1" applyAlignment="1">
      <alignment horizontal="left" vertical="center" wrapText="1"/>
    </xf>
    <xf numFmtId="9" fontId="105" fillId="52" borderId="0" xfId="0" applyNumberFormat="1" applyFont="1" applyFill="1" applyAlignment="1">
      <alignment horizontal="left" vertical="center" wrapText="1"/>
    </xf>
    <xf numFmtId="0" fontId="106" fillId="51" borderId="32" xfId="0" applyFont="1" applyFill="1" applyBorder="1"/>
    <xf numFmtId="0" fontId="107" fillId="0" borderId="0" xfId="0" applyFont="1"/>
    <xf numFmtId="0" fontId="60" fillId="50" borderId="34" xfId="0" applyFont="1" applyFill="1" applyBorder="1" applyAlignment="1">
      <alignment horizontal="center" vertical="center" wrapText="1"/>
    </xf>
    <xf numFmtId="0" fontId="60" fillId="50" borderId="35" xfId="0" applyFont="1" applyFill="1" applyBorder="1" applyAlignment="1">
      <alignment horizontal="center" vertical="center" wrapText="1"/>
    </xf>
    <xf numFmtId="0" fontId="85" fillId="0" borderId="0" xfId="0" applyFont="1" applyAlignment="1">
      <alignment horizontal="center"/>
    </xf>
    <xf numFmtId="0" fontId="86" fillId="7" borderId="0" xfId="0" applyFont="1" applyFill="1" applyAlignment="1">
      <alignment horizontal="center"/>
    </xf>
    <xf numFmtId="0" fontId="67" fillId="2" borderId="0" xfId="0" applyFont="1" applyFill="1" applyAlignment="1">
      <alignment horizontal="left" vertical="center" wrapText="1" indent="1"/>
    </xf>
    <xf numFmtId="0" fontId="67" fillId="2" borderId="0" xfId="0" applyFont="1" applyFill="1" applyAlignment="1">
      <alignment horizontal="center" vertical="center" wrapText="1"/>
    </xf>
    <xf numFmtId="0" fontId="67" fillId="0" borderId="39" xfId="0" applyFont="1" applyBorder="1" applyAlignment="1">
      <alignment horizontal="left" vertical="center" wrapText="1" indent="1"/>
    </xf>
    <xf numFmtId="9" fontId="58" fillId="17" borderId="29" xfId="0" applyNumberFormat="1" applyFont="1" applyFill="1" applyBorder="1" applyAlignment="1">
      <alignment horizontal="center" vertical="center"/>
    </xf>
    <xf numFmtId="9" fontId="58" fillId="17" borderId="30" xfId="0" applyNumberFormat="1" applyFont="1" applyFill="1" applyBorder="1" applyAlignment="1">
      <alignment horizontal="center" vertical="center" wrapText="1"/>
    </xf>
    <xf numFmtId="9" fontId="58" fillId="50" borderId="29" xfId="0" applyNumberFormat="1" applyFont="1" applyFill="1" applyBorder="1" applyAlignment="1">
      <alignment horizontal="center" vertical="center"/>
    </xf>
    <xf numFmtId="9" fontId="65" fillId="20" borderId="28" xfId="0" applyNumberFormat="1" applyFont="1" applyFill="1" applyBorder="1" applyAlignment="1">
      <alignment horizontal="left" vertical="center" wrapText="1" indent="1"/>
    </xf>
    <xf numFmtId="9" fontId="58" fillId="50" borderId="29" xfId="9" applyFont="1" applyFill="1" applyBorder="1" applyAlignment="1" applyProtection="1">
      <alignment horizontal="center" vertical="center" wrapText="1"/>
    </xf>
    <xf numFmtId="0" fontId="58" fillId="50" borderId="30" xfId="0" applyFont="1" applyFill="1" applyBorder="1" applyAlignment="1">
      <alignment horizontal="center" vertical="center" wrapText="1"/>
    </xf>
    <xf numFmtId="0" fontId="63" fillId="0" borderId="0" xfId="0" applyFont="1"/>
    <xf numFmtId="9" fontId="7" fillId="46" borderId="0" xfId="0" applyNumberFormat="1" applyFont="1" applyFill="1" applyAlignment="1">
      <alignment horizontal="center" vertical="center"/>
    </xf>
    <xf numFmtId="9" fontId="7" fillId="46" borderId="32" xfId="0" applyNumberFormat="1" applyFont="1" applyFill="1" applyBorder="1" applyAlignment="1">
      <alignment horizontal="center" vertical="center" wrapText="1"/>
    </xf>
    <xf numFmtId="9" fontId="7" fillId="46" borderId="31" xfId="0" applyNumberFormat="1" applyFont="1" applyFill="1" applyBorder="1" applyAlignment="1">
      <alignment horizontal="left" vertical="center" wrapText="1" indent="1"/>
    </xf>
    <xf numFmtId="9" fontId="36" fillId="46" borderId="0" xfId="0" applyNumberFormat="1" applyFont="1" applyFill="1" applyAlignment="1">
      <alignment horizontal="center" vertical="center"/>
    </xf>
    <xf numFmtId="0" fontId="7" fillId="61" borderId="31" xfId="0" applyFont="1" applyFill="1" applyBorder="1" applyAlignment="1">
      <alignment horizontal="left" vertical="center" wrapText="1" indent="1"/>
    </xf>
    <xf numFmtId="9" fontId="7" fillId="63" borderId="0" xfId="0" applyNumberFormat="1" applyFont="1" applyFill="1" applyAlignment="1">
      <alignment horizontal="center" vertical="center"/>
    </xf>
    <xf numFmtId="0" fontId="36" fillId="51" borderId="32" xfId="0" applyFont="1" applyFill="1" applyBorder="1" applyAlignment="1">
      <alignment horizontal="center" vertical="center" wrapText="1"/>
    </xf>
    <xf numFmtId="9" fontId="7" fillId="61" borderId="0" xfId="0" applyNumberFormat="1" applyFont="1" applyFill="1" applyAlignment="1">
      <alignment horizontal="center" vertical="center"/>
    </xf>
    <xf numFmtId="0" fontId="7" fillId="61" borderId="33" xfId="0" applyFont="1" applyFill="1" applyBorder="1" applyAlignment="1">
      <alignment horizontal="left" vertical="center" wrapText="1" indent="1"/>
    </xf>
    <xf numFmtId="9" fontId="7" fillId="61" borderId="34" xfId="0" applyNumberFormat="1" applyFont="1" applyFill="1" applyBorder="1" applyAlignment="1">
      <alignment horizontal="center" vertical="center"/>
    </xf>
    <xf numFmtId="0" fontId="36" fillId="51" borderId="35" xfId="0" applyFont="1" applyFill="1" applyBorder="1" applyAlignment="1">
      <alignment horizontal="center" vertical="center" wrapText="1"/>
    </xf>
    <xf numFmtId="9" fontId="36" fillId="46" borderId="32" xfId="0" applyNumberFormat="1" applyFont="1" applyFill="1" applyBorder="1" applyAlignment="1">
      <alignment horizontal="center" vertical="center"/>
    </xf>
    <xf numFmtId="9" fontId="7" fillId="46" borderId="34" xfId="0" applyNumberFormat="1" applyFont="1" applyFill="1" applyBorder="1" applyAlignment="1">
      <alignment horizontal="center" vertical="center"/>
    </xf>
    <xf numFmtId="9" fontId="7" fillId="46" borderId="35" xfId="0" applyNumberFormat="1" applyFont="1" applyFill="1" applyBorder="1" applyAlignment="1">
      <alignment horizontal="center" vertical="center" wrapText="1"/>
    </xf>
    <xf numFmtId="9" fontId="7" fillId="46" borderId="33" xfId="0" applyNumberFormat="1" applyFont="1" applyFill="1" applyBorder="1" applyAlignment="1">
      <alignment horizontal="left" vertical="center" wrapText="1" indent="1"/>
    </xf>
    <xf numFmtId="9" fontId="36" fillId="46" borderId="35" xfId="0" applyNumberFormat="1" applyFont="1" applyFill="1" applyBorder="1" applyAlignment="1">
      <alignment horizontal="center" vertical="center"/>
    </xf>
    <xf numFmtId="0" fontId="32" fillId="0" borderId="0" xfId="0" applyFont="1" applyAlignment="1">
      <alignment horizontal="center"/>
    </xf>
    <xf numFmtId="0" fontId="61" fillId="0" borderId="0" xfId="0" applyFont="1" applyAlignment="1">
      <alignment horizontal="left" vertical="center" wrapText="1" indent="1"/>
    </xf>
    <xf numFmtId="0" fontId="61" fillId="0" borderId="0" xfId="0" applyFont="1" applyAlignment="1">
      <alignment vertical="center" wrapText="1"/>
    </xf>
    <xf numFmtId="0" fontId="87" fillId="0" borderId="0" xfId="0" applyFont="1" applyAlignment="1">
      <alignment horizontal="center" vertical="top"/>
    </xf>
    <xf numFmtId="9" fontId="66" fillId="0" borderId="0" xfId="0" applyNumberFormat="1" applyFont="1" applyAlignment="1">
      <alignment horizontal="left" vertical="center" wrapText="1" indent="1"/>
    </xf>
    <xf numFmtId="9" fontId="66" fillId="0" borderId="0" xfId="0" applyNumberFormat="1" applyFont="1" applyAlignment="1">
      <alignment vertical="center" wrapText="1"/>
    </xf>
    <xf numFmtId="0" fontId="32" fillId="0" borderId="0" xfId="0" applyFont="1" applyAlignment="1">
      <alignment horizontal="left" indent="1"/>
    </xf>
    <xf numFmtId="0" fontId="87" fillId="0" borderId="0" xfId="0" applyFont="1" applyAlignment="1">
      <alignment horizontal="left" vertical="top" indent="1"/>
    </xf>
    <xf numFmtId="0" fontId="12" fillId="0" borderId="0" xfId="0" applyFont="1" applyAlignment="1">
      <alignment vertical="center" wrapText="1"/>
    </xf>
    <xf numFmtId="0" fontId="85" fillId="0" borderId="0" xfId="0" applyFont="1" applyAlignment="1">
      <alignment horizontal="left" indent="1"/>
    </xf>
    <xf numFmtId="0" fontId="67" fillId="0" borderId="38" xfId="0" applyFont="1" applyBorder="1" applyAlignment="1" applyProtection="1">
      <alignment horizontal="left" vertical="center" wrapText="1" indent="1"/>
      <protection locked="0"/>
    </xf>
    <xf numFmtId="0" fontId="67" fillId="0" borderId="37" xfId="0" applyFont="1" applyBorder="1" applyAlignment="1" applyProtection="1">
      <alignment vertical="center" wrapText="1"/>
      <protection locked="0"/>
    </xf>
    <xf numFmtId="0" fontId="52" fillId="7" borderId="0" xfId="2" applyFont="1" applyFill="1" applyAlignment="1">
      <alignment vertical="center"/>
    </xf>
    <xf numFmtId="0" fontId="30" fillId="2" borderId="0" xfId="0" applyFont="1" applyFill="1" applyAlignment="1">
      <alignment horizontal="left" vertical="center"/>
    </xf>
    <xf numFmtId="0" fontId="30" fillId="2" borderId="0" xfId="0" applyFont="1" applyFill="1" applyAlignment="1">
      <alignment horizontal="left" vertical="center" indent="1"/>
    </xf>
    <xf numFmtId="0" fontId="30" fillId="2" borderId="0" xfId="0" applyFont="1" applyFill="1" applyAlignment="1">
      <alignment horizontal="center" vertical="center"/>
    </xf>
    <xf numFmtId="0" fontId="14" fillId="2" borderId="0" xfId="0" applyFont="1" applyFill="1" applyAlignment="1">
      <alignment horizontal="center" vertical="center"/>
    </xf>
    <xf numFmtId="14" fontId="14" fillId="2" borderId="0" xfId="1" applyNumberFormat="1" applyFont="1" applyFill="1" applyAlignment="1">
      <alignment horizontal="right" vertical="center"/>
    </xf>
    <xf numFmtId="0" fontId="73" fillId="0" borderId="0" xfId="0" applyFont="1"/>
    <xf numFmtId="0" fontId="58" fillId="7" borderId="28" xfId="1" applyFont="1" applyFill="1" applyBorder="1" applyAlignment="1">
      <alignment horizontal="center" vertical="center" wrapText="1"/>
    </xf>
    <xf numFmtId="0" fontId="58" fillId="7" borderId="29" xfId="1" applyFont="1" applyFill="1" applyBorder="1" applyAlignment="1">
      <alignment horizontal="left" vertical="center" wrapText="1" indent="1"/>
    </xf>
    <xf numFmtId="0" fontId="36" fillId="0" borderId="0" xfId="0" applyFont="1"/>
    <xf numFmtId="0" fontId="78" fillId="0" borderId="0" xfId="0" applyFont="1"/>
    <xf numFmtId="0" fontId="123" fillId="0" borderId="0" xfId="0" applyFont="1"/>
    <xf numFmtId="0" fontId="8" fillId="9" borderId="0" xfId="0" applyFont="1" applyFill="1" applyAlignment="1">
      <alignment horizontal="center" vertical="center" wrapText="1"/>
    </xf>
    <xf numFmtId="0" fontId="17" fillId="9" borderId="0" xfId="0" applyFont="1" applyFill="1" applyAlignment="1">
      <alignment horizontal="center" vertical="center" wrapText="1"/>
    </xf>
    <xf numFmtId="0" fontId="36" fillId="7" borderId="0" xfId="0" applyFont="1" applyFill="1"/>
    <xf numFmtId="0" fontId="120" fillId="52" borderId="63" xfId="1" applyFont="1" applyFill="1" applyBorder="1" applyAlignment="1">
      <alignment horizontal="center" vertical="center" wrapText="1"/>
    </xf>
    <xf numFmtId="0" fontId="121" fillId="0" borderId="0" xfId="0" applyFont="1"/>
    <xf numFmtId="0" fontId="70" fillId="0" borderId="0" xfId="0" applyFont="1" applyAlignment="1">
      <alignment vertical="center"/>
    </xf>
    <xf numFmtId="0" fontId="114" fillId="0" borderId="0" xfId="0" applyFont="1"/>
    <xf numFmtId="0" fontId="117" fillId="15" borderId="34" xfId="1" applyFont="1" applyFill="1" applyBorder="1" applyAlignment="1">
      <alignment vertical="center" wrapText="1"/>
    </xf>
    <xf numFmtId="0" fontId="61" fillId="39" borderId="29" xfId="0" applyFont="1" applyFill="1" applyBorder="1"/>
    <xf numFmtId="9" fontId="69" fillId="46" borderId="65" xfId="0" applyNumberFormat="1" applyFont="1" applyFill="1" applyBorder="1" applyAlignment="1">
      <alignment horizontal="center" vertical="center"/>
    </xf>
    <xf numFmtId="0" fontId="13" fillId="0" borderId="0" xfId="0" applyFont="1" applyAlignment="1">
      <alignment horizontal="left" vertical="center"/>
    </xf>
    <xf numFmtId="9" fontId="69" fillId="46" borderId="61" xfId="0" applyNumberFormat="1" applyFont="1" applyFill="1" applyBorder="1" applyAlignment="1">
      <alignment horizontal="center" vertical="center"/>
    </xf>
    <xf numFmtId="9" fontId="69" fillId="46" borderId="68" xfId="0" applyNumberFormat="1" applyFont="1" applyFill="1" applyBorder="1" applyAlignment="1">
      <alignment horizontal="center" vertical="center"/>
    </xf>
    <xf numFmtId="0" fontId="68" fillId="0" borderId="0" xfId="0" applyFont="1"/>
    <xf numFmtId="0" fontId="36" fillId="0" borderId="0" xfId="0" applyFont="1" applyAlignment="1">
      <alignment horizontal="left" indent="1"/>
    </xf>
    <xf numFmtId="9" fontId="69" fillId="46" borderId="70" xfId="0" applyNumberFormat="1" applyFont="1" applyFill="1" applyBorder="1" applyAlignment="1">
      <alignment horizontal="center" vertical="center"/>
    </xf>
    <xf numFmtId="9" fontId="69" fillId="46" borderId="73" xfId="0" applyNumberFormat="1" applyFont="1" applyFill="1" applyBorder="1" applyAlignment="1">
      <alignment horizontal="center" vertical="center"/>
    </xf>
    <xf numFmtId="9" fontId="69" fillId="46" borderId="75" xfId="0" applyNumberFormat="1" applyFont="1" applyFill="1" applyBorder="1" applyAlignment="1">
      <alignment horizontal="center" vertical="center"/>
    </xf>
    <xf numFmtId="9" fontId="75" fillId="37" borderId="29" xfId="0" applyNumberFormat="1" applyFont="1" applyFill="1" applyBorder="1" applyAlignment="1">
      <alignment horizontal="center" vertical="center"/>
    </xf>
    <xf numFmtId="0" fontId="68" fillId="37" borderId="29" xfId="0" applyFont="1" applyFill="1" applyBorder="1" applyAlignment="1">
      <alignment horizontal="center" vertical="center" wrapText="1"/>
    </xf>
    <xf numFmtId="9" fontId="58" fillId="16" borderId="29" xfId="0" applyNumberFormat="1" applyFont="1" applyFill="1" applyBorder="1" applyAlignment="1">
      <alignment horizontal="center" vertical="center"/>
    </xf>
    <xf numFmtId="0" fontId="58" fillId="16" borderId="29" xfId="0" applyFont="1" applyFill="1" applyBorder="1" applyAlignment="1">
      <alignment horizontal="center" vertical="center"/>
    </xf>
    <xf numFmtId="0" fontId="58" fillId="0" borderId="0" xfId="0" applyFont="1"/>
    <xf numFmtId="0" fontId="58" fillId="15" borderId="29" xfId="1" applyFont="1" applyFill="1" applyBorder="1" applyAlignment="1">
      <alignment horizontal="center" vertical="center" wrapText="1"/>
    </xf>
    <xf numFmtId="0" fontId="95" fillId="0" borderId="66" xfId="0" applyFont="1" applyBorder="1" applyAlignment="1" applyProtection="1">
      <alignment horizontal="center" vertical="center" wrapText="1"/>
      <protection locked="0"/>
    </xf>
    <xf numFmtId="0" fontId="95" fillId="0" borderId="71" xfId="0" applyFont="1" applyBorder="1" applyAlignment="1" applyProtection="1">
      <alignment horizontal="center" vertical="center" wrapText="1"/>
      <protection locked="0"/>
    </xf>
    <xf numFmtId="0" fontId="30" fillId="2" borderId="0" xfId="1" applyFont="1" applyFill="1" applyAlignment="1">
      <alignment horizontal="left" vertical="center"/>
    </xf>
    <xf numFmtId="0" fontId="30" fillId="2" borderId="0" xfId="1" applyFont="1" applyFill="1" applyAlignment="1">
      <alignment vertical="center"/>
    </xf>
    <xf numFmtId="0" fontId="30" fillId="2" borderId="0" xfId="1" applyFont="1" applyFill="1" applyAlignment="1">
      <alignment horizontal="center" vertical="center"/>
    </xf>
    <xf numFmtId="0" fontId="30" fillId="2" borderId="0" xfId="1" applyFont="1" applyFill="1" applyAlignment="1">
      <alignment horizontal="right" vertical="center"/>
    </xf>
    <xf numFmtId="0" fontId="71" fillId="2" borderId="0" xfId="2" applyFont="1" applyFill="1" applyAlignment="1">
      <alignment vertical="center"/>
    </xf>
    <xf numFmtId="0" fontId="71" fillId="0" borderId="0" xfId="2" applyFont="1" applyAlignment="1">
      <alignment vertical="center"/>
    </xf>
    <xf numFmtId="0" fontId="61" fillId="7" borderId="49" xfId="1" applyFont="1" applyFill="1" applyBorder="1" applyAlignment="1">
      <alignment horizontal="center" vertical="top" wrapText="1"/>
    </xf>
    <xf numFmtId="0" fontId="79" fillId="7" borderId="50" xfId="2" applyFont="1" applyFill="1" applyBorder="1"/>
    <xf numFmtId="0" fontId="79" fillId="0" borderId="0" xfId="2" applyFont="1"/>
    <xf numFmtId="0" fontId="61" fillId="7" borderId="55" xfId="1" applyFont="1" applyFill="1" applyBorder="1" applyAlignment="1">
      <alignment horizontal="center" vertical="center" wrapText="1"/>
    </xf>
    <xf numFmtId="0" fontId="79" fillId="7" borderId="0" xfId="2" applyFont="1" applyFill="1"/>
    <xf numFmtId="0" fontId="71" fillId="0" borderId="0" xfId="2" applyFont="1"/>
    <xf numFmtId="0" fontId="79" fillId="0" borderId="0" xfId="2" applyFont="1" applyAlignment="1">
      <alignment vertical="center"/>
    </xf>
    <xf numFmtId="0" fontId="5" fillId="0" borderId="0" xfId="2" applyFont="1"/>
    <xf numFmtId="0" fontId="79" fillId="2" borderId="0" xfId="2" applyFont="1" applyFill="1"/>
    <xf numFmtId="0" fontId="37" fillId="0" borderId="0" xfId="0" applyFont="1"/>
    <xf numFmtId="0" fontId="35" fillId="0" borderId="0" xfId="0" applyFont="1" applyAlignment="1">
      <alignment vertical="top"/>
    </xf>
    <xf numFmtId="0" fontId="35" fillId="7" borderId="0" xfId="0" applyFont="1" applyFill="1"/>
    <xf numFmtId="0" fontId="73" fillId="46" borderId="31" xfId="0" applyFont="1" applyFill="1" applyBorder="1" applyAlignment="1">
      <alignment vertical="center"/>
    </xf>
    <xf numFmtId="0" fontId="44" fillId="46" borderId="0" xfId="0" applyFont="1" applyFill="1" applyAlignment="1">
      <alignment horizontal="right" vertical="center" indent="1"/>
    </xf>
    <xf numFmtId="49" fontId="44" fillId="46" borderId="0" xfId="0" applyNumberFormat="1" applyFont="1" applyFill="1" applyAlignment="1">
      <alignment horizontal="center" vertical="center"/>
    </xf>
    <xf numFmtId="49" fontId="44" fillId="46" borderId="32" xfId="0" applyNumberFormat="1" applyFont="1" applyFill="1" applyBorder="1" applyAlignment="1">
      <alignment horizontal="center" vertical="center"/>
    </xf>
    <xf numFmtId="0" fontId="37" fillId="0" borderId="0" xfId="0" applyFont="1" applyAlignment="1">
      <alignment vertical="center"/>
    </xf>
    <xf numFmtId="0" fontId="44" fillId="46" borderId="31" xfId="0" applyFont="1" applyFill="1" applyBorder="1" applyAlignment="1">
      <alignment horizontal="center" vertical="center"/>
    </xf>
    <xf numFmtId="0" fontId="73" fillId="46" borderId="33" xfId="0" applyFont="1" applyFill="1" applyBorder="1" applyAlignment="1">
      <alignment vertical="center"/>
    </xf>
    <xf numFmtId="0" fontId="44" fillId="46" borderId="34" xfId="0" applyFont="1" applyFill="1" applyBorder="1" applyAlignment="1">
      <alignment horizontal="right" vertical="center" indent="1"/>
    </xf>
    <xf numFmtId="0" fontId="25" fillId="10" borderId="48" xfId="1" applyFont="1" applyFill="1" applyBorder="1" applyAlignment="1">
      <alignment horizontal="center" vertical="center" wrapText="1"/>
    </xf>
    <xf numFmtId="0" fontId="120" fillId="6" borderId="63" xfId="1" applyFont="1" applyFill="1" applyBorder="1" applyAlignment="1">
      <alignment horizontal="center" vertical="center" wrapText="1"/>
    </xf>
    <xf numFmtId="0" fontId="57" fillId="15" borderId="34" xfId="1" applyFont="1" applyFill="1" applyBorder="1" applyAlignment="1">
      <alignment horizontal="center" vertical="center" wrapText="1"/>
    </xf>
    <xf numFmtId="9" fontId="57" fillId="14" borderId="29" xfId="0" applyNumberFormat="1" applyFont="1" applyFill="1" applyBorder="1" applyAlignment="1">
      <alignment horizontal="center" vertical="center" wrapText="1"/>
    </xf>
    <xf numFmtId="14" fontId="30" fillId="2" borderId="0" xfId="1" applyNumberFormat="1" applyFont="1" applyFill="1" applyAlignment="1">
      <alignment horizontal="right" vertical="center"/>
    </xf>
    <xf numFmtId="0" fontId="6" fillId="46" borderId="31" xfId="0" applyFont="1" applyFill="1" applyBorder="1" applyAlignment="1">
      <alignment horizontal="center" vertical="center" wrapText="1"/>
    </xf>
    <xf numFmtId="0" fontId="6" fillId="46" borderId="0" xfId="0" applyFont="1" applyFill="1" applyAlignment="1">
      <alignment horizontal="center" vertical="center" wrapText="1"/>
    </xf>
    <xf numFmtId="49" fontId="7" fillId="3" borderId="31" xfId="0" applyNumberFormat="1" applyFont="1" applyFill="1" applyBorder="1" applyAlignment="1">
      <alignment horizontal="left" vertical="top" indent="2"/>
    </xf>
    <xf numFmtId="0" fontId="3" fillId="2" borderId="0" xfId="0" applyFont="1" applyFill="1" applyAlignment="1">
      <alignment horizontal="center" vertical="center"/>
    </xf>
    <xf numFmtId="0" fontId="115" fillId="0" borderId="49" xfId="0" applyFont="1" applyBorder="1" applyAlignment="1">
      <alignment horizontal="left" vertical="center" indent="1"/>
    </xf>
    <xf numFmtId="0" fontId="114" fillId="0" borderId="50" xfId="0" applyFont="1" applyBorder="1"/>
    <xf numFmtId="0" fontId="114" fillId="0" borderId="51" xfId="0" applyFont="1" applyBorder="1"/>
    <xf numFmtId="0" fontId="115" fillId="0" borderId="52" xfId="0" applyFont="1" applyBorder="1" applyAlignment="1">
      <alignment horizontal="left" vertical="center" indent="1"/>
    </xf>
    <xf numFmtId="0" fontId="114" fillId="0" borderId="53" xfId="0" applyFont="1" applyBorder="1"/>
    <xf numFmtId="0" fontId="114" fillId="0" borderId="54" xfId="0" applyFont="1" applyBorder="1"/>
    <xf numFmtId="9" fontId="58" fillId="18" borderId="28" xfId="0" applyNumberFormat="1" applyFont="1" applyFill="1" applyBorder="1" applyAlignment="1">
      <alignment horizontal="left" vertical="center" wrapText="1" indent="1"/>
    </xf>
    <xf numFmtId="0" fontId="35" fillId="7" borderId="41" xfId="0" applyFont="1" applyFill="1" applyBorder="1" applyAlignment="1">
      <alignment horizontal="left" vertical="center" indent="1"/>
    </xf>
    <xf numFmtId="0" fontId="109" fillId="7" borderId="43" xfId="0" applyFont="1" applyFill="1" applyBorder="1" applyAlignment="1">
      <alignment vertical="center"/>
    </xf>
    <xf numFmtId="49" fontId="7" fillId="3" borderId="0" xfId="0" applyNumberFormat="1" applyFont="1" applyFill="1" applyAlignment="1">
      <alignment vertical="top"/>
    </xf>
    <xf numFmtId="0" fontId="79" fillId="0" borderId="0" xfId="2" applyFont="1" applyAlignment="1">
      <alignment horizontal="left" vertical="center" indent="1"/>
    </xf>
    <xf numFmtId="49" fontId="95" fillId="43" borderId="65" xfId="5" applyNumberFormat="1" applyFont="1" applyFill="1" applyBorder="1" applyAlignment="1" applyProtection="1">
      <alignment horizontal="left" vertical="center" wrapText="1" indent="1"/>
      <protection locked="0"/>
    </xf>
    <xf numFmtId="49" fontId="95" fillId="43" borderId="61" xfId="5" applyNumberFormat="1" applyFont="1" applyFill="1" applyBorder="1" applyAlignment="1" applyProtection="1">
      <alignment horizontal="left" vertical="center" wrapText="1" indent="1"/>
      <protection locked="0"/>
    </xf>
    <xf numFmtId="49" fontId="95" fillId="43" borderId="68" xfId="5" applyNumberFormat="1" applyFont="1" applyFill="1" applyBorder="1" applyAlignment="1" applyProtection="1">
      <alignment horizontal="left" vertical="center" wrapText="1" indent="1"/>
      <protection locked="0"/>
    </xf>
    <xf numFmtId="49" fontId="95" fillId="7" borderId="65" xfId="5" applyNumberFormat="1" applyFont="1" applyFill="1" applyBorder="1" applyAlignment="1" applyProtection="1">
      <alignment horizontal="left" vertical="center" wrapText="1" indent="1"/>
      <protection locked="0"/>
    </xf>
    <xf numFmtId="49" fontId="95" fillId="7" borderId="61" xfId="5" applyNumberFormat="1" applyFont="1" applyFill="1" applyBorder="1" applyAlignment="1" applyProtection="1">
      <alignment horizontal="left" vertical="center" wrapText="1" indent="1"/>
      <protection locked="0"/>
    </xf>
    <xf numFmtId="49" fontId="95" fillId="7" borderId="68" xfId="5" applyNumberFormat="1" applyFont="1" applyFill="1" applyBorder="1" applyAlignment="1" applyProtection="1">
      <alignment horizontal="left" vertical="center" wrapText="1" indent="1"/>
      <protection locked="0"/>
    </xf>
    <xf numFmtId="49" fontId="95" fillId="7" borderId="70" xfId="5" applyNumberFormat="1" applyFont="1" applyFill="1" applyBorder="1" applyAlignment="1" applyProtection="1">
      <alignment horizontal="left" vertical="center" wrapText="1" indent="1"/>
      <protection locked="0"/>
    </xf>
    <xf numFmtId="49" fontId="95" fillId="7" borderId="73" xfId="5" applyNumberFormat="1" applyFont="1" applyFill="1" applyBorder="1" applyAlignment="1" applyProtection="1">
      <alignment horizontal="left" vertical="center" wrapText="1" indent="1"/>
      <protection locked="0"/>
    </xf>
    <xf numFmtId="49" fontId="95" fillId="7" borderId="75" xfId="5" applyNumberFormat="1" applyFont="1" applyFill="1" applyBorder="1" applyAlignment="1" applyProtection="1">
      <alignment horizontal="left" vertical="center" wrapText="1" indent="1"/>
      <protection locked="0"/>
    </xf>
    <xf numFmtId="9" fontId="35" fillId="46" borderId="33" xfId="0" applyNumberFormat="1" applyFont="1" applyFill="1" applyBorder="1" applyAlignment="1">
      <alignment horizontal="center" vertical="center"/>
    </xf>
    <xf numFmtId="9" fontId="35" fillId="46" borderId="35" xfId="0" applyNumberFormat="1" applyFont="1" applyFill="1" applyBorder="1" applyAlignment="1">
      <alignment horizontal="center" vertical="center" wrapText="1"/>
    </xf>
    <xf numFmtId="0" fontId="130" fillId="7" borderId="0" xfId="8" applyFont="1" applyFill="1" applyBorder="1" applyAlignment="1" applyProtection="1">
      <alignment horizontal="left" vertical="center"/>
    </xf>
    <xf numFmtId="0" fontId="59" fillId="14" borderId="50" xfId="1" applyFont="1" applyFill="1" applyBorder="1" applyAlignment="1">
      <alignment horizontal="center" vertical="center"/>
    </xf>
    <xf numFmtId="0" fontId="59" fillId="14" borderId="51" xfId="1" applyFont="1" applyFill="1" applyBorder="1" applyAlignment="1">
      <alignment horizontal="center" vertical="center"/>
    </xf>
    <xf numFmtId="0" fontId="58" fillId="14" borderId="0" xfId="1" applyFont="1" applyFill="1" applyAlignment="1">
      <alignment horizontal="center" vertical="center" wrapText="1"/>
    </xf>
    <xf numFmtId="0" fontId="58" fillId="14" borderId="56" xfId="1" applyFont="1" applyFill="1" applyBorder="1" applyAlignment="1">
      <alignment horizontal="center" vertical="center" wrapText="1"/>
    </xf>
    <xf numFmtId="0" fontId="77" fillId="14" borderId="52" xfId="1" applyFont="1" applyFill="1" applyBorder="1" applyAlignment="1">
      <alignment horizontal="center" vertical="top" wrapText="1"/>
    </xf>
    <xf numFmtId="0" fontId="77" fillId="14" borderId="53" xfId="1" applyFont="1" applyFill="1" applyBorder="1" applyAlignment="1">
      <alignment horizontal="center" vertical="top" wrapText="1"/>
    </xf>
    <xf numFmtId="0" fontId="77" fillId="14" borderId="54" xfId="1" applyFont="1" applyFill="1" applyBorder="1" applyAlignment="1">
      <alignment horizontal="center" vertical="top" wrapText="1"/>
    </xf>
    <xf numFmtId="0" fontId="60" fillId="60" borderId="46" xfId="1" applyFont="1" applyFill="1" applyBorder="1" applyAlignment="1">
      <alignment horizontal="center" vertical="center" wrapText="1"/>
    </xf>
    <xf numFmtId="0" fontId="61" fillId="60" borderId="48" xfId="1" applyFont="1" applyFill="1" applyBorder="1" applyAlignment="1">
      <alignment horizontal="center" vertical="center" wrapText="1"/>
    </xf>
    <xf numFmtId="0" fontId="61" fillId="60" borderId="47" xfId="1" applyFont="1" applyFill="1" applyBorder="1" applyAlignment="1">
      <alignment horizontal="center" vertical="center" wrapText="1"/>
    </xf>
    <xf numFmtId="0" fontId="16" fillId="46" borderId="52" xfId="1" applyFont="1" applyFill="1" applyBorder="1" applyAlignment="1">
      <alignment horizontal="left" vertical="top" wrapText="1" indent="1"/>
    </xf>
    <xf numFmtId="0" fontId="16" fillId="46" borderId="53" xfId="1" applyFont="1" applyFill="1" applyBorder="1" applyAlignment="1">
      <alignment horizontal="left" vertical="top" wrapText="1" indent="1"/>
    </xf>
    <xf numFmtId="0" fontId="16" fillId="46" borderId="54" xfId="1" applyFont="1" applyFill="1" applyBorder="1" applyAlignment="1">
      <alignment horizontal="left" vertical="top" wrapText="1" indent="1"/>
    </xf>
    <xf numFmtId="0" fontId="15" fillId="46" borderId="52" xfId="1" applyFont="1" applyFill="1" applyBorder="1" applyAlignment="1">
      <alignment horizontal="right" vertical="center"/>
    </xf>
    <xf numFmtId="0" fontId="15" fillId="46" borderId="53" xfId="1" applyFont="1" applyFill="1" applyBorder="1" applyAlignment="1">
      <alignment horizontal="right" vertical="center"/>
    </xf>
    <xf numFmtId="0" fontId="129" fillId="0" borderId="53" xfId="8" applyFont="1" applyBorder="1" applyAlignment="1" applyProtection="1">
      <alignment vertical="center"/>
      <protection locked="0"/>
    </xf>
    <xf numFmtId="0" fontId="129" fillId="0" borderId="53" xfId="0" applyFont="1" applyBorder="1" applyAlignment="1" applyProtection="1">
      <alignment vertical="center"/>
      <protection locked="0"/>
    </xf>
    <xf numFmtId="49" fontId="31" fillId="2" borderId="53" xfId="1" applyNumberFormat="1" applyFont="1" applyFill="1" applyBorder="1" applyAlignment="1" applyProtection="1">
      <alignment vertical="center"/>
      <protection locked="0"/>
    </xf>
    <xf numFmtId="49" fontId="31" fillId="2" borderId="54" xfId="1" applyNumberFormat="1" applyFont="1" applyFill="1" applyBorder="1" applyAlignment="1" applyProtection="1">
      <alignment vertical="center"/>
      <protection locked="0"/>
    </xf>
    <xf numFmtId="0" fontId="58" fillId="15" borderId="49" xfId="1" applyFont="1" applyFill="1" applyBorder="1" applyAlignment="1">
      <alignment horizontal="center" vertical="center"/>
    </xf>
    <xf numFmtId="0" fontId="58" fillId="15" borderId="50" xfId="1" applyFont="1" applyFill="1" applyBorder="1" applyAlignment="1">
      <alignment horizontal="center" vertical="center"/>
    </xf>
    <xf numFmtId="0" fontId="58" fillId="15" borderId="51" xfId="1" applyFont="1" applyFill="1" applyBorder="1" applyAlignment="1">
      <alignment horizontal="center" vertical="center"/>
    </xf>
    <xf numFmtId="0" fontId="16" fillId="6" borderId="55" xfId="1" applyFont="1" applyFill="1" applyBorder="1" applyAlignment="1">
      <alignment horizontal="left" vertical="center" wrapText="1" indent="1"/>
    </xf>
    <xf numFmtId="0" fontId="16" fillId="6" borderId="0" xfId="1" applyFont="1" applyFill="1" applyAlignment="1">
      <alignment horizontal="left" vertical="center" wrapText="1" indent="1"/>
    </xf>
    <xf numFmtId="0" fontId="16" fillId="6" borderId="56" xfId="1" applyFont="1" applyFill="1" applyBorder="1" applyAlignment="1">
      <alignment horizontal="left" vertical="center" wrapText="1" indent="1"/>
    </xf>
    <xf numFmtId="0" fontId="42" fillId="2" borderId="0" xfId="2" applyFont="1" applyFill="1" applyAlignment="1">
      <alignment horizontal="center" vertical="center"/>
    </xf>
    <xf numFmtId="0" fontId="15" fillId="46" borderId="49" xfId="1" applyFont="1" applyFill="1" applyBorder="1" applyAlignment="1">
      <alignment horizontal="right" vertical="center"/>
    </xf>
    <xf numFmtId="0" fontId="15" fillId="46" borderId="50" xfId="1" applyFont="1" applyFill="1" applyBorder="1" applyAlignment="1">
      <alignment horizontal="right" vertical="center"/>
    </xf>
    <xf numFmtId="0" fontId="80" fillId="3" borderId="50" xfId="1" applyFont="1" applyFill="1" applyBorder="1" applyAlignment="1" applyProtection="1">
      <alignment vertical="center"/>
      <protection locked="0"/>
    </xf>
    <xf numFmtId="0" fontId="80" fillId="3" borderId="51" xfId="1" applyFont="1" applyFill="1" applyBorder="1" applyAlignment="1" applyProtection="1">
      <alignment vertical="center"/>
      <protection locked="0"/>
    </xf>
    <xf numFmtId="0" fontId="15" fillId="46" borderId="55" xfId="1" applyFont="1" applyFill="1" applyBorder="1" applyAlignment="1">
      <alignment horizontal="right" vertical="center" wrapText="1"/>
    </xf>
    <xf numFmtId="0" fontId="15" fillId="46" borderId="0" xfId="1" applyFont="1" applyFill="1" applyAlignment="1">
      <alignment horizontal="right" vertical="center" wrapText="1"/>
    </xf>
    <xf numFmtId="0" fontId="80" fillId="3" borderId="0" xfId="1" applyFont="1" applyFill="1" applyAlignment="1" applyProtection="1">
      <alignment vertical="center"/>
      <protection locked="0"/>
    </xf>
    <xf numFmtId="0" fontId="80" fillId="3" borderId="56" xfId="1" applyFont="1" applyFill="1" applyBorder="1" applyAlignment="1" applyProtection="1">
      <alignment vertical="center"/>
      <protection locked="0"/>
    </xf>
    <xf numFmtId="0" fontId="58" fillId="60" borderId="46" xfId="1" applyFont="1" applyFill="1" applyBorder="1" applyAlignment="1">
      <alignment horizontal="center" vertical="center"/>
    </xf>
    <xf numFmtId="0" fontId="58" fillId="60" borderId="48" xfId="1" applyFont="1" applyFill="1" applyBorder="1" applyAlignment="1">
      <alignment horizontal="center" vertical="center"/>
    </xf>
    <xf numFmtId="0" fontId="58" fillId="60" borderId="47" xfId="1" applyFont="1" applyFill="1" applyBorder="1" applyAlignment="1">
      <alignment horizontal="center" vertical="center"/>
    </xf>
    <xf numFmtId="0" fontId="64" fillId="11" borderId="48" xfId="1" applyFont="1" applyFill="1" applyBorder="1" applyAlignment="1">
      <alignment horizontal="center" vertical="center" wrapText="1"/>
    </xf>
    <xf numFmtId="49" fontId="64" fillId="67" borderId="48" xfId="1" applyNumberFormat="1" applyFont="1" applyFill="1" applyBorder="1" applyAlignment="1">
      <alignment horizontal="center" vertical="center" wrapText="1"/>
    </xf>
    <xf numFmtId="49" fontId="64" fillId="67" borderId="47" xfId="1" applyNumberFormat="1" applyFont="1" applyFill="1" applyBorder="1" applyAlignment="1">
      <alignment horizontal="center" vertical="center" wrapText="1"/>
    </xf>
    <xf numFmtId="0" fontId="73" fillId="12" borderId="55" xfId="0" applyFont="1" applyFill="1" applyBorder="1" applyAlignment="1">
      <alignment horizontal="left" vertical="center" wrapText="1" indent="1"/>
    </xf>
    <xf numFmtId="0" fontId="73" fillId="12" borderId="0" xfId="0" applyFont="1" applyFill="1" applyAlignment="1">
      <alignment horizontal="left" vertical="center" wrapText="1" indent="1"/>
    </xf>
    <xf numFmtId="0" fontId="83" fillId="10" borderId="0" xfId="0" applyFont="1" applyFill="1" applyAlignment="1">
      <alignment horizontal="left" vertical="center" wrapText="1" indent="1"/>
    </xf>
    <xf numFmtId="0" fontId="83" fillId="10" borderId="56" xfId="0" applyFont="1" applyFill="1" applyBorder="1" applyAlignment="1">
      <alignment horizontal="left" vertical="center" wrapText="1" indent="1"/>
    </xf>
    <xf numFmtId="0" fontId="73" fillId="12" borderId="52" xfId="0" applyFont="1" applyFill="1" applyBorder="1" applyAlignment="1">
      <alignment horizontal="left" vertical="center" wrapText="1" indent="1"/>
    </xf>
    <xf numFmtId="0" fontId="73" fillId="12" borderId="53" xfId="0" applyFont="1" applyFill="1" applyBorder="1" applyAlignment="1">
      <alignment horizontal="left" vertical="center" wrapText="1" indent="1"/>
    </xf>
    <xf numFmtId="0" fontId="83" fillId="10" borderId="53" xfId="0" applyFont="1" applyFill="1" applyBorder="1" applyAlignment="1">
      <alignment horizontal="left" vertical="center" wrapText="1" indent="1"/>
    </xf>
    <xf numFmtId="0" fontId="83" fillId="10" borderId="54" xfId="0" applyFont="1" applyFill="1" applyBorder="1" applyAlignment="1">
      <alignment horizontal="left" vertical="center" wrapText="1" indent="1"/>
    </xf>
    <xf numFmtId="0" fontId="64" fillId="67" borderId="46" xfId="1" applyFont="1" applyFill="1" applyBorder="1" applyAlignment="1">
      <alignment horizontal="center" vertical="center" wrapText="1"/>
    </xf>
    <xf numFmtId="0" fontId="64" fillId="67" borderId="48" xfId="1" applyFont="1" applyFill="1" applyBorder="1" applyAlignment="1">
      <alignment horizontal="center" vertical="center" wrapText="1"/>
    </xf>
    <xf numFmtId="9" fontId="83" fillId="10" borderId="0" xfId="0" applyNumberFormat="1" applyFont="1" applyFill="1" applyAlignment="1">
      <alignment horizontal="left" vertical="center" wrapText="1" indent="1"/>
    </xf>
    <xf numFmtId="9" fontId="83" fillId="10" borderId="56" xfId="0" applyNumberFormat="1" applyFont="1" applyFill="1" applyBorder="1" applyAlignment="1">
      <alignment horizontal="left" vertical="center" wrapText="1" indent="1"/>
    </xf>
    <xf numFmtId="0" fontId="64" fillId="12" borderId="46" xfId="1" applyFont="1" applyFill="1" applyBorder="1" applyAlignment="1">
      <alignment horizontal="center" vertical="center" wrapText="1"/>
    </xf>
    <xf numFmtId="0" fontId="63" fillId="12" borderId="48" xfId="1" applyFont="1" applyFill="1" applyBorder="1" applyAlignment="1">
      <alignment horizontal="center" vertical="center"/>
    </xf>
    <xf numFmtId="0" fontId="63" fillId="12" borderId="47" xfId="1" applyFont="1" applyFill="1" applyBorder="1" applyAlignment="1">
      <alignment horizontal="center" vertical="center"/>
    </xf>
    <xf numFmtId="0" fontId="15" fillId="10" borderId="46" xfId="1" applyFont="1" applyFill="1" applyBorder="1" applyAlignment="1">
      <alignment horizontal="center" vertical="center" wrapText="1"/>
    </xf>
    <xf numFmtId="0" fontId="15" fillId="10" borderId="48" xfId="1" applyFont="1" applyFill="1" applyBorder="1" applyAlignment="1">
      <alignment horizontal="center" vertical="center" wrapText="1"/>
    </xf>
    <xf numFmtId="0" fontId="15" fillId="10" borderId="47" xfId="1" applyFont="1" applyFill="1" applyBorder="1" applyAlignment="1">
      <alignment horizontal="center" vertical="center" wrapText="1"/>
    </xf>
    <xf numFmtId="0" fontId="124" fillId="12" borderId="46" xfId="1" applyFont="1" applyFill="1" applyBorder="1" applyAlignment="1">
      <alignment horizontal="center" vertical="center" wrapText="1"/>
    </xf>
    <xf numFmtId="0" fontId="125" fillId="12" borderId="48" xfId="1" applyFont="1" applyFill="1" applyBorder="1" applyAlignment="1">
      <alignment horizontal="center" vertical="center" wrapText="1"/>
    </xf>
    <xf numFmtId="0" fontId="25" fillId="10" borderId="48" xfId="1" applyFont="1" applyFill="1" applyBorder="1" applyAlignment="1">
      <alignment horizontal="center" vertical="center" wrapText="1"/>
    </xf>
    <xf numFmtId="0" fontId="25" fillId="10" borderId="47" xfId="1" applyFont="1" applyFill="1" applyBorder="1" applyAlignment="1">
      <alignment horizontal="center" vertical="center" wrapText="1"/>
    </xf>
    <xf numFmtId="49" fontId="63" fillId="11" borderId="53" xfId="1" applyNumberFormat="1" applyFont="1" applyFill="1" applyBorder="1" applyAlignment="1">
      <alignment horizontal="center" vertical="center" wrapText="1"/>
    </xf>
    <xf numFmtId="49" fontId="63" fillId="11" borderId="54" xfId="1" applyNumberFormat="1" applyFont="1" applyFill="1" applyBorder="1" applyAlignment="1">
      <alignment horizontal="center" vertical="center" wrapText="1"/>
    </xf>
    <xf numFmtId="9" fontId="63" fillId="11" borderId="53" xfId="0" applyNumberFormat="1" applyFont="1" applyFill="1" applyBorder="1" applyAlignment="1">
      <alignment horizontal="center" vertical="center" wrapText="1"/>
    </xf>
    <xf numFmtId="0" fontId="63" fillId="11" borderId="53" xfId="0" applyFont="1" applyFill="1" applyBorder="1" applyAlignment="1">
      <alignment horizontal="center" vertical="center" wrapText="1"/>
    </xf>
    <xf numFmtId="9" fontId="63" fillId="11" borderId="0" xfId="0" applyNumberFormat="1" applyFont="1" applyFill="1" applyAlignment="1">
      <alignment horizontal="center" vertical="center" wrapText="1"/>
    </xf>
    <xf numFmtId="0" fontId="63" fillId="11" borderId="0" xfId="0" applyFont="1" applyFill="1" applyAlignment="1">
      <alignment horizontal="center" vertical="center" wrapText="1"/>
    </xf>
    <xf numFmtId="49" fontId="63" fillId="11" borderId="0" xfId="1" applyNumberFormat="1" applyFont="1" applyFill="1" applyAlignment="1">
      <alignment horizontal="center" vertical="center" wrapText="1"/>
    </xf>
    <xf numFmtId="49" fontId="63" fillId="11" borderId="56" xfId="1" applyNumberFormat="1" applyFont="1" applyFill="1" applyBorder="1" applyAlignment="1">
      <alignment horizontal="center" vertical="center" wrapText="1"/>
    </xf>
    <xf numFmtId="0" fontId="63" fillId="11" borderId="55" xfId="0" applyFont="1" applyFill="1" applyBorder="1" applyAlignment="1">
      <alignment horizontal="center" vertical="center" wrapText="1"/>
    </xf>
    <xf numFmtId="0" fontId="63" fillId="67" borderId="55" xfId="0" applyFont="1" applyFill="1" applyBorder="1" applyAlignment="1">
      <alignment horizontal="center" vertical="center" wrapText="1"/>
    </xf>
    <xf numFmtId="0" fontId="63" fillId="67" borderId="0" xfId="0" applyFont="1" applyFill="1" applyAlignment="1">
      <alignment horizontal="center" vertical="center" wrapText="1"/>
    </xf>
    <xf numFmtId="0" fontId="63" fillId="11" borderId="52" xfId="0" applyFont="1" applyFill="1" applyBorder="1" applyAlignment="1">
      <alignment horizontal="center" vertical="center" wrapText="1"/>
    </xf>
    <xf numFmtId="0" fontId="58" fillId="15" borderId="46" xfId="1" applyFont="1" applyFill="1" applyBorder="1" applyAlignment="1">
      <alignment horizontal="center" vertical="center"/>
    </xf>
    <xf numFmtId="0" fontId="6" fillId="15" borderId="48" xfId="1" applyFont="1" applyFill="1" applyBorder="1" applyAlignment="1">
      <alignment horizontal="center" vertical="center"/>
    </xf>
    <xf numFmtId="0" fontId="6" fillId="15" borderId="47" xfId="1" applyFont="1" applyFill="1" applyBorder="1" applyAlignment="1">
      <alignment horizontal="center" vertical="center"/>
    </xf>
    <xf numFmtId="0" fontId="58" fillId="60" borderId="49" xfId="1" applyFont="1" applyFill="1" applyBorder="1" applyAlignment="1">
      <alignment horizontal="center" vertical="center"/>
    </xf>
    <xf numFmtId="0" fontId="58" fillId="60" borderId="50" xfId="1" applyFont="1" applyFill="1" applyBorder="1" applyAlignment="1">
      <alignment horizontal="center" vertical="center"/>
    </xf>
    <xf numFmtId="0" fontId="58" fillId="60" borderId="51" xfId="1" applyFont="1" applyFill="1" applyBorder="1" applyAlignment="1">
      <alignment horizontal="center" vertical="center"/>
    </xf>
    <xf numFmtId="0" fontId="117" fillId="15" borderId="34" xfId="1" applyFont="1" applyFill="1" applyBorder="1" applyAlignment="1">
      <alignment horizontal="center" vertical="center" wrapText="1"/>
    </xf>
    <xf numFmtId="0" fontId="58" fillId="15" borderId="29" xfId="1" applyFont="1" applyFill="1" applyBorder="1" applyAlignment="1">
      <alignment horizontal="left" vertical="center" wrapText="1" indent="1"/>
    </xf>
    <xf numFmtId="0" fontId="58" fillId="15" borderId="30" xfId="1" applyFont="1" applyFill="1" applyBorder="1" applyAlignment="1">
      <alignment horizontal="left" vertical="center" wrapText="1" indent="1"/>
    </xf>
    <xf numFmtId="0" fontId="58" fillId="15" borderId="34" xfId="1" applyFont="1" applyFill="1" applyBorder="1" applyAlignment="1">
      <alignment horizontal="left" vertical="center" wrapText="1" indent="1"/>
    </xf>
    <xf numFmtId="0" fontId="58" fillId="15" borderId="35" xfId="1" applyFont="1" applyFill="1" applyBorder="1" applyAlignment="1">
      <alignment horizontal="left" vertical="center" wrapText="1" indent="1"/>
    </xf>
    <xf numFmtId="0" fontId="117" fillId="36" borderId="34" xfId="0" applyFont="1" applyFill="1" applyBorder="1" applyAlignment="1">
      <alignment horizontal="center" vertical="center" wrapText="1"/>
    </xf>
    <xf numFmtId="0" fontId="58" fillId="36" borderId="29" xfId="0" applyFont="1" applyFill="1" applyBorder="1" applyAlignment="1">
      <alignment horizontal="left" vertical="center" wrapText="1" indent="1"/>
    </xf>
    <xf numFmtId="0" fontId="58" fillId="36" borderId="30" xfId="0" applyFont="1" applyFill="1" applyBorder="1" applyAlignment="1">
      <alignment horizontal="left" vertical="center" wrapText="1" indent="1"/>
    </xf>
    <xf numFmtId="0" fontId="58" fillId="36" borderId="34" xfId="0" applyFont="1" applyFill="1" applyBorder="1" applyAlignment="1">
      <alignment horizontal="left" vertical="center" wrapText="1" indent="1"/>
    </xf>
    <xf numFmtId="0" fontId="58" fillId="36" borderId="35" xfId="0" applyFont="1" applyFill="1" applyBorder="1" applyAlignment="1">
      <alignment horizontal="left" vertical="center" wrapText="1" indent="1"/>
    </xf>
    <xf numFmtId="0" fontId="58" fillId="36" borderId="28" xfId="0" applyFont="1" applyFill="1" applyBorder="1" applyAlignment="1">
      <alignment horizontal="center" vertical="center" wrapText="1"/>
    </xf>
    <xf numFmtId="0" fontId="58" fillId="36" borderId="29" xfId="0" applyFont="1" applyFill="1" applyBorder="1" applyAlignment="1">
      <alignment horizontal="center" vertical="center" wrapText="1"/>
    </xf>
    <xf numFmtId="0" fontId="58" fillId="36" borderId="33" xfId="0" applyFont="1" applyFill="1" applyBorder="1" applyAlignment="1">
      <alignment horizontal="center" vertical="center" wrapText="1"/>
    </xf>
    <xf numFmtId="0" fontId="58" fillId="36" borderId="34" xfId="0" applyFont="1" applyFill="1" applyBorder="1" applyAlignment="1">
      <alignment horizontal="center" vertical="center" wrapText="1"/>
    </xf>
    <xf numFmtId="9" fontId="58" fillId="64" borderId="28" xfId="1" applyNumberFormat="1" applyFont="1" applyFill="1" applyBorder="1" applyAlignment="1">
      <alignment horizontal="center" vertical="center" wrapText="1"/>
    </xf>
    <xf numFmtId="9" fontId="58" fillId="64" borderId="29" xfId="1" applyNumberFormat="1" applyFont="1" applyFill="1" applyBorder="1" applyAlignment="1">
      <alignment horizontal="center" vertical="center" wrapText="1"/>
    </xf>
    <xf numFmtId="9" fontId="116" fillId="64" borderId="33" xfId="1" applyNumberFormat="1" applyFont="1" applyFill="1" applyBorder="1" applyAlignment="1">
      <alignment horizontal="center" vertical="center" wrapText="1"/>
    </xf>
    <xf numFmtId="9" fontId="116" fillId="64" borderId="34" xfId="1" applyNumberFormat="1" applyFont="1" applyFill="1" applyBorder="1" applyAlignment="1">
      <alignment horizontal="center" vertical="center" wrapText="1"/>
    </xf>
    <xf numFmtId="0" fontId="58" fillId="33" borderId="28" xfId="1" applyFont="1" applyFill="1" applyBorder="1" applyAlignment="1">
      <alignment horizontal="center" vertical="center" wrapText="1"/>
    </xf>
    <xf numFmtId="0" fontId="58" fillId="33" borderId="33" xfId="1" applyFont="1" applyFill="1" applyBorder="1" applyAlignment="1">
      <alignment horizontal="center" vertical="center" wrapText="1"/>
    </xf>
    <xf numFmtId="0" fontId="56" fillId="15" borderId="29" xfId="1" applyFont="1" applyFill="1" applyBorder="1" applyAlignment="1">
      <alignment horizontal="left" vertical="center" wrapText="1" indent="1"/>
    </xf>
    <xf numFmtId="0" fontId="56" fillId="15" borderId="30" xfId="1" applyFont="1" applyFill="1" applyBorder="1" applyAlignment="1">
      <alignment horizontal="left" vertical="center" wrapText="1" indent="1"/>
    </xf>
    <xf numFmtId="0" fontId="56" fillId="15" borderId="34" xfId="1" applyFont="1" applyFill="1" applyBorder="1" applyAlignment="1">
      <alignment horizontal="left" vertical="center" wrapText="1" indent="1"/>
    </xf>
    <xf numFmtId="0" fontId="56" fillId="15" borderId="35" xfId="1" applyFont="1" applyFill="1" applyBorder="1" applyAlignment="1">
      <alignment horizontal="left" vertical="center" wrapText="1" indent="1"/>
    </xf>
    <xf numFmtId="9" fontId="57" fillId="15" borderId="28" xfId="1" applyNumberFormat="1" applyFont="1" applyFill="1" applyBorder="1" applyAlignment="1">
      <alignment horizontal="center" vertical="center" wrapText="1"/>
    </xf>
    <xf numFmtId="9" fontId="57" fillId="15" borderId="29" xfId="1" applyNumberFormat="1" applyFont="1" applyFill="1" applyBorder="1" applyAlignment="1">
      <alignment horizontal="center" vertical="center" wrapText="1"/>
    </xf>
    <xf numFmtId="9" fontId="57" fillId="15" borderId="33" xfId="1" applyNumberFormat="1" applyFont="1" applyFill="1" applyBorder="1" applyAlignment="1">
      <alignment horizontal="center" vertical="center" wrapText="1"/>
    </xf>
    <xf numFmtId="9" fontId="57" fillId="15" borderId="34" xfId="1" applyNumberFormat="1" applyFont="1" applyFill="1" applyBorder="1" applyAlignment="1">
      <alignment horizontal="center" vertical="center" wrapText="1"/>
    </xf>
    <xf numFmtId="0" fontId="117" fillId="16" borderId="34" xfId="0" applyFont="1" applyFill="1" applyBorder="1" applyAlignment="1">
      <alignment horizontal="center" vertical="center"/>
    </xf>
    <xf numFmtId="0" fontId="119" fillId="16" borderId="33" xfId="0" applyFont="1" applyFill="1" applyBorder="1" applyAlignment="1">
      <alignment horizontal="center" vertical="center" wrapText="1"/>
    </xf>
    <xf numFmtId="0" fontId="119" fillId="16" borderId="34" xfId="0" applyFont="1" applyFill="1" applyBorder="1" applyAlignment="1">
      <alignment horizontal="center" vertical="center" wrapText="1"/>
    </xf>
    <xf numFmtId="0" fontId="58" fillId="16" borderId="29" xfId="0" applyFont="1" applyFill="1" applyBorder="1" applyAlignment="1">
      <alignment horizontal="left" vertical="center" wrapText="1" indent="1"/>
    </xf>
    <xf numFmtId="0" fontId="58" fillId="16" borderId="30" xfId="0" applyFont="1" applyFill="1" applyBorder="1" applyAlignment="1">
      <alignment horizontal="left" vertical="center" wrapText="1" indent="1"/>
    </xf>
    <xf numFmtId="0" fontId="58" fillId="16" borderId="34" xfId="0" applyFont="1" applyFill="1" applyBorder="1" applyAlignment="1">
      <alignment horizontal="left" vertical="center" wrapText="1" indent="1"/>
    </xf>
    <xf numFmtId="0" fontId="58" fillId="16" borderId="35" xfId="0" applyFont="1" applyFill="1" applyBorder="1" applyAlignment="1">
      <alignment horizontal="left" vertical="center" wrapText="1" indent="1"/>
    </xf>
    <xf numFmtId="0" fontId="118" fillId="37" borderId="34" xfId="0" applyFont="1" applyFill="1" applyBorder="1" applyAlignment="1">
      <alignment horizontal="center" vertical="center" wrapText="1"/>
    </xf>
    <xf numFmtId="0" fontId="6" fillId="37" borderId="28" xfId="0" applyFont="1" applyFill="1" applyBorder="1" applyAlignment="1">
      <alignment horizontal="center" vertical="center" wrapText="1"/>
    </xf>
    <xf numFmtId="0" fontId="6" fillId="37" borderId="29" xfId="0" applyFont="1" applyFill="1" applyBorder="1" applyAlignment="1">
      <alignment horizontal="center" vertical="center" wrapText="1"/>
    </xf>
    <xf numFmtId="0" fontId="6" fillId="37" borderId="33" xfId="0" applyFont="1" applyFill="1" applyBorder="1" applyAlignment="1">
      <alignment horizontal="center" vertical="center" wrapText="1"/>
    </xf>
    <xf numFmtId="0" fontId="6" fillId="37" borderId="34" xfId="0" applyFont="1" applyFill="1" applyBorder="1" applyAlignment="1">
      <alignment horizontal="center" vertical="center" wrapText="1"/>
    </xf>
    <xf numFmtId="0" fontId="68" fillId="37" borderId="29" xfId="0" applyFont="1" applyFill="1" applyBorder="1" applyAlignment="1">
      <alignment horizontal="left" vertical="center" wrapText="1" indent="1"/>
    </xf>
    <xf numFmtId="0" fontId="68" fillId="37" borderId="30" xfId="0" applyFont="1" applyFill="1" applyBorder="1" applyAlignment="1">
      <alignment horizontal="left" vertical="center" wrapText="1" indent="1"/>
    </xf>
    <xf numFmtId="0" fontId="68" fillId="37" borderId="34" xfId="0" applyFont="1" applyFill="1" applyBorder="1" applyAlignment="1">
      <alignment horizontal="left" vertical="center" wrapText="1" indent="1"/>
    </xf>
    <xf numFmtId="0" fontId="68" fillId="37" borderId="35" xfId="0" applyFont="1" applyFill="1" applyBorder="1" applyAlignment="1">
      <alignment horizontal="left" vertical="center" wrapText="1" indent="1"/>
    </xf>
    <xf numFmtId="0" fontId="118" fillId="49" borderId="34" xfId="0" applyFont="1" applyFill="1" applyBorder="1" applyAlignment="1">
      <alignment horizontal="center" vertical="center" wrapText="1"/>
    </xf>
    <xf numFmtId="0" fontId="68" fillId="49" borderId="29" xfId="0" applyFont="1" applyFill="1" applyBorder="1" applyAlignment="1">
      <alignment horizontal="left" vertical="center" wrapText="1" indent="1"/>
    </xf>
    <xf numFmtId="0" fontId="68" fillId="49" borderId="30" xfId="0" applyFont="1" applyFill="1" applyBorder="1" applyAlignment="1">
      <alignment horizontal="left" vertical="center" wrapText="1" indent="1"/>
    </xf>
    <xf numFmtId="0" fontId="68" fillId="49" borderId="34" xfId="0" applyFont="1" applyFill="1" applyBorder="1" applyAlignment="1">
      <alignment horizontal="left" vertical="center" wrapText="1" indent="1"/>
    </xf>
    <xf numFmtId="0" fontId="68" fillId="49" borderId="35" xfId="0" applyFont="1" applyFill="1" applyBorder="1" applyAlignment="1">
      <alignment horizontal="left" vertical="center" wrapText="1" indent="1"/>
    </xf>
    <xf numFmtId="0" fontId="68" fillId="49" borderId="28" xfId="0" applyFont="1" applyFill="1" applyBorder="1" applyAlignment="1">
      <alignment horizontal="center" vertical="center" wrapText="1"/>
    </xf>
    <xf numFmtId="0" fontId="68" fillId="49" borderId="29" xfId="0" applyFont="1" applyFill="1" applyBorder="1" applyAlignment="1">
      <alignment horizontal="center" vertical="center" wrapText="1"/>
    </xf>
    <xf numFmtId="0" fontId="68" fillId="49" borderId="33" xfId="0" applyFont="1" applyFill="1" applyBorder="1" applyAlignment="1">
      <alignment horizontal="center" vertical="center" wrapText="1"/>
    </xf>
    <xf numFmtId="0" fontId="68" fillId="49" borderId="34" xfId="0" applyFont="1" applyFill="1" applyBorder="1" applyAlignment="1">
      <alignment horizontal="center" vertical="center" wrapText="1"/>
    </xf>
    <xf numFmtId="0" fontId="68" fillId="27" borderId="28" xfId="1" applyFont="1" applyFill="1" applyBorder="1" applyAlignment="1">
      <alignment horizontal="center" vertical="center" wrapText="1"/>
    </xf>
    <xf numFmtId="0" fontId="68" fillId="27" borderId="33" xfId="1" applyFont="1" applyFill="1" applyBorder="1" applyAlignment="1">
      <alignment horizontal="center" vertical="center" wrapText="1"/>
    </xf>
    <xf numFmtId="9" fontId="58" fillId="30" borderId="29" xfId="0" applyNumberFormat="1" applyFont="1" applyFill="1" applyBorder="1" applyAlignment="1">
      <alignment horizontal="left" vertical="center" wrapText="1" indent="1"/>
    </xf>
    <xf numFmtId="9" fontId="58" fillId="30" borderId="30" xfId="0" applyNumberFormat="1" applyFont="1" applyFill="1" applyBorder="1" applyAlignment="1">
      <alignment horizontal="left" vertical="center" wrapText="1" indent="1"/>
    </xf>
    <xf numFmtId="9" fontId="58" fillId="30" borderId="34" xfId="0" applyNumberFormat="1" applyFont="1" applyFill="1" applyBorder="1" applyAlignment="1">
      <alignment horizontal="left" vertical="center" wrapText="1" indent="1"/>
    </xf>
    <xf numFmtId="9" fontId="58" fillId="30" borderId="35" xfId="0" applyNumberFormat="1" applyFont="1" applyFill="1" applyBorder="1" applyAlignment="1">
      <alignment horizontal="left" vertical="center" wrapText="1" indent="1"/>
    </xf>
    <xf numFmtId="0" fontId="58" fillId="29" borderId="28" xfId="1" applyFont="1" applyFill="1" applyBorder="1" applyAlignment="1">
      <alignment horizontal="center" vertical="center" wrapText="1"/>
    </xf>
    <xf numFmtId="0" fontId="58" fillId="29" borderId="33" xfId="1" applyFont="1" applyFill="1" applyBorder="1" applyAlignment="1">
      <alignment horizontal="center" vertical="center" wrapText="1"/>
    </xf>
    <xf numFmtId="9" fontId="117" fillId="31" borderId="34" xfId="1" applyNumberFormat="1" applyFont="1" applyFill="1" applyBorder="1" applyAlignment="1">
      <alignment horizontal="center" vertical="center" wrapText="1"/>
    </xf>
    <xf numFmtId="9" fontId="58" fillId="32" borderId="29" xfId="0" applyNumberFormat="1" applyFont="1" applyFill="1" applyBorder="1" applyAlignment="1">
      <alignment horizontal="left" vertical="center" wrapText="1" indent="1"/>
    </xf>
    <xf numFmtId="9" fontId="58" fillId="32" borderId="30" xfId="0" applyNumberFormat="1" applyFont="1" applyFill="1" applyBorder="1" applyAlignment="1">
      <alignment horizontal="left" vertical="center" wrapText="1" indent="1"/>
    </xf>
    <xf numFmtId="9" fontId="58" fillId="32" borderId="34" xfId="0" applyNumberFormat="1" applyFont="1" applyFill="1" applyBorder="1" applyAlignment="1">
      <alignment horizontal="left" vertical="center" wrapText="1" indent="1"/>
    </xf>
    <xf numFmtId="9" fontId="58" fillId="32" borderId="35" xfId="0" applyNumberFormat="1" applyFont="1" applyFill="1" applyBorder="1" applyAlignment="1">
      <alignment horizontal="left" vertical="center" wrapText="1" indent="1"/>
    </xf>
    <xf numFmtId="0" fontId="58" fillId="31" borderId="28" xfId="1" applyFont="1" applyFill="1" applyBorder="1" applyAlignment="1">
      <alignment horizontal="center" vertical="center" wrapText="1"/>
    </xf>
    <xf numFmtId="0" fontId="58" fillId="31" borderId="33" xfId="1" applyFont="1" applyFill="1" applyBorder="1" applyAlignment="1">
      <alignment horizontal="center" vertical="center" wrapText="1"/>
    </xf>
    <xf numFmtId="0" fontId="58" fillId="31" borderId="29" xfId="1" applyFont="1" applyFill="1" applyBorder="1" applyAlignment="1">
      <alignment horizontal="left" vertical="center" wrapText="1"/>
    </xf>
    <xf numFmtId="0" fontId="58" fillId="31" borderId="34" xfId="1" applyFont="1" applyFill="1" applyBorder="1" applyAlignment="1">
      <alignment horizontal="left" vertical="center" wrapText="1"/>
    </xf>
    <xf numFmtId="9" fontId="117" fillId="39" borderId="34" xfId="1" applyNumberFormat="1" applyFont="1" applyFill="1" applyBorder="1" applyAlignment="1">
      <alignment horizontal="center" vertical="center" wrapText="1"/>
    </xf>
    <xf numFmtId="9" fontId="58" fillId="40" borderId="29" xfId="0" applyNumberFormat="1" applyFont="1" applyFill="1" applyBorder="1" applyAlignment="1">
      <alignment horizontal="left" vertical="center" wrapText="1" indent="1"/>
    </xf>
    <xf numFmtId="9" fontId="58" fillId="40" borderId="30" xfId="0" applyNumberFormat="1" applyFont="1" applyFill="1" applyBorder="1" applyAlignment="1">
      <alignment horizontal="left" vertical="center" wrapText="1" indent="1"/>
    </xf>
    <xf numFmtId="9" fontId="58" fillId="40" borderId="34" xfId="0" applyNumberFormat="1" applyFont="1" applyFill="1" applyBorder="1" applyAlignment="1">
      <alignment horizontal="left" vertical="center" wrapText="1" indent="1"/>
    </xf>
    <xf numFmtId="9" fontId="58" fillId="40" borderId="35" xfId="0" applyNumberFormat="1" applyFont="1" applyFill="1" applyBorder="1" applyAlignment="1">
      <alignment horizontal="left" vertical="center" wrapText="1" indent="1"/>
    </xf>
    <xf numFmtId="0" fontId="58" fillId="39" borderId="29" xfId="1" applyFont="1" applyFill="1" applyBorder="1" applyAlignment="1">
      <alignment horizontal="left" vertical="center" wrapText="1"/>
    </xf>
    <xf numFmtId="0" fontId="58" fillId="39" borderId="34" xfId="1" applyFont="1" applyFill="1" applyBorder="1" applyAlignment="1">
      <alignment horizontal="left" vertical="center" wrapText="1"/>
    </xf>
    <xf numFmtId="0" fontId="58" fillId="39" borderId="28" xfId="1" applyFont="1" applyFill="1" applyBorder="1" applyAlignment="1">
      <alignment horizontal="center" vertical="center" wrapText="1"/>
    </xf>
    <xf numFmtId="0" fontId="58" fillId="39" borderId="33" xfId="1" applyFont="1" applyFill="1" applyBorder="1" applyAlignment="1">
      <alignment horizontal="center" vertical="center" wrapText="1"/>
    </xf>
    <xf numFmtId="9" fontId="117" fillId="21" borderId="34" xfId="1" applyNumberFormat="1" applyFont="1" applyFill="1" applyBorder="1" applyAlignment="1">
      <alignment horizontal="center" vertical="center" wrapText="1"/>
    </xf>
    <xf numFmtId="0" fontId="58" fillId="21" borderId="28" xfId="1" applyFont="1" applyFill="1" applyBorder="1" applyAlignment="1">
      <alignment horizontal="center" vertical="center" wrapText="1"/>
    </xf>
    <xf numFmtId="0" fontId="58" fillId="21" borderId="33" xfId="1" applyFont="1" applyFill="1" applyBorder="1" applyAlignment="1">
      <alignment horizontal="center" vertical="center" wrapText="1"/>
    </xf>
    <xf numFmtId="9" fontId="58" fillId="22" borderId="29" xfId="0" applyNumberFormat="1" applyFont="1" applyFill="1" applyBorder="1" applyAlignment="1">
      <alignment horizontal="left" vertical="center" wrapText="1" indent="1"/>
    </xf>
    <xf numFmtId="9" fontId="58" fillId="22" borderId="30" xfId="0" applyNumberFormat="1" applyFont="1" applyFill="1" applyBorder="1" applyAlignment="1">
      <alignment horizontal="left" vertical="center" wrapText="1" indent="1"/>
    </xf>
    <xf numFmtId="9" fontId="58" fillId="22" borderId="34" xfId="0" applyNumberFormat="1" applyFont="1" applyFill="1" applyBorder="1" applyAlignment="1">
      <alignment horizontal="left" vertical="center" wrapText="1" indent="1"/>
    </xf>
    <xf numFmtId="9" fontId="58" fillId="22" borderId="35" xfId="0" applyNumberFormat="1" applyFont="1" applyFill="1" applyBorder="1" applyAlignment="1">
      <alignment horizontal="left" vertical="center" wrapText="1" indent="1"/>
    </xf>
    <xf numFmtId="0" fontId="58" fillId="21" borderId="29" xfId="1" applyFont="1" applyFill="1" applyBorder="1" applyAlignment="1">
      <alignment horizontal="left" vertical="center" wrapText="1"/>
    </xf>
    <xf numFmtId="0" fontId="58" fillId="21" borderId="34" xfId="1" applyFont="1" applyFill="1" applyBorder="1" applyAlignment="1">
      <alignment horizontal="left" vertical="center" wrapText="1"/>
    </xf>
    <xf numFmtId="9" fontId="118" fillId="23" borderId="34" xfId="1" applyNumberFormat="1" applyFont="1" applyFill="1" applyBorder="1" applyAlignment="1">
      <alignment horizontal="center" vertical="center" wrapText="1"/>
    </xf>
    <xf numFmtId="0" fontId="68" fillId="23" borderId="28" xfId="1" applyFont="1" applyFill="1" applyBorder="1" applyAlignment="1">
      <alignment horizontal="center" vertical="center" wrapText="1"/>
    </xf>
    <xf numFmtId="0" fontId="68" fillId="23" borderId="33" xfId="1" applyFont="1" applyFill="1" applyBorder="1" applyAlignment="1">
      <alignment horizontal="center" vertical="center" wrapText="1"/>
    </xf>
    <xf numFmtId="9" fontId="68" fillId="24" borderId="29" xfId="0" applyNumberFormat="1" applyFont="1" applyFill="1" applyBorder="1" applyAlignment="1">
      <alignment horizontal="left" vertical="center" wrapText="1" indent="1"/>
    </xf>
    <xf numFmtId="9" fontId="68" fillId="24" borderId="30" xfId="0" applyNumberFormat="1" applyFont="1" applyFill="1" applyBorder="1" applyAlignment="1">
      <alignment horizontal="left" vertical="center" wrapText="1" indent="1"/>
    </xf>
    <xf numFmtId="9" fontId="68" fillId="24" borderId="34" xfId="0" applyNumberFormat="1" applyFont="1" applyFill="1" applyBorder="1" applyAlignment="1">
      <alignment horizontal="left" vertical="center" wrapText="1" indent="1"/>
    </xf>
    <xf numFmtId="9" fontId="68" fillId="24" borderId="35" xfId="0" applyNumberFormat="1" applyFont="1" applyFill="1" applyBorder="1" applyAlignment="1">
      <alignment horizontal="left" vertical="center" wrapText="1" indent="1"/>
    </xf>
    <xf numFmtId="0" fontId="68" fillId="23" borderId="29" xfId="1" applyFont="1" applyFill="1" applyBorder="1" applyAlignment="1">
      <alignment horizontal="center" vertical="center" wrapText="1"/>
    </xf>
    <xf numFmtId="0" fontId="68" fillId="23" borderId="34" xfId="1" applyFont="1" applyFill="1" applyBorder="1" applyAlignment="1">
      <alignment horizontal="center" vertical="center" wrapText="1"/>
    </xf>
    <xf numFmtId="9" fontId="117" fillId="25" borderId="34" xfId="1" applyNumberFormat="1" applyFont="1" applyFill="1" applyBorder="1" applyAlignment="1">
      <alignment horizontal="center" vertical="center" wrapText="1"/>
    </xf>
    <xf numFmtId="0" fontId="58" fillId="25" borderId="28" xfId="1" applyFont="1" applyFill="1" applyBorder="1" applyAlignment="1">
      <alignment horizontal="center" vertical="center" wrapText="1"/>
    </xf>
    <xf numFmtId="0" fontId="58" fillId="25" borderId="33" xfId="1" applyFont="1" applyFill="1" applyBorder="1" applyAlignment="1">
      <alignment horizontal="center" vertical="center" wrapText="1"/>
    </xf>
    <xf numFmtId="0" fontId="58" fillId="25" borderId="29" xfId="1" applyFont="1" applyFill="1" applyBorder="1" applyAlignment="1">
      <alignment horizontal="left" vertical="center" wrapText="1"/>
    </xf>
    <xf numFmtId="0" fontId="58" fillId="25" borderId="34" xfId="1" applyFont="1" applyFill="1" applyBorder="1" applyAlignment="1">
      <alignment horizontal="left" vertical="center" wrapText="1"/>
    </xf>
    <xf numFmtId="9" fontId="58" fillId="26" borderId="29" xfId="0" applyNumberFormat="1" applyFont="1" applyFill="1" applyBorder="1" applyAlignment="1">
      <alignment horizontal="left" vertical="center" wrapText="1" indent="1"/>
    </xf>
    <xf numFmtId="9" fontId="58" fillId="26" borderId="30" xfId="0" applyNumberFormat="1" applyFont="1" applyFill="1" applyBorder="1" applyAlignment="1">
      <alignment horizontal="left" vertical="center" wrapText="1" indent="1"/>
    </xf>
    <xf numFmtId="9" fontId="58" fillId="26" borderId="34" xfId="0" applyNumberFormat="1" applyFont="1" applyFill="1" applyBorder="1" applyAlignment="1">
      <alignment horizontal="left" vertical="center" wrapText="1" indent="1"/>
    </xf>
    <xf numFmtId="9" fontId="58" fillId="26" borderId="35" xfId="0" applyNumberFormat="1" applyFont="1" applyFill="1" applyBorder="1" applyAlignment="1">
      <alignment horizontal="left" vertical="center" wrapText="1" indent="1"/>
    </xf>
    <xf numFmtId="0" fontId="7" fillId="44" borderId="61" xfId="0" applyFont="1" applyFill="1" applyBorder="1" applyAlignment="1">
      <alignment horizontal="left" vertical="center" wrapText="1" indent="1"/>
    </xf>
    <xf numFmtId="0" fontId="7" fillId="44" borderId="68" xfId="0" applyFont="1" applyFill="1" applyBorder="1" applyAlignment="1">
      <alignment horizontal="left" vertical="center" wrapText="1" indent="1"/>
    </xf>
    <xf numFmtId="0" fontId="7" fillId="66" borderId="70" xfId="0" applyFont="1" applyFill="1" applyBorder="1" applyAlignment="1">
      <alignment horizontal="left" vertical="center" wrapText="1" indent="1"/>
    </xf>
    <xf numFmtId="0" fontId="7" fillId="66" borderId="73" xfId="0" applyFont="1" applyFill="1" applyBorder="1" applyAlignment="1">
      <alignment horizontal="left" vertical="center" wrapText="1" indent="1"/>
    </xf>
    <xf numFmtId="0" fontId="7" fillId="45" borderId="61" xfId="0" applyFont="1" applyFill="1" applyBorder="1" applyAlignment="1">
      <alignment horizontal="left" vertical="center" wrapText="1" indent="1"/>
    </xf>
    <xf numFmtId="0" fontId="7" fillId="45" borderId="68" xfId="0" applyFont="1" applyFill="1" applyBorder="1" applyAlignment="1">
      <alignment horizontal="left" vertical="center" wrapText="1" indent="1"/>
    </xf>
    <xf numFmtId="0" fontId="7" fillId="44" borderId="65" xfId="0" applyFont="1" applyFill="1" applyBorder="1" applyAlignment="1">
      <alignment horizontal="left" vertical="center" wrapText="1" indent="1"/>
    </xf>
    <xf numFmtId="0" fontId="58" fillId="29" borderId="29" xfId="1" applyFont="1" applyFill="1" applyBorder="1" applyAlignment="1">
      <alignment horizontal="left" vertical="center" wrapText="1"/>
    </xf>
    <xf numFmtId="0" fontId="58" fillId="29" borderId="34" xfId="1" applyFont="1" applyFill="1" applyBorder="1" applyAlignment="1">
      <alignment horizontal="left" vertical="center" wrapText="1"/>
    </xf>
    <xf numFmtId="0" fontId="7" fillId="47" borderId="65" xfId="0" applyFont="1" applyFill="1" applyBorder="1" applyAlignment="1">
      <alignment horizontal="left" vertical="center" wrapText="1" indent="1"/>
    </xf>
    <xf numFmtId="0" fontId="7" fillId="66" borderId="75" xfId="0" applyFont="1" applyFill="1" applyBorder="1" applyAlignment="1">
      <alignment horizontal="left" vertical="center" wrapText="1" indent="1"/>
    </xf>
    <xf numFmtId="0" fontId="7" fillId="35" borderId="65" xfId="0" applyFont="1" applyFill="1" applyBorder="1" applyAlignment="1">
      <alignment horizontal="left" vertical="center" wrapText="1" indent="1"/>
    </xf>
    <xf numFmtId="0" fontId="7" fillId="35" borderId="61" xfId="0" applyFont="1" applyFill="1" applyBorder="1" applyAlignment="1">
      <alignment horizontal="left" vertical="center" wrapText="1" indent="1"/>
    </xf>
    <xf numFmtId="0" fontId="58" fillId="33" borderId="29" xfId="1" applyFont="1" applyFill="1" applyBorder="1" applyAlignment="1">
      <alignment horizontal="left" vertical="center" wrapText="1"/>
    </xf>
    <xf numFmtId="0" fontId="58" fillId="33" borderId="34" xfId="1" applyFont="1" applyFill="1" applyBorder="1" applyAlignment="1">
      <alignment horizontal="left" vertical="center" wrapText="1"/>
    </xf>
    <xf numFmtId="0" fontId="7" fillId="35" borderId="68" xfId="0" applyFont="1" applyFill="1" applyBorder="1" applyAlignment="1">
      <alignment horizontal="left" vertical="center" wrapText="1" indent="1"/>
    </xf>
    <xf numFmtId="0" fontId="7" fillId="38" borderId="65" xfId="0" applyFont="1" applyFill="1" applyBorder="1" applyAlignment="1">
      <alignment horizontal="left" vertical="center" wrapText="1" indent="1"/>
    </xf>
    <xf numFmtId="0" fontId="7" fillId="38" borderId="61" xfId="0" applyFont="1" applyFill="1" applyBorder="1" applyAlignment="1">
      <alignment horizontal="left" vertical="center" wrapText="1" indent="1"/>
    </xf>
    <xf numFmtId="0" fontId="7" fillId="38" borderId="68" xfId="0" applyFont="1" applyFill="1" applyBorder="1" applyAlignment="1">
      <alignment horizontal="left" vertical="center" wrapText="1" indent="1"/>
    </xf>
    <xf numFmtId="0" fontId="7" fillId="42" borderId="65" xfId="0" applyFont="1" applyFill="1" applyBorder="1" applyAlignment="1">
      <alignment horizontal="left" vertical="center" wrapText="1" indent="1"/>
    </xf>
    <xf numFmtId="0" fontId="7" fillId="42" borderId="61" xfId="0" applyFont="1" applyFill="1" applyBorder="1" applyAlignment="1">
      <alignment horizontal="left" vertical="center" wrapText="1" indent="1"/>
    </xf>
    <xf numFmtId="0" fontId="7" fillId="42" borderId="68" xfId="0" applyFont="1" applyFill="1" applyBorder="1" applyAlignment="1">
      <alignment horizontal="left" vertical="center" wrapText="1" indent="1"/>
    </xf>
    <xf numFmtId="0" fontId="7" fillId="45" borderId="65" xfId="0" applyFont="1" applyFill="1" applyBorder="1" applyAlignment="1">
      <alignment horizontal="left" vertical="center" wrapText="1" indent="1"/>
    </xf>
    <xf numFmtId="0" fontId="68" fillId="27" borderId="29" xfId="1" applyFont="1" applyFill="1" applyBorder="1" applyAlignment="1">
      <alignment horizontal="left" vertical="center" wrapText="1"/>
    </xf>
    <xf numFmtId="0" fontId="68" fillId="27" borderId="34" xfId="1" applyFont="1" applyFill="1" applyBorder="1" applyAlignment="1">
      <alignment horizontal="left" vertical="center" wrapText="1"/>
    </xf>
    <xf numFmtId="0" fontId="7" fillId="4" borderId="61" xfId="0" applyFont="1" applyFill="1" applyBorder="1" applyAlignment="1">
      <alignment horizontal="left" vertical="center" wrapText="1" indent="1"/>
    </xf>
    <xf numFmtId="0" fontId="7" fillId="4" borderId="68" xfId="0" applyFont="1" applyFill="1" applyBorder="1" applyAlignment="1">
      <alignment horizontal="left" vertical="center" wrapText="1" indent="1"/>
    </xf>
    <xf numFmtId="0" fontId="7" fillId="41" borderId="65" xfId="0" applyFont="1" applyFill="1" applyBorder="1" applyAlignment="1">
      <alignment horizontal="left" vertical="center" wrapText="1" indent="1"/>
    </xf>
    <xf numFmtId="0" fontId="7" fillId="41" borderId="61" xfId="0" applyFont="1" applyFill="1" applyBorder="1" applyAlignment="1">
      <alignment horizontal="left" vertical="center" wrapText="1" indent="1"/>
    </xf>
    <xf numFmtId="0" fontId="7" fillId="41" borderId="68" xfId="0" applyFont="1" applyFill="1" applyBorder="1" applyAlignment="1">
      <alignment horizontal="left" vertical="center" wrapText="1" indent="1"/>
    </xf>
    <xf numFmtId="0" fontId="36" fillId="43" borderId="65" xfId="0" applyFont="1" applyFill="1" applyBorder="1" applyAlignment="1">
      <alignment horizontal="left" vertical="center" wrapText="1" indent="1"/>
    </xf>
    <xf numFmtId="9" fontId="55" fillId="15" borderId="29" xfId="0" applyNumberFormat="1" applyFont="1" applyFill="1" applyBorder="1" applyAlignment="1">
      <alignment horizontal="center" vertical="center" wrapText="1"/>
    </xf>
    <xf numFmtId="9" fontId="55" fillId="15" borderId="30" xfId="0" applyNumberFormat="1" applyFont="1" applyFill="1" applyBorder="1" applyAlignment="1">
      <alignment horizontal="center" vertical="center" wrapText="1"/>
    </xf>
    <xf numFmtId="9" fontId="77" fillId="15" borderId="33" xfId="0" applyNumberFormat="1" applyFont="1" applyFill="1" applyBorder="1" applyAlignment="1">
      <alignment horizontal="center" vertical="top" wrapText="1"/>
    </xf>
    <xf numFmtId="9" fontId="77" fillId="15" borderId="34" xfId="0" applyNumberFormat="1" applyFont="1" applyFill="1" applyBorder="1" applyAlignment="1">
      <alignment horizontal="center" vertical="top" wrapText="1"/>
    </xf>
    <xf numFmtId="9" fontId="77" fillId="15" borderId="35" xfId="0" applyNumberFormat="1" applyFont="1" applyFill="1" applyBorder="1" applyAlignment="1">
      <alignment horizontal="center" vertical="top" wrapText="1"/>
    </xf>
    <xf numFmtId="0" fontId="36" fillId="43" borderId="61" xfId="0" applyFont="1" applyFill="1" applyBorder="1" applyAlignment="1">
      <alignment horizontal="left" vertical="center" wrapText="1" indent="1"/>
    </xf>
    <xf numFmtId="0" fontId="68" fillId="43" borderId="61" xfId="0" applyFont="1" applyFill="1" applyBorder="1" applyAlignment="1">
      <alignment horizontal="left" vertical="center" wrapText="1" indent="1"/>
    </xf>
    <xf numFmtId="0" fontId="36" fillId="43" borderId="68" xfId="0" applyFont="1" applyFill="1" applyBorder="1" applyAlignment="1">
      <alignment horizontal="left" vertical="center" wrapText="1" indent="1"/>
    </xf>
    <xf numFmtId="49" fontId="8" fillId="3" borderId="0" xfId="0" applyNumberFormat="1" applyFont="1" applyFill="1" applyAlignment="1" applyProtection="1">
      <alignment horizontal="left" vertical="center" wrapText="1"/>
      <protection locked="0"/>
    </xf>
    <xf numFmtId="0" fontId="8" fillId="3" borderId="0" xfId="0" applyFont="1" applyFill="1" applyAlignment="1" applyProtection="1">
      <alignment horizontal="left" vertical="center" wrapText="1"/>
      <protection locked="0"/>
    </xf>
    <xf numFmtId="0" fontId="7" fillId="6" borderId="31" xfId="0" applyFont="1" applyFill="1" applyBorder="1" applyAlignment="1">
      <alignment horizontal="right" vertical="center"/>
    </xf>
    <xf numFmtId="0" fontId="7" fillId="6" borderId="0" xfId="0" applyFont="1" applyFill="1" applyAlignment="1">
      <alignment horizontal="right" vertical="center"/>
    </xf>
    <xf numFmtId="0" fontId="74" fillId="46" borderId="61" xfId="1" applyFont="1" applyFill="1" applyBorder="1" applyAlignment="1">
      <alignment horizontal="center" vertical="center" wrapText="1"/>
    </xf>
    <xf numFmtId="0" fontId="74" fillId="46" borderId="68" xfId="1" applyFont="1" applyFill="1" applyBorder="1" applyAlignment="1">
      <alignment horizontal="center" vertical="center" wrapText="1"/>
    </xf>
    <xf numFmtId="0" fontId="120" fillId="6" borderId="63" xfId="1" applyFont="1" applyFill="1" applyBorder="1" applyAlignment="1">
      <alignment horizontal="center" vertical="center" wrapText="1"/>
    </xf>
    <xf numFmtId="0" fontId="57" fillId="15" borderId="29" xfId="1" applyFont="1" applyFill="1" applyBorder="1" applyAlignment="1">
      <alignment horizontal="center" vertical="center" wrapText="1"/>
    </xf>
    <xf numFmtId="0" fontId="57" fillId="15" borderId="34" xfId="1" applyFont="1" applyFill="1" applyBorder="1" applyAlignment="1">
      <alignment horizontal="center" vertical="center" wrapText="1"/>
    </xf>
    <xf numFmtId="9" fontId="57" fillId="14" borderId="29" xfId="0" applyNumberFormat="1" applyFont="1" applyFill="1" applyBorder="1" applyAlignment="1">
      <alignment horizontal="center" vertical="center" wrapText="1"/>
    </xf>
    <xf numFmtId="9" fontId="57" fillId="14" borderId="34" xfId="0" applyNumberFormat="1" applyFont="1" applyFill="1" applyBorder="1" applyAlignment="1">
      <alignment horizontal="center" vertical="center" wrapText="1"/>
    </xf>
    <xf numFmtId="14" fontId="30" fillId="2" borderId="0" xfId="1" applyNumberFormat="1" applyFont="1" applyFill="1" applyAlignment="1">
      <alignment horizontal="right" vertical="center"/>
    </xf>
    <xf numFmtId="9" fontId="122" fillId="6" borderId="29" xfId="0" quotePrefix="1" applyNumberFormat="1" applyFont="1" applyFill="1" applyBorder="1" applyAlignment="1">
      <alignment horizontal="left" vertical="center" wrapText="1"/>
    </xf>
    <xf numFmtId="9" fontId="122" fillId="6" borderId="30" xfId="0" quotePrefix="1" applyNumberFormat="1" applyFont="1" applyFill="1" applyBorder="1" applyAlignment="1">
      <alignment horizontal="left" vertical="center" wrapText="1"/>
    </xf>
    <xf numFmtId="0" fontId="18" fillId="9" borderId="0" xfId="0" applyFont="1" applyFill="1" applyAlignment="1" applyProtection="1">
      <alignment horizontal="center" vertical="top" wrapText="1"/>
      <protection locked="0"/>
    </xf>
    <xf numFmtId="0" fontId="18" fillId="9" borderId="32" xfId="0" applyFont="1" applyFill="1" applyBorder="1" applyAlignment="1" applyProtection="1">
      <alignment horizontal="center" vertical="top" wrapText="1"/>
      <protection locked="0"/>
    </xf>
    <xf numFmtId="0" fontId="8" fillId="3" borderId="34" xfId="0" applyFont="1" applyFill="1" applyBorder="1" applyAlignment="1" applyProtection="1">
      <alignment horizontal="left" vertical="center" wrapText="1"/>
      <protection locked="0"/>
    </xf>
    <xf numFmtId="0" fontId="8" fillId="3" borderId="35" xfId="0" applyFont="1" applyFill="1" applyBorder="1" applyAlignment="1" applyProtection="1">
      <alignment horizontal="left" vertical="center" wrapText="1"/>
      <protection locked="0"/>
    </xf>
    <xf numFmtId="0" fontId="81" fillId="7" borderId="0" xfId="0" applyFont="1" applyFill="1" applyAlignment="1">
      <alignment horizontal="right" vertical="center"/>
    </xf>
    <xf numFmtId="0" fontId="74" fillId="46" borderId="65" xfId="1" applyFont="1" applyFill="1" applyBorder="1" applyAlignment="1">
      <alignment horizontal="center" vertical="center" wrapText="1"/>
    </xf>
    <xf numFmtId="0" fontId="122" fillId="6" borderId="28" xfId="0" applyFont="1" applyFill="1" applyBorder="1" applyAlignment="1">
      <alignment horizontal="right" vertical="center"/>
    </xf>
    <xf numFmtId="0" fontId="122" fillId="6" borderId="29" xfId="0" applyFont="1" applyFill="1" applyBorder="1" applyAlignment="1">
      <alignment horizontal="right" vertical="center"/>
    </xf>
    <xf numFmtId="9" fontId="6" fillId="6" borderId="31" xfId="0" applyNumberFormat="1" applyFont="1" applyFill="1" applyBorder="1" applyAlignment="1">
      <alignment horizontal="right" vertical="center" wrapText="1"/>
    </xf>
    <xf numFmtId="9" fontId="6" fillId="6" borderId="0" xfId="0" applyNumberFormat="1" applyFont="1" applyFill="1" applyAlignment="1">
      <alignment horizontal="right" vertical="center" wrapText="1"/>
    </xf>
    <xf numFmtId="165" fontId="12" fillId="3" borderId="0" xfId="0" applyNumberFormat="1" applyFont="1" applyFill="1" applyAlignment="1" applyProtection="1">
      <alignment horizontal="left" vertical="center" wrapText="1" shrinkToFit="1"/>
      <protection locked="0"/>
    </xf>
    <xf numFmtId="0" fontId="12" fillId="3" borderId="0" xfId="0" applyFont="1" applyFill="1" applyAlignment="1" applyProtection="1">
      <alignment horizontal="left" vertical="center" wrapText="1"/>
      <protection locked="0"/>
    </xf>
    <xf numFmtId="0" fontId="18" fillId="0" borderId="0" xfId="0" applyFont="1" applyAlignment="1" applyProtection="1">
      <alignment horizontal="left" vertical="center" wrapText="1"/>
      <protection locked="0"/>
    </xf>
    <xf numFmtId="0" fontId="7" fillId="6" borderId="33" xfId="0" applyFont="1" applyFill="1" applyBorder="1" applyAlignment="1">
      <alignment horizontal="right" vertical="center" indent="1"/>
    </xf>
    <xf numFmtId="0" fontId="7" fillId="6" borderId="34" xfId="0" applyFont="1" applyFill="1" applyBorder="1" applyAlignment="1">
      <alignment horizontal="right" vertical="center" indent="1"/>
    </xf>
    <xf numFmtId="0" fontId="81" fillId="7" borderId="0" xfId="1" applyFont="1" applyFill="1" applyAlignment="1">
      <alignment horizontal="left" vertical="center" wrapText="1"/>
    </xf>
    <xf numFmtId="0" fontId="81" fillId="7" borderId="0" xfId="1" applyFont="1" applyFill="1" applyAlignment="1">
      <alignment horizontal="center" vertical="center" wrapText="1"/>
    </xf>
    <xf numFmtId="0" fontId="7" fillId="4" borderId="65" xfId="0" applyFont="1" applyFill="1" applyBorder="1" applyAlignment="1">
      <alignment horizontal="left" vertical="center" wrapText="1" indent="1"/>
    </xf>
    <xf numFmtId="9" fontId="118" fillId="27" borderId="34" xfId="1" applyNumberFormat="1" applyFont="1" applyFill="1" applyBorder="1" applyAlignment="1">
      <alignment horizontal="center" vertical="center" wrapText="1"/>
    </xf>
    <xf numFmtId="9" fontId="117" fillId="29" borderId="34" xfId="1" applyNumberFormat="1" applyFont="1" applyFill="1" applyBorder="1" applyAlignment="1">
      <alignment horizontal="center" vertical="center" wrapText="1"/>
    </xf>
    <xf numFmtId="0" fontId="74" fillId="46" borderId="73" xfId="1" applyFont="1" applyFill="1" applyBorder="1" applyAlignment="1">
      <alignment horizontal="center" vertical="center" wrapText="1"/>
    </xf>
    <xf numFmtId="0" fontId="74" fillId="46" borderId="75" xfId="1" applyFont="1" applyFill="1" applyBorder="1" applyAlignment="1">
      <alignment horizontal="center" vertical="center" wrapText="1"/>
    </xf>
    <xf numFmtId="9" fontId="117" fillId="33" borderId="34" xfId="1" applyNumberFormat="1" applyFont="1" applyFill="1" applyBorder="1" applyAlignment="1">
      <alignment horizontal="center" vertical="center" wrapText="1"/>
    </xf>
    <xf numFmtId="0" fontId="74" fillId="46" borderId="70" xfId="1" applyFont="1" applyFill="1" applyBorder="1" applyAlignment="1">
      <alignment horizontal="center" vertical="center" wrapText="1"/>
    </xf>
    <xf numFmtId="9" fontId="68" fillId="28" borderId="29" xfId="0" applyNumberFormat="1" applyFont="1" applyFill="1" applyBorder="1" applyAlignment="1">
      <alignment horizontal="left" vertical="center" wrapText="1" indent="1"/>
    </xf>
    <xf numFmtId="9" fontId="68" fillId="28" borderId="30" xfId="0" applyNumberFormat="1" applyFont="1" applyFill="1" applyBorder="1" applyAlignment="1">
      <alignment horizontal="left" vertical="center" wrapText="1" indent="1"/>
    </xf>
    <xf numFmtId="9" fontId="68" fillId="28" borderId="34" xfId="0" applyNumberFormat="1" applyFont="1" applyFill="1" applyBorder="1" applyAlignment="1">
      <alignment horizontal="left" vertical="center" wrapText="1" indent="1"/>
    </xf>
    <xf numFmtId="9" fontId="68" fillId="28" borderId="35" xfId="0" applyNumberFormat="1" applyFont="1" applyFill="1" applyBorder="1" applyAlignment="1">
      <alignment horizontal="left" vertical="center" wrapText="1" indent="1"/>
    </xf>
    <xf numFmtId="9" fontId="58" fillId="34" borderId="29" xfId="0" applyNumberFormat="1" applyFont="1" applyFill="1" applyBorder="1" applyAlignment="1">
      <alignment horizontal="left" vertical="center" wrapText="1" indent="1"/>
    </xf>
    <xf numFmtId="9" fontId="58" fillId="34" borderId="30" xfId="0" applyNumberFormat="1" applyFont="1" applyFill="1" applyBorder="1" applyAlignment="1">
      <alignment horizontal="left" vertical="center" wrapText="1" indent="1"/>
    </xf>
    <xf numFmtId="9" fontId="58" fillId="34" borderId="34" xfId="0" applyNumberFormat="1" applyFont="1" applyFill="1" applyBorder="1" applyAlignment="1">
      <alignment horizontal="left" vertical="center" wrapText="1" indent="1"/>
    </xf>
    <xf numFmtId="9" fontId="58" fillId="34" borderId="35" xfId="0" applyNumberFormat="1" applyFont="1" applyFill="1" applyBorder="1" applyAlignment="1">
      <alignment horizontal="left" vertical="center" wrapText="1" indent="1"/>
    </xf>
    <xf numFmtId="0" fontId="58" fillId="16" borderId="28" xfId="0" applyFont="1" applyFill="1" applyBorder="1" applyAlignment="1">
      <alignment horizontal="center" vertical="center" wrapText="1"/>
    </xf>
    <xf numFmtId="0" fontId="58" fillId="16" borderId="29" xfId="0" applyFont="1" applyFill="1" applyBorder="1" applyAlignment="1">
      <alignment horizontal="center" vertical="center" wrapText="1"/>
    </xf>
    <xf numFmtId="0" fontId="7" fillId="47" borderId="61" xfId="0" applyFont="1" applyFill="1" applyBorder="1" applyAlignment="1">
      <alignment horizontal="left" vertical="center" wrapText="1" indent="1"/>
    </xf>
    <xf numFmtId="0" fontId="7" fillId="47" borderId="68" xfId="0" applyFont="1" applyFill="1" applyBorder="1" applyAlignment="1">
      <alignment horizontal="left" vertical="center" wrapText="1" indent="1"/>
    </xf>
    <xf numFmtId="0" fontId="94" fillId="2" borderId="28" xfId="0" applyFont="1" applyFill="1" applyBorder="1" applyAlignment="1" applyProtection="1">
      <alignment horizontal="left" vertical="center" wrapText="1" indent="1"/>
      <protection locked="0"/>
    </xf>
    <xf numFmtId="0" fontId="94" fillId="2" borderId="29" xfId="0" applyFont="1" applyFill="1" applyBorder="1" applyAlignment="1" applyProtection="1">
      <alignment horizontal="left" vertical="center" wrapText="1" indent="1"/>
      <protection locked="0"/>
    </xf>
    <xf numFmtId="0" fontId="94" fillId="2" borderId="30" xfId="0" applyFont="1" applyFill="1" applyBorder="1" applyAlignment="1" applyProtection="1">
      <alignment horizontal="left" vertical="center" wrapText="1" indent="1"/>
      <protection locked="0"/>
    </xf>
    <xf numFmtId="0" fontId="94" fillId="2" borderId="33" xfId="0" applyFont="1" applyFill="1" applyBorder="1" applyAlignment="1" applyProtection="1">
      <alignment horizontal="left" vertical="center" wrapText="1" indent="1"/>
      <protection locked="0"/>
    </xf>
    <xf numFmtId="0" fontId="94" fillId="2" borderId="34" xfId="0" applyFont="1" applyFill="1" applyBorder="1" applyAlignment="1" applyProtection="1">
      <alignment horizontal="left" vertical="center" wrapText="1" indent="1"/>
      <protection locked="0"/>
    </xf>
    <xf numFmtId="0" fontId="94" fillId="2" borderId="35" xfId="0" applyFont="1" applyFill="1" applyBorder="1" applyAlignment="1" applyProtection="1">
      <alignment horizontal="left" vertical="center" wrapText="1" indent="1"/>
      <protection locked="0"/>
    </xf>
    <xf numFmtId="0" fontId="7" fillId="46" borderId="31" xfId="0" applyFont="1" applyFill="1" applyBorder="1" applyAlignment="1">
      <alignment horizontal="left" vertical="center" wrapText="1" indent="1"/>
    </xf>
    <xf numFmtId="0" fontId="7" fillId="46" borderId="0" xfId="0" applyFont="1" applyFill="1" applyAlignment="1">
      <alignment horizontal="left" vertical="center" wrapText="1" indent="1"/>
    </xf>
    <xf numFmtId="0" fontId="103" fillId="52" borderId="31" xfId="0" applyFont="1" applyFill="1" applyBorder="1" applyAlignment="1">
      <alignment horizontal="center" wrapText="1"/>
    </xf>
    <xf numFmtId="0" fontId="103" fillId="52" borderId="0" xfId="0" applyFont="1" applyFill="1" applyAlignment="1">
      <alignment horizontal="center" wrapText="1"/>
    </xf>
    <xf numFmtId="0" fontId="103" fillId="52" borderId="32" xfId="0" applyFont="1" applyFill="1" applyBorder="1" applyAlignment="1">
      <alignment horizontal="center" wrapText="1"/>
    </xf>
    <xf numFmtId="0" fontId="103" fillId="52" borderId="33" xfId="0" applyFont="1" applyFill="1" applyBorder="1" applyAlignment="1">
      <alignment horizontal="center" vertical="top" wrapText="1"/>
    </xf>
    <xf numFmtId="0" fontId="103" fillId="52" borderId="34" xfId="0" applyFont="1" applyFill="1" applyBorder="1" applyAlignment="1">
      <alignment horizontal="center" vertical="top" wrapText="1"/>
    </xf>
    <xf numFmtId="0" fontId="103" fillId="52" borderId="35" xfId="0" applyFont="1" applyFill="1" applyBorder="1" applyAlignment="1">
      <alignment horizontal="center" vertical="top" wrapText="1"/>
    </xf>
    <xf numFmtId="0" fontId="89" fillId="51" borderId="33" xfId="0" applyFont="1" applyFill="1" applyBorder="1" applyAlignment="1">
      <alignment horizontal="center" vertical="center"/>
    </xf>
    <xf numFmtId="0" fontId="89" fillId="51" borderId="34" xfId="0" applyFont="1" applyFill="1" applyBorder="1" applyAlignment="1">
      <alignment horizontal="center" vertical="center"/>
    </xf>
    <xf numFmtId="0" fontId="89" fillId="51" borderId="35" xfId="0" applyFont="1" applyFill="1" applyBorder="1" applyAlignment="1">
      <alignment horizontal="center" vertical="center"/>
    </xf>
    <xf numFmtId="0" fontId="19" fillId="46" borderId="31" xfId="1" applyFont="1" applyFill="1" applyBorder="1" applyAlignment="1">
      <alignment horizontal="right" vertical="center" wrapText="1"/>
    </xf>
    <xf numFmtId="0" fontId="19" fillId="46" borderId="0" xfId="1" applyFont="1" applyFill="1" applyAlignment="1">
      <alignment horizontal="right" vertical="center" wrapText="1"/>
    </xf>
    <xf numFmtId="0" fontId="9" fillId="46" borderId="31" xfId="1" applyFont="1" applyFill="1" applyBorder="1" applyAlignment="1">
      <alignment horizontal="right" vertical="center" wrapText="1"/>
    </xf>
    <xf numFmtId="0" fontId="9" fillId="46" borderId="0" xfId="1" applyFont="1" applyFill="1" applyAlignment="1">
      <alignment horizontal="right" vertical="center" wrapText="1"/>
    </xf>
    <xf numFmtId="0" fontId="94" fillId="2" borderId="31" xfId="0" applyFont="1" applyFill="1" applyBorder="1" applyAlignment="1" applyProtection="1">
      <alignment horizontal="left" vertical="center" wrapText="1" indent="1"/>
      <protection locked="0"/>
    </xf>
    <xf numFmtId="0" fontId="94" fillId="2" borderId="0" xfId="0" applyFont="1" applyFill="1" applyAlignment="1" applyProtection="1">
      <alignment horizontal="left" vertical="center" wrapText="1" indent="1"/>
      <protection locked="0"/>
    </xf>
    <xf numFmtId="0" fontId="94" fillId="2" borderId="32" xfId="0" applyFont="1" applyFill="1" applyBorder="1" applyAlignment="1" applyProtection="1">
      <alignment horizontal="left" vertical="center" wrapText="1" indent="1"/>
      <protection locked="0"/>
    </xf>
    <xf numFmtId="0" fontId="6" fillId="46" borderId="31" xfId="0" applyFont="1" applyFill="1" applyBorder="1" applyAlignment="1">
      <alignment horizontal="center" vertical="center" wrapText="1"/>
    </xf>
    <xf numFmtId="0" fontId="6" fillId="46" borderId="0" xfId="0" applyFont="1" applyFill="1" applyAlignment="1">
      <alignment horizontal="center" vertical="center" wrapText="1"/>
    </xf>
    <xf numFmtId="9" fontId="104" fillId="52" borderId="0" xfId="0" applyNumberFormat="1" applyFont="1" applyFill="1" applyAlignment="1">
      <alignment horizontal="left" vertical="center" wrapText="1"/>
    </xf>
    <xf numFmtId="0" fontId="104" fillId="52" borderId="0" xfId="0" applyFont="1" applyFill="1" applyAlignment="1">
      <alignment horizontal="left" vertical="center" wrapText="1"/>
    </xf>
    <xf numFmtId="9" fontId="57" fillId="18" borderId="28" xfId="0" applyNumberFormat="1" applyFont="1" applyFill="1" applyBorder="1" applyAlignment="1">
      <alignment horizontal="center" vertical="center" wrapText="1"/>
    </xf>
    <xf numFmtId="9" fontId="57" fillId="18" borderId="29" xfId="0" applyNumberFormat="1" applyFont="1" applyFill="1" applyBorder="1" applyAlignment="1">
      <alignment horizontal="center" vertical="center" wrapText="1"/>
    </xf>
    <xf numFmtId="0" fontId="7" fillId="46" borderId="33" xfId="0" applyFont="1" applyFill="1" applyBorder="1" applyAlignment="1">
      <alignment horizontal="left" vertical="center" wrapText="1" indent="1"/>
    </xf>
    <xf numFmtId="0" fontId="7" fillId="46" borderId="34" xfId="0" applyFont="1" applyFill="1" applyBorder="1" applyAlignment="1">
      <alignment horizontal="left" vertical="center" wrapText="1" indent="1"/>
    </xf>
    <xf numFmtId="9" fontId="93" fillId="51" borderId="28" xfId="0" applyNumberFormat="1" applyFont="1" applyFill="1" applyBorder="1" applyAlignment="1">
      <alignment horizontal="center" vertical="center"/>
    </xf>
    <xf numFmtId="9" fontId="93" fillId="51" borderId="29" xfId="0" applyNumberFormat="1" applyFont="1" applyFill="1" applyBorder="1" applyAlignment="1">
      <alignment horizontal="center" vertical="center"/>
    </xf>
    <xf numFmtId="9" fontId="93" fillId="51" borderId="30" xfId="0" applyNumberFormat="1" applyFont="1" applyFill="1" applyBorder="1" applyAlignment="1">
      <alignment horizontal="center" vertical="center"/>
    </xf>
    <xf numFmtId="9" fontId="55" fillId="50" borderId="36" xfId="0" applyNumberFormat="1" applyFont="1" applyFill="1" applyBorder="1" applyAlignment="1">
      <alignment horizontal="center" vertical="center"/>
    </xf>
    <xf numFmtId="9" fontId="55" fillId="50" borderId="37" xfId="0" applyNumberFormat="1" applyFont="1" applyFill="1" applyBorder="1" applyAlignment="1">
      <alignment horizontal="center" vertical="center"/>
    </xf>
    <xf numFmtId="9" fontId="55" fillId="50" borderId="29" xfId="0" applyNumberFormat="1" applyFont="1" applyFill="1" applyBorder="1" applyAlignment="1">
      <alignment horizontal="center" vertical="center"/>
    </xf>
    <xf numFmtId="9" fontId="55" fillId="50" borderId="30" xfId="0" applyNumberFormat="1" applyFont="1" applyFill="1" applyBorder="1" applyAlignment="1">
      <alignment horizontal="center" vertical="center"/>
    </xf>
    <xf numFmtId="0" fontId="57" fillId="50" borderId="28" xfId="0" applyFont="1" applyFill="1" applyBorder="1" applyAlignment="1">
      <alignment horizontal="center" vertical="center" wrapText="1"/>
    </xf>
    <xf numFmtId="0" fontId="57" fillId="50" borderId="29" xfId="0" applyFont="1" applyFill="1" applyBorder="1" applyAlignment="1">
      <alignment horizontal="center" vertical="center" wrapText="1"/>
    </xf>
    <xf numFmtId="0" fontId="57" fillId="50" borderId="30" xfId="0" applyFont="1" applyFill="1" applyBorder="1" applyAlignment="1">
      <alignment horizontal="center" vertical="center" wrapText="1"/>
    </xf>
    <xf numFmtId="0" fontId="91" fillId="52" borderId="31" xfId="0" applyFont="1" applyFill="1" applyBorder="1" applyAlignment="1">
      <alignment horizontal="center" wrapText="1"/>
    </xf>
    <xf numFmtId="0" fontId="91" fillId="52" borderId="0" xfId="0" applyFont="1" applyFill="1" applyAlignment="1">
      <alignment horizontal="center" wrapText="1"/>
    </xf>
    <xf numFmtId="0" fontId="91" fillId="52" borderId="32" xfId="0" applyFont="1" applyFill="1" applyBorder="1" applyAlignment="1">
      <alignment horizontal="center" wrapText="1"/>
    </xf>
    <xf numFmtId="0" fontId="98" fillId="6" borderId="29" xfId="0" applyFont="1" applyFill="1" applyBorder="1" applyAlignment="1">
      <alignment horizontal="center" vertical="center" wrapText="1"/>
    </xf>
    <xf numFmtId="0" fontId="98" fillId="6" borderId="30" xfId="0" applyFont="1" applyFill="1" applyBorder="1" applyAlignment="1">
      <alignment horizontal="center" vertical="center" wrapText="1"/>
    </xf>
    <xf numFmtId="0" fontId="91" fillId="51" borderId="31" xfId="0" applyFont="1" applyFill="1" applyBorder="1" applyAlignment="1">
      <alignment horizontal="center"/>
    </xf>
    <xf numFmtId="0" fontId="91" fillId="51" borderId="0" xfId="0" applyFont="1" applyFill="1" applyAlignment="1">
      <alignment horizontal="center"/>
    </xf>
    <xf numFmtId="0" fontId="91" fillId="51" borderId="32" xfId="0" applyFont="1" applyFill="1" applyBorder="1" applyAlignment="1">
      <alignment horizontal="center"/>
    </xf>
    <xf numFmtId="9" fontId="84" fillId="15" borderId="29" xfId="0" applyNumberFormat="1" applyFont="1" applyFill="1" applyBorder="1" applyAlignment="1">
      <alignment horizontal="center" vertical="center" wrapText="1"/>
    </xf>
    <xf numFmtId="9" fontId="84" fillId="15" borderId="30" xfId="0" applyNumberFormat="1" applyFont="1" applyFill="1" applyBorder="1" applyAlignment="1">
      <alignment horizontal="center" vertical="center" wrapText="1"/>
    </xf>
    <xf numFmtId="0" fontId="19" fillId="46" borderId="0" xfId="1" applyFont="1" applyFill="1" applyAlignment="1">
      <alignment horizontal="left" vertical="center" wrapText="1" indent="1"/>
    </xf>
    <xf numFmtId="0" fontId="19" fillId="46" borderId="32" xfId="1" applyFont="1" applyFill="1" applyBorder="1" applyAlignment="1">
      <alignment horizontal="left" vertical="center" wrapText="1" indent="1"/>
    </xf>
    <xf numFmtId="0" fontId="9" fillId="46" borderId="0" xfId="1" applyFont="1" applyFill="1" applyAlignment="1">
      <alignment horizontal="left" vertical="center" wrapText="1" indent="1"/>
    </xf>
    <xf numFmtId="0" fontId="9" fillId="46" borderId="32" xfId="1" applyFont="1" applyFill="1" applyBorder="1" applyAlignment="1">
      <alignment horizontal="left" vertical="center" wrapText="1" indent="1"/>
    </xf>
    <xf numFmtId="164" fontId="19" fillId="46" borderId="0" xfId="1" applyNumberFormat="1" applyFont="1" applyFill="1" applyAlignment="1">
      <alignment horizontal="left" vertical="center" wrapText="1" indent="1"/>
    </xf>
    <xf numFmtId="9" fontId="9" fillId="46" borderId="0" xfId="1" applyNumberFormat="1" applyFont="1" applyFill="1" applyAlignment="1">
      <alignment horizontal="center" vertical="center" wrapText="1"/>
    </xf>
    <xf numFmtId="9" fontId="9" fillId="46" borderId="32" xfId="1" applyNumberFormat="1" applyFont="1" applyFill="1" applyBorder="1" applyAlignment="1">
      <alignment horizontal="center" vertical="center" wrapText="1"/>
    </xf>
    <xf numFmtId="9" fontId="10" fillId="46" borderId="31" xfId="0" applyNumberFormat="1" applyFont="1" applyFill="1" applyBorder="1" applyAlignment="1">
      <alignment horizontal="center" vertical="center" wrapText="1"/>
    </xf>
    <xf numFmtId="9" fontId="10" fillId="46" borderId="32" xfId="0" applyNumberFormat="1" applyFont="1" applyFill="1" applyBorder="1" applyAlignment="1">
      <alignment horizontal="center" vertical="center" wrapText="1"/>
    </xf>
    <xf numFmtId="9" fontId="10" fillId="46" borderId="33" xfId="0" applyNumberFormat="1" applyFont="1" applyFill="1" applyBorder="1" applyAlignment="1">
      <alignment horizontal="center" vertical="center" wrapText="1"/>
    </xf>
    <xf numFmtId="9" fontId="10" fillId="46" borderId="35" xfId="0" applyNumberFormat="1" applyFont="1" applyFill="1" applyBorder="1" applyAlignment="1">
      <alignment horizontal="center" vertical="center" wrapText="1"/>
    </xf>
    <xf numFmtId="0" fontId="55" fillId="18" borderId="28" xfId="0" applyFont="1" applyFill="1" applyBorder="1" applyAlignment="1">
      <alignment horizontal="center" vertical="center"/>
    </xf>
    <xf numFmtId="0" fontId="55" fillId="18" borderId="29" xfId="0" applyFont="1" applyFill="1" applyBorder="1" applyAlignment="1">
      <alignment horizontal="center" vertical="center"/>
    </xf>
    <xf numFmtId="0" fontId="55" fillId="18" borderId="30" xfId="0" applyFont="1" applyFill="1" applyBorder="1" applyAlignment="1">
      <alignment horizontal="center" vertical="center"/>
    </xf>
    <xf numFmtId="0" fontId="9" fillId="46" borderId="33" xfId="1" applyFont="1" applyFill="1" applyBorder="1" applyAlignment="1">
      <alignment horizontal="right" vertical="center" wrapText="1"/>
    </xf>
    <xf numFmtId="0" fontId="9" fillId="46" borderId="34" xfId="1" applyFont="1" applyFill="1" applyBorder="1" applyAlignment="1">
      <alignment horizontal="right" vertical="center" wrapText="1"/>
    </xf>
    <xf numFmtId="0" fontId="105" fillId="52" borderId="31" xfId="0" applyFont="1" applyFill="1" applyBorder="1" applyAlignment="1">
      <alignment horizontal="right" vertical="center" wrapText="1"/>
    </xf>
    <xf numFmtId="0" fontId="105" fillId="52" borderId="0" xfId="0" applyFont="1" applyFill="1" applyAlignment="1">
      <alignment horizontal="right" vertical="center" wrapText="1"/>
    </xf>
    <xf numFmtId="0" fontId="58" fillId="50" borderId="28" xfId="0" applyFont="1" applyFill="1" applyBorder="1" applyAlignment="1">
      <alignment horizontal="center" vertical="center"/>
    </xf>
    <xf numFmtId="0" fontId="58" fillId="50" borderId="29" xfId="0" applyFont="1" applyFill="1" applyBorder="1" applyAlignment="1">
      <alignment horizontal="center" vertical="center"/>
    </xf>
    <xf numFmtId="0" fontId="58" fillId="50" borderId="30" xfId="0" applyFont="1" applyFill="1" applyBorder="1" applyAlignment="1">
      <alignment horizontal="center" vertical="center"/>
    </xf>
    <xf numFmtId="0" fontId="90" fillId="46" borderId="0" xfId="0" applyFont="1" applyFill="1" applyAlignment="1">
      <alignment horizontal="center" vertical="top"/>
    </xf>
    <xf numFmtId="0" fontId="90" fillId="46" borderId="32" xfId="0" applyFont="1" applyFill="1" applyBorder="1" applyAlignment="1">
      <alignment horizontal="center" vertical="top"/>
    </xf>
    <xf numFmtId="0" fontId="98" fillId="6" borderId="28" xfId="0" applyFont="1" applyFill="1" applyBorder="1" applyAlignment="1">
      <alignment horizontal="right" vertical="center" wrapText="1"/>
    </xf>
    <xf numFmtId="0" fontId="98" fillId="6" borderId="29" xfId="0" applyFont="1" applyFill="1" applyBorder="1" applyAlignment="1">
      <alignment horizontal="right" vertical="center" wrapText="1"/>
    </xf>
    <xf numFmtId="0" fontId="9" fillId="46" borderId="34" xfId="1" applyFont="1" applyFill="1" applyBorder="1" applyAlignment="1">
      <alignment horizontal="left" vertical="center" wrapText="1" indent="1"/>
    </xf>
    <xf numFmtId="0" fontId="9" fillId="46" borderId="35" xfId="1" applyFont="1" applyFill="1" applyBorder="1" applyAlignment="1">
      <alignment horizontal="left" vertical="center" wrapText="1" indent="1"/>
    </xf>
    <xf numFmtId="0" fontId="13" fillId="46" borderId="31" xfId="0" applyFont="1" applyFill="1" applyBorder="1" applyAlignment="1">
      <alignment horizontal="center"/>
    </xf>
    <xf numFmtId="0" fontId="13" fillId="46" borderId="0" xfId="0" applyFont="1" applyFill="1" applyAlignment="1">
      <alignment horizontal="center"/>
    </xf>
    <xf numFmtId="0" fontId="91" fillId="46" borderId="31" xfId="0" applyFont="1" applyFill="1" applyBorder="1" applyAlignment="1">
      <alignment horizontal="center" vertical="top"/>
    </xf>
    <xf numFmtId="0" fontId="91" fillId="46" borderId="0" xfId="0" applyFont="1" applyFill="1" applyAlignment="1">
      <alignment horizontal="center" vertical="top"/>
    </xf>
    <xf numFmtId="9" fontId="55" fillId="50" borderId="28" xfId="0" applyNumberFormat="1" applyFont="1" applyFill="1" applyBorder="1" applyAlignment="1">
      <alignment horizontal="center" vertical="center"/>
    </xf>
    <xf numFmtId="0" fontId="92" fillId="51" borderId="33" xfId="0" applyFont="1" applyFill="1" applyBorder="1" applyAlignment="1">
      <alignment horizontal="center"/>
    </xf>
    <xf numFmtId="0" fontId="92" fillId="51" borderId="34" xfId="0" applyFont="1" applyFill="1" applyBorder="1" applyAlignment="1">
      <alignment horizontal="center"/>
    </xf>
    <xf numFmtId="0" fontId="92" fillId="51" borderId="35" xfId="0" applyFont="1" applyFill="1" applyBorder="1" applyAlignment="1">
      <alignment horizontal="center"/>
    </xf>
    <xf numFmtId="9" fontId="102" fillId="51" borderId="28" xfId="0" applyNumberFormat="1" applyFont="1" applyFill="1" applyBorder="1" applyAlignment="1">
      <alignment horizontal="center" vertical="center"/>
    </xf>
    <xf numFmtId="9" fontId="102" fillId="51" borderId="29" xfId="0" applyNumberFormat="1" applyFont="1" applyFill="1" applyBorder="1" applyAlignment="1">
      <alignment horizontal="center" vertical="center"/>
    </xf>
    <xf numFmtId="9" fontId="102" fillId="51" borderId="30" xfId="0" applyNumberFormat="1" applyFont="1" applyFill="1" applyBorder="1" applyAlignment="1">
      <alignment horizontal="center" vertical="center"/>
    </xf>
    <xf numFmtId="0" fontId="104" fillId="52" borderId="31" xfId="0" applyFont="1" applyFill="1" applyBorder="1" applyAlignment="1">
      <alignment horizontal="right" vertical="center" wrapText="1"/>
    </xf>
    <xf numFmtId="0" fontId="104" fillId="52" borderId="0" xfId="0" applyFont="1" applyFill="1" applyAlignment="1">
      <alignment horizontal="right" vertical="center" wrapText="1"/>
    </xf>
    <xf numFmtId="0" fontId="7" fillId="2" borderId="33" xfId="0" applyFont="1" applyFill="1" applyBorder="1" applyAlignment="1" applyProtection="1">
      <alignment horizontal="left" vertical="center" indent="1"/>
      <protection locked="0"/>
    </xf>
    <xf numFmtId="0" fontId="7" fillId="2" borderId="34" xfId="0" applyFont="1" applyFill="1" applyBorder="1" applyAlignment="1" applyProtection="1">
      <alignment horizontal="left" vertical="center" indent="1"/>
      <protection locked="0"/>
    </xf>
    <xf numFmtId="0" fontId="7" fillId="2" borderId="35" xfId="0" applyFont="1" applyFill="1" applyBorder="1" applyAlignment="1" applyProtection="1">
      <alignment horizontal="left" vertical="center" indent="1"/>
      <protection locked="0"/>
    </xf>
    <xf numFmtId="0" fontId="62" fillId="36" borderId="29" xfId="0" applyFont="1" applyFill="1" applyBorder="1" applyAlignment="1">
      <alignment horizontal="center" vertical="center"/>
    </xf>
    <xf numFmtId="0" fontId="62" fillId="36" borderId="30" xfId="0" applyFont="1" applyFill="1" applyBorder="1" applyAlignment="1">
      <alignment horizontal="center" vertical="center"/>
    </xf>
    <xf numFmtId="0" fontId="40" fillId="5" borderId="28" xfId="0" applyFont="1" applyFill="1" applyBorder="1" applyAlignment="1">
      <alignment horizontal="center" vertical="center" wrapText="1"/>
    </xf>
    <xf numFmtId="0" fontId="40" fillId="5" borderId="29" xfId="0" applyFont="1" applyFill="1" applyBorder="1" applyAlignment="1">
      <alignment horizontal="center" vertical="center" wrapText="1"/>
    </xf>
    <xf numFmtId="0" fontId="40" fillId="5" borderId="29" xfId="0" applyFont="1" applyFill="1" applyBorder="1" applyAlignment="1">
      <alignment horizontal="center"/>
    </xf>
    <xf numFmtId="0" fontId="41" fillId="5" borderId="29" xfId="0" applyFont="1" applyFill="1" applyBorder="1" applyAlignment="1">
      <alignment horizontal="center"/>
    </xf>
    <xf numFmtId="0" fontId="41" fillId="5" borderId="30" xfId="0" applyFont="1" applyFill="1" applyBorder="1" applyAlignment="1">
      <alignment horizontal="center"/>
    </xf>
    <xf numFmtId="9" fontId="8" fillId="3" borderId="31" xfId="0" applyNumberFormat="1" applyFont="1" applyFill="1" applyBorder="1" applyAlignment="1" applyProtection="1">
      <alignment horizontal="left" vertical="center" wrapText="1" indent="2"/>
      <protection locked="0"/>
    </xf>
    <xf numFmtId="9" fontId="8" fillId="3" borderId="0" xfId="0" applyNumberFormat="1" applyFont="1" applyFill="1" applyAlignment="1" applyProtection="1">
      <alignment horizontal="left" vertical="center" wrapText="1" indent="2"/>
      <protection locked="0"/>
    </xf>
    <xf numFmtId="0" fontId="8" fillId="2" borderId="0" xfId="0" applyFont="1" applyFill="1" applyAlignment="1" applyProtection="1">
      <alignment horizontal="left" wrapText="1" indent="2"/>
      <protection locked="0"/>
    </xf>
    <xf numFmtId="9" fontId="7" fillId="3" borderId="31" xfId="0" applyNumberFormat="1" applyFont="1" applyFill="1" applyBorder="1" applyAlignment="1">
      <alignment horizontal="left" vertical="center" wrapText="1" indent="2"/>
    </xf>
    <xf numFmtId="9" fontId="7" fillId="3" borderId="0" xfId="0" applyNumberFormat="1" applyFont="1" applyFill="1" applyAlignment="1">
      <alignment horizontal="left" vertical="center" wrapText="1" indent="2"/>
    </xf>
    <xf numFmtId="0" fontId="7" fillId="2" borderId="0" xfId="0" applyFont="1" applyFill="1" applyAlignment="1">
      <alignment horizontal="left" wrapText="1" indent="2"/>
    </xf>
    <xf numFmtId="0" fontId="7" fillId="2" borderId="32" xfId="0" applyFont="1" applyFill="1" applyBorder="1" applyAlignment="1">
      <alignment horizontal="left" wrapText="1" indent="2"/>
    </xf>
    <xf numFmtId="0" fontId="37" fillId="2" borderId="33" xfId="8" applyFont="1" applyFill="1" applyBorder="1" applyAlignment="1" applyProtection="1">
      <alignment horizontal="left" vertical="center" wrapText="1" indent="1"/>
    </xf>
    <xf numFmtId="0" fontId="37" fillId="2" borderId="34" xfId="8" applyFont="1" applyFill="1" applyBorder="1" applyAlignment="1" applyProtection="1">
      <alignment horizontal="left" vertical="center" wrapText="1" indent="1"/>
    </xf>
    <xf numFmtId="0" fontId="50" fillId="2" borderId="33" xfId="0" applyFont="1" applyFill="1" applyBorder="1" applyAlignment="1" applyProtection="1">
      <alignment horizontal="left" vertical="center" wrapText="1" indent="1"/>
      <protection locked="0"/>
    </xf>
    <xf numFmtId="0" fontId="50" fillId="2" borderId="34" xfId="0" applyFont="1" applyFill="1" applyBorder="1" applyAlignment="1" applyProtection="1">
      <alignment horizontal="left" vertical="center" wrapText="1" indent="1"/>
      <protection locked="0"/>
    </xf>
    <xf numFmtId="0" fontId="50" fillId="2" borderId="35" xfId="0" applyFont="1" applyFill="1" applyBorder="1" applyAlignment="1" applyProtection="1">
      <alignment horizontal="left" vertical="center" wrapText="1" indent="1"/>
      <protection locked="0"/>
    </xf>
    <xf numFmtId="9" fontId="8" fillId="3" borderId="31" xfId="0" applyNumberFormat="1" applyFont="1" applyFill="1" applyBorder="1" applyAlignment="1" applyProtection="1">
      <alignment horizontal="left" vertical="top" wrapText="1" indent="2"/>
      <protection locked="0"/>
    </xf>
    <xf numFmtId="9" fontId="8" fillId="3" borderId="0" xfId="0" applyNumberFormat="1" applyFont="1" applyFill="1" applyAlignment="1" applyProtection="1">
      <alignment horizontal="left" vertical="top" wrapText="1" indent="2"/>
      <protection locked="0"/>
    </xf>
    <xf numFmtId="0" fontId="8" fillId="2" borderId="0" xfId="0" applyFont="1" applyFill="1" applyAlignment="1" applyProtection="1">
      <alignment horizontal="left" vertical="top" wrapText="1" indent="2"/>
      <protection locked="0"/>
    </xf>
    <xf numFmtId="9" fontId="7" fillId="3" borderId="31" xfId="0" applyNumberFormat="1" applyFont="1" applyFill="1" applyBorder="1" applyAlignment="1">
      <alignment horizontal="left" vertical="top" indent="2"/>
    </xf>
    <xf numFmtId="9" fontId="7" fillId="3" borderId="0" xfId="0" applyNumberFormat="1" applyFont="1" applyFill="1" applyAlignment="1">
      <alignment horizontal="left" vertical="top" indent="2"/>
    </xf>
    <xf numFmtId="0" fontId="7" fillId="2" borderId="0" xfId="0" applyFont="1" applyFill="1" applyAlignment="1">
      <alignment horizontal="left" vertical="top" indent="2"/>
    </xf>
    <xf numFmtId="0" fontId="7" fillId="2" borderId="32" xfId="0" applyFont="1" applyFill="1" applyBorder="1" applyAlignment="1">
      <alignment horizontal="left" vertical="top" indent="2"/>
    </xf>
    <xf numFmtId="14" fontId="8" fillId="3" borderId="31" xfId="0" applyNumberFormat="1" applyFont="1" applyFill="1" applyBorder="1" applyAlignment="1" applyProtection="1">
      <alignment horizontal="center" vertical="top" wrapText="1"/>
      <protection locked="0"/>
    </xf>
    <xf numFmtId="14" fontId="8" fillId="3" borderId="0" xfId="0" applyNumberFormat="1" applyFont="1" applyFill="1" applyAlignment="1" applyProtection="1">
      <alignment horizontal="center" vertical="top" wrapText="1"/>
      <protection locked="0"/>
    </xf>
    <xf numFmtId="49" fontId="8" fillId="3" borderId="31" xfId="0" applyNumberFormat="1" applyFont="1" applyFill="1" applyBorder="1" applyAlignment="1" applyProtection="1">
      <alignment horizontal="left" vertical="top" wrapText="1" indent="2"/>
      <protection locked="0"/>
    </xf>
    <xf numFmtId="49" fontId="8" fillId="3" borderId="0" xfId="0" applyNumberFormat="1" applyFont="1" applyFill="1" applyAlignment="1" applyProtection="1">
      <alignment horizontal="left" vertical="top" wrapText="1" indent="2"/>
      <protection locked="0"/>
    </xf>
    <xf numFmtId="49" fontId="8" fillId="2" borderId="0" xfId="0" applyNumberFormat="1" applyFont="1" applyFill="1" applyAlignment="1" applyProtection="1">
      <alignment horizontal="left" vertical="top" wrapText="1" indent="2"/>
      <protection locked="0"/>
    </xf>
    <xf numFmtId="49" fontId="8" fillId="3" borderId="31" xfId="0" applyNumberFormat="1" applyFont="1" applyFill="1" applyBorder="1" applyAlignment="1" applyProtection="1">
      <alignment horizontal="left" vertical="top" indent="2"/>
      <protection locked="0"/>
    </xf>
    <xf numFmtId="49" fontId="8" fillId="3" borderId="0" xfId="0" applyNumberFormat="1" applyFont="1" applyFill="1" applyAlignment="1" applyProtection="1">
      <alignment horizontal="left" vertical="top" indent="2"/>
      <protection locked="0"/>
    </xf>
    <xf numFmtId="49" fontId="8" fillId="2" borderId="0" xfId="0" applyNumberFormat="1" applyFont="1" applyFill="1" applyAlignment="1" applyProtection="1">
      <alignment horizontal="left" vertical="top" indent="2"/>
      <protection locked="0"/>
    </xf>
    <xf numFmtId="49" fontId="8" fillId="2" borderId="32" xfId="0" applyNumberFormat="1" applyFont="1" applyFill="1" applyBorder="1" applyAlignment="1" applyProtection="1">
      <alignment horizontal="left" vertical="top" indent="2"/>
      <protection locked="0"/>
    </xf>
    <xf numFmtId="0" fontId="8" fillId="3" borderId="31" xfId="0" applyFont="1" applyFill="1" applyBorder="1" applyAlignment="1" applyProtection="1">
      <alignment horizontal="left" vertical="top" wrapText="1" indent="2"/>
      <protection locked="0"/>
    </xf>
    <xf numFmtId="0" fontId="8" fillId="3" borderId="0" xfId="0" applyFont="1" applyFill="1" applyAlignment="1" applyProtection="1">
      <alignment horizontal="left" vertical="top" wrapText="1" indent="2"/>
      <protection locked="0"/>
    </xf>
    <xf numFmtId="9" fontId="8" fillId="3" borderId="31" xfId="0" applyNumberFormat="1" applyFont="1" applyFill="1" applyBorder="1" applyAlignment="1" applyProtection="1">
      <alignment horizontal="left" vertical="top" indent="2"/>
      <protection locked="0"/>
    </xf>
    <xf numFmtId="9" fontId="8" fillId="3" borderId="0" xfId="0" applyNumberFormat="1" applyFont="1" applyFill="1" applyAlignment="1" applyProtection="1">
      <alignment horizontal="left" vertical="top" indent="2"/>
      <protection locked="0"/>
    </xf>
    <xf numFmtId="0" fontId="8" fillId="2" borderId="0" xfId="0" applyFont="1" applyFill="1" applyAlignment="1" applyProtection="1">
      <alignment horizontal="left" vertical="top" indent="2"/>
      <protection locked="0"/>
    </xf>
    <xf numFmtId="0" fontId="8" fillId="2" borderId="32" xfId="0" applyFont="1" applyFill="1" applyBorder="1" applyAlignment="1" applyProtection="1">
      <alignment horizontal="left" vertical="top" indent="2"/>
      <protection locked="0"/>
    </xf>
    <xf numFmtId="164" fontId="7" fillId="3" borderId="31" xfId="0" applyNumberFormat="1" applyFont="1" applyFill="1" applyBorder="1" applyAlignment="1">
      <alignment horizontal="left" vertical="top" indent="1"/>
    </xf>
    <xf numFmtId="164" fontId="7" fillId="3" borderId="0" xfId="0" applyNumberFormat="1" applyFont="1" applyFill="1" applyAlignment="1">
      <alignment horizontal="left" vertical="top" indent="1"/>
    </xf>
    <xf numFmtId="164" fontId="7" fillId="3" borderId="32" xfId="0" applyNumberFormat="1" applyFont="1" applyFill="1" applyBorder="1" applyAlignment="1">
      <alignment horizontal="left" vertical="top" indent="1"/>
    </xf>
    <xf numFmtId="9" fontId="7" fillId="59" borderId="31" xfId="0" applyNumberFormat="1" applyFont="1" applyFill="1" applyBorder="1" applyAlignment="1">
      <alignment horizontal="left" vertical="center" wrapText="1" indent="1"/>
    </xf>
    <xf numFmtId="9" fontId="7" fillId="59" borderId="0" xfId="0" applyNumberFormat="1" applyFont="1" applyFill="1" applyAlignment="1">
      <alignment horizontal="left" vertical="center" wrapText="1" indent="1"/>
    </xf>
    <xf numFmtId="0" fontId="58" fillId="15" borderId="31" xfId="0" applyFont="1" applyFill="1" applyBorder="1" applyAlignment="1">
      <alignment horizontal="center" vertical="center" wrapText="1"/>
    </xf>
    <xf numFmtId="0" fontId="58" fillId="15" borderId="0" xfId="0" applyFont="1" applyFill="1" applyAlignment="1">
      <alignment horizontal="center" vertical="center" wrapText="1"/>
    </xf>
    <xf numFmtId="0" fontId="6" fillId="2" borderId="31" xfId="0" applyFont="1" applyFill="1" applyBorder="1" applyAlignment="1">
      <alignment horizontal="center" vertical="center"/>
    </xf>
    <xf numFmtId="0" fontId="6" fillId="2" borderId="0" xfId="0" applyFont="1" applyFill="1" applyAlignment="1">
      <alignment horizontal="center" vertical="center"/>
    </xf>
    <xf numFmtId="0" fontId="7" fillId="2" borderId="0" xfId="0" applyFont="1" applyFill="1" applyAlignment="1">
      <alignment horizontal="center"/>
    </xf>
    <xf numFmtId="0" fontId="7" fillId="2" borderId="32" xfId="0" applyFont="1" applyFill="1" applyBorder="1" applyAlignment="1">
      <alignment horizontal="center"/>
    </xf>
    <xf numFmtId="0" fontId="25" fillId="2" borderId="31" xfId="0" applyFont="1" applyFill="1" applyBorder="1" applyAlignment="1">
      <alignment horizontal="left" vertical="center" wrapText="1" indent="1"/>
    </xf>
    <xf numFmtId="0" fontId="25" fillId="2" borderId="0" xfId="0" applyFont="1" applyFill="1" applyAlignment="1">
      <alignment horizontal="left" vertical="center" wrapText="1" indent="1"/>
    </xf>
    <xf numFmtId="0" fontId="45" fillId="2" borderId="31" xfId="0" applyFont="1" applyFill="1" applyBorder="1" applyAlignment="1" applyProtection="1">
      <alignment horizontal="left" vertical="center" wrapText="1" indent="1"/>
      <protection locked="0"/>
    </xf>
    <xf numFmtId="0" fontId="45" fillId="2" borderId="0" xfId="0" applyFont="1" applyFill="1" applyAlignment="1" applyProtection="1">
      <alignment horizontal="left" vertical="center" wrapText="1" indent="1"/>
      <protection locked="0"/>
    </xf>
    <xf numFmtId="0" fontId="48" fillId="2" borderId="0" xfId="0" applyFont="1" applyFill="1" applyAlignment="1" applyProtection="1">
      <alignment horizontal="left" vertical="center" wrapText="1" indent="1"/>
      <protection locked="0"/>
    </xf>
    <xf numFmtId="0" fontId="48" fillId="2" borderId="32" xfId="0" applyFont="1" applyFill="1" applyBorder="1" applyAlignment="1" applyProtection="1">
      <alignment horizontal="left" vertical="center" wrapText="1" indent="1"/>
      <protection locked="0"/>
    </xf>
    <xf numFmtId="9" fontId="7" fillId="55" borderId="31" xfId="0" applyNumberFormat="1" applyFont="1" applyFill="1" applyBorder="1" applyAlignment="1">
      <alignment horizontal="left" vertical="center" wrapText="1" indent="1"/>
    </xf>
    <xf numFmtId="9" fontId="7" fillId="55" borderId="0" xfId="0" applyNumberFormat="1" applyFont="1" applyFill="1" applyAlignment="1">
      <alignment horizontal="left" vertical="center" wrapText="1" indent="1"/>
    </xf>
    <xf numFmtId="9" fontId="7" fillId="56" borderId="31" xfId="0" applyNumberFormat="1" applyFont="1" applyFill="1" applyBorder="1" applyAlignment="1">
      <alignment horizontal="left" vertical="center" wrapText="1" indent="1"/>
    </xf>
    <xf numFmtId="9" fontId="7" fillId="56" borderId="0" xfId="0" applyNumberFormat="1" applyFont="1" applyFill="1" applyAlignment="1">
      <alignment horizontal="left" vertical="center" wrapText="1" indent="1"/>
    </xf>
    <xf numFmtId="9" fontId="7" fillId="57" borderId="31" xfId="0" applyNumberFormat="1" applyFont="1" applyFill="1" applyBorder="1" applyAlignment="1">
      <alignment horizontal="left" vertical="center" wrapText="1" indent="1"/>
    </xf>
    <xf numFmtId="9" fontId="7" fillId="57" borderId="0" xfId="0" applyNumberFormat="1" applyFont="1" applyFill="1" applyAlignment="1">
      <alignment horizontal="left" vertical="center" wrapText="1" indent="1"/>
    </xf>
    <xf numFmtId="0" fontId="3" fillId="2" borderId="31" xfId="0" applyFont="1" applyFill="1" applyBorder="1" applyAlignment="1">
      <alignment horizontal="center" vertical="center"/>
    </xf>
    <xf numFmtId="0" fontId="3" fillId="2" borderId="0" xfId="0" applyFont="1" applyFill="1" applyAlignment="1">
      <alignment horizontal="center" vertical="center"/>
    </xf>
    <xf numFmtId="0" fontId="3" fillId="2" borderId="0" xfId="0" applyFont="1" applyFill="1"/>
    <xf numFmtId="0" fontId="3" fillId="2" borderId="32" xfId="0" applyFont="1" applyFill="1" applyBorder="1"/>
    <xf numFmtId="0" fontId="7" fillId="2" borderId="0" xfId="0" applyFont="1" applyFill="1" applyAlignment="1">
      <alignment horizontal="center" vertical="center"/>
    </xf>
    <xf numFmtId="0" fontId="6" fillId="2" borderId="28"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9" xfId="0" applyFont="1" applyFill="1" applyBorder="1"/>
    <xf numFmtId="0" fontId="6" fillId="2" borderId="30" xfId="0" applyFont="1" applyFill="1" applyBorder="1"/>
    <xf numFmtId="9" fontId="7" fillId="58" borderId="31" xfId="0" applyNumberFormat="1" applyFont="1" applyFill="1" applyBorder="1" applyAlignment="1">
      <alignment horizontal="left" vertical="center" wrapText="1" indent="1"/>
    </xf>
    <xf numFmtId="9" fontId="7" fillId="58" borderId="0" xfId="0" applyNumberFormat="1" applyFont="1" applyFill="1" applyAlignment="1">
      <alignment horizontal="left" vertical="center" wrapText="1" indent="1"/>
    </xf>
    <xf numFmtId="9" fontId="7" fillId="65" borderId="31" xfId="0" applyNumberFormat="1" applyFont="1" applyFill="1" applyBorder="1" applyAlignment="1">
      <alignment horizontal="left" vertical="center" wrapText="1" indent="1"/>
    </xf>
    <xf numFmtId="9" fontId="7" fillId="65" borderId="0" xfId="0" applyNumberFormat="1" applyFont="1" applyFill="1" applyAlignment="1">
      <alignment horizontal="left" vertical="center" wrapText="1" indent="1"/>
    </xf>
    <xf numFmtId="9" fontId="111" fillId="62" borderId="28" xfId="0" applyNumberFormat="1" applyFont="1" applyFill="1" applyBorder="1" applyAlignment="1">
      <alignment horizontal="center" vertical="center"/>
    </xf>
    <xf numFmtId="9" fontId="111" fillId="62" borderId="30" xfId="0" applyNumberFormat="1" applyFont="1" applyFill="1" applyBorder="1" applyAlignment="1">
      <alignment horizontal="center" vertical="center"/>
    </xf>
    <xf numFmtId="0" fontId="62" fillId="16" borderId="28" xfId="0" applyFont="1" applyFill="1" applyBorder="1" applyAlignment="1">
      <alignment horizontal="center" vertical="center"/>
    </xf>
    <xf numFmtId="0" fontId="62" fillId="16" borderId="30" xfId="0" applyFont="1" applyFill="1" applyBorder="1" applyAlignment="1">
      <alignment horizontal="center" vertical="center"/>
    </xf>
    <xf numFmtId="0" fontId="35" fillId="37" borderId="28" xfId="0" applyFont="1" applyFill="1" applyBorder="1" applyAlignment="1">
      <alignment horizontal="center" vertical="center"/>
    </xf>
    <xf numFmtId="0" fontId="35" fillId="37" borderId="30" xfId="0" applyFont="1" applyFill="1" applyBorder="1" applyAlignment="1">
      <alignment horizontal="center" vertical="center"/>
    </xf>
    <xf numFmtId="0" fontId="6" fillId="2" borderId="28" xfId="0" applyFont="1" applyFill="1" applyBorder="1" applyAlignment="1">
      <alignment horizontal="center" wrapText="1"/>
    </xf>
    <xf numFmtId="0" fontId="6" fillId="2" borderId="29" xfId="0" applyFont="1" applyFill="1" applyBorder="1" applyAlignment="1">
      <alignment horizontal="center" wrapText="1"/>
    </xf>
    <xf numFmtId="0" fontId="6" fillId="2" borderId="29" xfId="0" applyFont="1" applyFill="1" applyBorder="1" applyAlignment="1">
      <alignment wrapText="1"/>
    </xf>
    <xf numFmtId="0" fontId="6" fillId="2" borderId="30" xfId="0" applyFont="1" applyFill="1" applyBorder="1" applyAlignment="1">
      <alignment wrapText="1"/>
    </xf>
    <xf numFmtId="0" fontId="3" fillId="2" borderId="31" xfId="0" applyFont="1" applyFill="1" applyBorder="1" applyAlignment="1">
      <alignment horizontal="center" vertical="top"/>
    </xf>
    <xf numFmtId="0" fontId="3" fillId="2" borderId="0" xfId="0" applyFont="1" applyFill="1" applyAlignment="1">
      <alignment horizontal="center" vertical="top"/>
    </xf>
    <xf numFmtId="0" fontId="3" fillId="2" borderId="0" xfId="0" applyFont="1" applyFill="1" applyAlignment="1">
      <alignment vertical="top"/>
    </xf>
    <xf numFmtId="0" fontId="3" fillId="2" borderId="32" xfId="0" applyFont="1" applyFill="1" applyBorder="1" applyAlignment="1">
      <alignment vertical="top"/>
    </xf>
    <xf numFmtId="0" fontId="16" fillId="2" borderId="31" xfId="0" applyFont="1" applyFill="1" applyBorder="1" applyAlignment="1">
      <alignment horizontal="center"/>
    </xf>
    <xf numFmtId="0" fontId="16" fillId="2" borderId="0" xfId="0" applyFont="1" applyFill="1" applyAlignment="1">
      <alignment horizontal="center"/>
    </xf>
    <xf numFmtId="0" fontId="16" fillId="2" borderId="32" xfId="0" applyFont="1" applyFill="1" applyBorder="1" applyAlignment="1">
      <alignment horizontal="center"/>
    </xf>
    <xf numFmtId="166" fontId="6" fillId="2" borderId="33" xfId="0" applyNumberFormat="1" applyFont="1" applyFill="1" applyBorder="1" applyAlignment="1">
      <alignment horizontal="center" vertical="top"/>
    </xf>
    <xf numFmtId="166" fontId="6" fillId="2" borderId="34" xfId="0" applyNumberFormat="1" applyFont="1" applyFill="1" applyBorder="1" applyAlignment="1">
      <alignment horizontal="center" vertical="top"/>
    </xf>
    <xf numFmtId="0" fontId="6" fillId="2" borderId="34" xfId="0" applyFont="1" applyFill="1" applyBorder="1" applyAlignment="1">
      <alignment vertical="top"/>
    </xf>
    <xf numFmtId="0" fontId="6" fillId="2" borderId="33" xfId="0" applyFont="1" applyFill="1" applyBorder="1" applyAlignment="1">
      <alignment horizontal="center" vertical="top"/>
    </xf>
    <xf numFmtId="0" fontId="6" fillId="2" borderId="34" xfId="0" applyFont="1" applyFill="1" applyBorder="1" applyAlignment="1">
      <alignment horizontal="center" vertical="top"/>
    </xf>
    <xf numFmtId="0" fontId="6" fillId="2" borderId="35" xfId="0" applyFont="1" applyFill="1" applyBorder="1" applyAlignment="1">
      <alignment horizontal="center" vertical="top"/>
    </xf>
    <xf numFmtId="0" fontId="59" fillId="14" borderId="28" xfId="0" applyFont="1" applyFill="1" applyBorder="1" applyAlignment="1">
      <alignment horizontal="center" wrapText="1"/>
    </xf>
    <xf numFmtId="0" fontId="59" fillId="14" borderId="29" xfId="0" applyFont="1" applyFill="1" applyBorder="1" applyAlignment="1">
      <alignment horizontal="center" wrapText="1"/>
    </xf>
    <xf numFmtId="0" fontId="59" fillId="14" borderId="29" xfId="0" applyFont="1" applyFill="1" applyBorder="1" applyAlignment="1">
      <alignment wrapText="1"/>
    </xf>
    <xf numFmtId="0" fontId="59" fillId="14" borderId="30" xfId="0" applyFont="1" applyFill="1" applyBorder="1" applyAlignment="1">
      <alignment wrapText="1"/>
    </xf>
    <xf numFmtId="9" fontId="7" fillId="53" borderId="31" xfId="0" applyNumberFormat="1" applyFont="1" applyFill="1" applyBorder="1" applyAlignment="1">
      <alignment horizontal="left" vertical="center" wrapText="1" indent="1"/>
    </xf>
    <xf numFmtId="9" fontId="7" fillId="53" borderId="0" xfId="0" applyNumberFormat="1" applyFont="1" applyFill="1" applyAlignment="1">
      <alignment horizontal="left" vertical="center" wrapText="1" indent="1"/>
    </xf>
    <xf numFmtId="9" fontId="7" fillId="54" borderId="31" xfId="0" applyNumberFormat="1" applyFont="1" applyFill="1" applyBorder="1" applyAlignment="1">
      <alignment horizontal="left" vertical="center" wrapText="1" indent="1"/>
    </xf>
    <xf numFmtId="9" fontId="7" fillId="54" borderId="0" xfId="0" applyNumberFormat="1" applyFont="1" applyFill="1" applyAlignment="1">
      <alignment horizontal="left" vertical="center" wrapText="1" indent="1"/>
    </xf>
    <xf numFmtId="0" fontId="55" fillId="14" borderId="33" xfId="0" applyFont="1" applyFill="1" applyBorder="1" applyAlignment="1">
      <alignment horizontal="center" vertical="center" wrapText="1"/>
    </xf>
    <xf numFmtId="0" fontId="55" fillId="14" borderId="34" xfId="0" applyFont="1" applyFill="1" applyBorder="1" applyAlignment="1">
      <alignment horizontal="center" vertical="center" wrapText="1"/>
    </xf>
    <xf numFmtId="0" fontId="55" fillId="14" borderId="34" xfId="0" applyFont="1" applyFill="1" applyBorder="1" applyAlignment="1">
      <alignment vertical="center" wrapText="1"/>
    </xf>
    <xf numFmtId="0" fontId="55" fillId="14" borderId="35" xfId="0" applyFont="1" applyFill="1" applyBorder="1" applyAlignment="1">
      <alignment vertical="center" wrapText="1"/>
    </xf>
    <xf numFmtId="9" fontId="6" fillId="9" borderId="28" xfId="0" applyNumberFormat="1" applyFont="1" applyFill="1" applyBorder="1" applyAlignment="1">
      <alignment horizontal="center" vertical="center" wrapText="1"/>
    </xf>
    <xf numFmtId="9" fontId="6" fillId="9" borderId="29" xfId="0" applyNumberFormat="1" applyFont="1" applyFill="1" applyBorder="1" applyAlignment="1">
      <alignment horizontal="center" vertical="center" wrapText="1"/>
    </xf>
    <xf numFmtId="0" fontId="7" fillId="7" borderId="29" xfId="0" applyFont="1" applyFill="1" applyBorder="1" applyAlignment="1">
      <alignment horizontal="center" vertical="center" wrapText="1"/>
    </xf>
    <xf numFmtId="0" fontId="7" fillId="7" borderId="30" xfId="0" applyFont="1" applyFill="1" applyBorder="1" applyAlignment="1">
      <alignment horizontal="center" vertical="center" wrapText="1"/>
    </xf>
    <xf numFmtId="0" fontId="7" fillId="9" borderId="31" xfId="0" applyFont="1" applyFill="1" applyBorder="1" applyAlignment="1">
      <alignment horizontal="left" wrapText="1" indent="1"/>
    </xf>
    <xf numFmtId="0" fontId="7" fillId="9" borderId="0" xfId="0" applyFont="1" applyFill="1" applyAlignment="1">
      <alignment horizontal="left" wrapText="1" indent="1"/>
    </xf>
    <xf numFmtId="0" fontId="7" fillId="7" borderId="0" xfId="0" applyFont="1" applyFill="1" applyAlignment="1">
      <alignment horizontal="left" wrapText="1" indent="1"/>
    </xf>
    <xf numFmtId="0" fontId="7" fillId="7" borderId="32" xfId="0" applyFont="1" applyFill="1" applyBorder="1" applyAlignment="1">
      <alignment horizontal="left" wrapText="1" indent="1"/>
    </xf>
    <xf numFmtId="0" fontId="7" fillId="9" borderId="33" xfId="0" applyFont="1" applyFill="1" applyBorder="1" applyAlignment="1">
      <alignment horizontal="left" vertical="top" wrapText="1" indent="1"/>
    </xf>
    <xf numFmtId="0" fontId="7" fillId="9" borderId="34" xfId="0" applyFont="1" applyFill="1" applyBorder="1" applyAlignment="1">
      <alignment horizontal="left" vertical="top" wrapText="1" indent="1"/>
    </xf>
    <xf numFmtId="0" fontId="7" fillId="7" borderId="34" xfId="0" applyFont="1" applyFill="1" applyBorder="1" applyAlignment="1">
      <alignment horizontal="left" vertical="top" wrapText="1" indent="1"/>
    </xf>
    <xf numFmtId="0" fontId="7" fillId="7" borderId="35" xfId="0" applyFont="1" applyFill="1" applyBorder="1" applyAlignment="1">
      <alignment horizontal="left" vertical="top" wrapText="1" indent="1"/>
    </xf>
    <xf numFmtId="0" fontId="14" fillId="46" borderId="28" xfId="0" applyFont="1" applyFill="1" applyBorder="1" applyAlignment="1">
      <alignment horizontal="center" wrapText="1"/>
    </xf>
    <xf numFmtId="0" fontId="14" fillId="46" borderId="29" xfId="0" applyFont="1" applyFill="1" applyBorder="1" applyAlignment="1">
      <alignment horizontal="center" wrapText="1"/>
    </xf>
    <xf numFmtId="0" fontId="62" fillId="14" borderId="4" xfId="0" applyFont="1" applyFill="1" applyBorder="1" applyAlignment="1">
      <alignment horizontal="center" vertical="center"/>
    </xf>
    <xf numFmtId="0" fontId="62" fillId="14" borderId="6" xfId="0" applyFont="1" applyFill="1" applyBorder="1" applyAlignment="1">
      <alignment horizontal="center" vertical="center"/>
    </xf>
    <xf numFmtId="0" fontId="126" fillId="48" borderId="0" xfId="0" applyFont="1" applyFill="1" applyAlignment="1">
      <alignment horizontal="center" vertical="center" textRotation="90"/>
    </xf>
    <xf numFmtId="0" fontId="126" fillId="48" borderId="7" xfId="0" applyFont="1" applyFill="1" applyBorder="1" applyAlignment="1">
      <alignment horizontal="center" vertical="center" textRotation="90"/>
    </xf>
    <xf numFmtId="0" fontId="35" fillId="0" borderId="14" xfId="0" applyFont="1" applyBorder="1" applyAlignment="1">
      <alignment horizontal="center" vertical="center"/>
    </xf>
    <xf numFmtId="0" fontId="35" fillId="0" borderId="15" xfId="0" applyFont="1" applyBorder="1" applyAlignment="1">
      <alignment horizontal="center" vertical="center"/>
    </xf>
    <xf numFmtId="0" fontId="62" fillId="14" borderId="21" xfId="0" applyFont="1" applyFill="1" applyBorder="1" applyAlignment="1">
      <alignment horizontal="center" vertical="center" wrapText="1"/>
    </xf>
    <xf numFmtId="0" fontId="62" fillId="14" borderId="22" xfId="0" applyFont="1" applyFill="1" applyBorder="1" applyAlignment="1">
      <alignment horizontal="center" vertical="center" wrapText="1"/>
    </xf>
    <xf numFmtId="0" fontId="62" fillId="14" borderId="23" xfId="0" applyFont="1" applyFill="1" applyBorder="1" applyAlignment="1">
      <alignment horizontal="center" vertical="center" wrapText="1"/>
    </xf>
    <xf numFmtId="0" fontId="62" fillId="14" borderId="24" xfId="0" applyFont="1" applyFill="1" applyBorder="1" applyAlignment="1">
      <alignment horizontal="center" vertical="center" wrapText="1"/>
    </xf>
  </cellXfs>
  <cellStyles count="18">
    <cellStyle name="Lien hypertexte" xfId="6" builtinId="8" hidden="1"/>
    <cellStyle name="Lien hypertexte" xfId="8" builtinId="8"/>
    <cellStyle name="Lien hypertexte visité" xfId="7" builtinId="9" hidden="1"/>
    <cellStyle name="Lien hypertexte visité" xfId="10" builtinId="9" hidden="1"/>
    <cellStyle name="Lien hypertexte visité" xfId="11" builtinId="9" hidden="1"/>
    <cellStyle name="Lien hypertexte visité" xfId="12" builtinId="9" hidden="1"/>
    <cellStyle name="Lien hypertexte visité" xfId="13" builtinId="9" hidden="1"/>
    <cellStyle name="Lien hypertexte visité" xfId="14" builtinId="9" hidden="1"/>
    <cellStyle name="Lien hypertexte visité" xfId="15" builtinId="9" hidden="1"/>
    <cellStyle name="Lien hypertexte visité" xfId="16" builtinId="9" hidden="1"/>
    <cellStyle name="Lien hypertexte visité" xfId="17" builtinId="9" hidden="1"/>
    <cellStyle name="Normal" xfId="0" builtinId="0"/>
    <cellStyle name="Normal 2" xfId="1" xr:uid="{00000000-0005-0000-0000-00000C000000}"/>
    <cellStyle name="Normal 2 2" xfId="3" xr:uid="{00000000-0005-0000-0000-00000D000000}"/>
    <cellStyle name="Normal 3" xfId="2" xr:uid="{00000000-0005-0000-0000-00000E000000}"/>
    <cellStyle name="Normal 4" xfId="5" xr:uid="{00000000-0005-0000-0000-00000F000000}"/>
    <cellStyle name="Pourcentage" xfId="9" builtinId="5"/>
    <cellStyle name="常规 2" xfId="4" xr:uid="{00000000-0005-0000-0000-000011000000}"/>
  </cellStyles>
  <dxfs count="110">
    <dxf>
      <font>
        <color rgb="FF9C0006"/>
      </font>
      <fill>
        <patternFill>
          <bgColor rgb="FFFFC7CE"/>
        </patternFill>
      </fill>
    </dxf>
    <dxf>
      <font>
        <color rgb="FF9C0006"/>
      </font>
      <fill>
        <patternFill>
          <bgColor rgb="FFFFC7CE"/>
        </patternFill>
      </fill>
    </dxf>
    <dxf>
      <font>
        <color rgb="FFFF0000"/>
      </font>
      <fill>
        <patternFill>
          <bgColor theme="7" tint="0.39994506668294322"/>
        </patternFill>
      </fill>
    </dxf>
    <dxf>
      <font>
        <color theme="1"/>
      </font>
      <fill>
        <patternFill>
          <bgColor rgb="FFFED3F3"/>
        </patternFill>
      </fill>
    </dxf>
    <dxf>
      <font>
        <color rgb="FFFF0000"/>
      </font>
      <fill>
        <patternFill>
          <bgColor rgb="FFFFFF00"/>
        </patternFill>
      </fill>
    </dxf>
    <dxf>
      <font>
        <color rgb="FF0432FF"/>
      </font>
      <fill>
        <patternFill>
          <bgColor rgb="FFFED3F3"/>
        </patternFill>
      </fill>
    </dxf>
    <dxf>
      <font>
        <color rgb="FF0432FF"/>
      </font>
      <fill>
        <patternFill>
          <bgColor theme="0"/>
        </patternFill>
      </fill>
    </dxf>
    <dxf>
      <font>
        <color rgb="FF003BD5"/>
      </font>
      <fill>
        <patternFill>
          <bgColor theme="0"/>
        </patternFill>
      </fill>
    </dxf>
    <dxf>
      <font>
        <color rgb="FF0432FF"/>
      </font>
      <fill>
        <patternFill>
          <bgColor theme="0"/>
        </patternFill>
      </fill>
    </dxf>
    <dxf>
      <font>
        <color rgb="FF003BD5"/>
      </font>
      <fill>
        <patternFill>
          <bgColor theme="0"/>
        </patternFill>
      </fill>
    </dxf>
    <dxf>
      <font>
        <color rgb="FFFF0000"/>
      </font>
      <fill>
        <patternFill>
          <bgColor theme="7" tint="0.39994506668294322"/>
        </patternFill>
      </fill>
    </dxf>
    <dxf>
      <font>
        <color theme="1"/>
      </font>
      <fill>
        <patternFill>
          <bgColor rgb="FFC2ECEE"/>
        </patternFill>
      </fill>
    </dxf>
    <dxf>
      <font>
        <color rgb="FFFF0000"/>
      </font>
      <fill>
        <patternFill>
          <bgColor rgb="FFFFFF00"/>
        </patternFill>
      </fill>
    </dxf>
    <dxf>
      <font>
        <color rgb="FF0432FF"/>
      </font>
      <fill>
        <patternFill>
          <bgColor rgb="FFC2ECEE"/>
        </patternFill>
      </fill>
    </dxf>
    <dxf>
      <font>
        <color rgb="FF0432FF"/>
      </font>
      <fill>
        <patternFill>
          <bgColor theme="0"/>
        </patternFill>
      </fill>
    </dxf>
    <dxf>
      <font>
        <color rgb="FF003BD5"/>
      </font>
      <fill>
        <patternFill>
          <bgColor theme="0"/>
        </patternFill>
      </fill>
    </dxf>
    <dxf>
      <font>
        <color rgb="FF0432FF"/>
      </font>
      <fill>
        <patternFill>
          <bgColor theme="0"/>
        </patternFill>
      </fill>
    </dxf>
    <dxf>
      <font>
        <color rgb="FF003BD5"/>
      </font>
      <fill>
        <patternFill>
          <bgColor theme="0"/>
        </patternFill>
      </fill>
    </dxf>
    <dxf>
      <font>
        <color rgb="FFFF0000"/>
      </font>
      <fill>
        <patternFill>
          <bgColor theme="7" tint="0.39994506668294322"/>
        </patternFill>
      </fill>
    </dxf>
    <dxf>
      <font>
        <color theme="1"/>
      </font>
      <fill>
        <patternFill>
          <bgColor rgb="FFEDD5FF"/>
        </patternFill>
      </fill>
    </dxf>
    <dxf>
      <font>
        <color rgb="FFFF0000"/>
      </font>
      <fill>
        <patternFill>
          <bgColor rgb="FFFFFF00"/>
        </patternFill>
      </fill>
    </dxf>
    <dxf>
      <font>
        <color rgb="FF0432FF"/>
      </font>
      <fill>
        <patternFill>
          <bgColor rgb="FFEDD5FF"/>
        </patternFill>
      </fill>
    </dxf>
    <dxf>
      <font>
        <color rgb="FF0432FF"/>
      </font>
      <fill>
        <patternFill>
          <bgColor theme="0"/>
        </patternFill>
      </fill>
    </dxf>
    <dxf>
      <font>
        <color rgb="FF003BD5"/>
      </font>
      <fill>
        <patternFill>
          <bgColor theme="0"/>
        </patternFill>
      </fill>
    </dxf>
    <dxf>
      <font>
        <color rgb="FF0432FF"/>
      </font>
      <fill>
        <patternFill>
          <bgColor theme="0"/>
        </patternFill>
      </fill>
    </dxf>
    <dxf>
      <font>
        <color rgb="FF003BD5"/>
      </font>
      <fill>
        <patternFill>
          <bgColor theme="0"/>
        </patternFill>
      </fill>
    </dxf>
    <dxf>
      <font>
        <color rgb="FFFF0000"/>
      </font>
      <fill>
        <patternFill>
          <bgColor theme="7" tint="0.39994506668294322"/>
        </patternFill>
      </fill>
    </dxf>
    <dxf>
      <font>
        <color theme="1"/>
      </font>
      <fill>
        <patternFill>
          <bgColor rgb="FFCDE1F2"/>
        </patternFill>
      </fill>
    </dxf>
    <dxf>
      <font>
        <color rgb="FFFF0000"/>
      </font>
      <fill>
        <patternFill>
          <bgColor rgb="FFFFFF00"/>
        </patternFill>
      </fill>
    </dxf>
    <dxf>
      <font>
        <color rgb="FF0432FF"/>
      </font>
      <fill>
        <patternFill>
          <bgColor rgb="FFCDE1F2"/>
        </patternFill>
      </fill>
    </dxf>
    <dxf>
      <font>
        <color rgb="FF0432FF"/>
      </font>
      <fill>
        <patternFill>
          <bgColor theme="0"/>
        </patternFill>
      </fill>
    </dxf>
    <dxf>
      <font>
        <color rgb="FF003BD5"/>
      </font>
      <fill>
        <patternFill>
          <bgColor theme="0"/>
        </patternFill>
      </fill>
    </dxf>
    <dxf>
      <font>
        <color rgb="FF0432FF"/>
      </font>
      <fill>
        <patternFill>
          <bgColor theme="0"/>
        </patternFill>
      </fill>
    </dxf>
    <dxf>
      <font>
        <color rgb="FF003BD5"/>
      </font>
      <fill>
        <patternFill>
          <bgColor theme="0"/>
        </patternFill>
      </fill>
    </dxf>
    <dxf>
      <font>
        <color rgb="FFFF0000"/>
      </font>
      <fill>
        <patternFill>
          <bgColor theme="7" tint="0.39994506668294322"/>
        </patternFill>
      </fill>
    </dxf>
    <dxf>
      <font>
        <color theme="1"/>
      </font>
      <fill>
        <patternFill>
          <bgColor rgb="FFDDF2FD"/>
        </patternFill>
      </fill>
    </dxf>
    <dxf>
      <font>
        <color rgb="FFFF0000"/>
      </font>
      <fill>
        <patternFill>
          <bgColor rgb="FFFFFF00"/>
        </patternFill>
      </fill>
    </dxf>
    <dxf>
      <font>
        <color rgb="FF0432FF"/>
      </font>
      <fill>
        <patternFill>
          <bgColor rgb="FFDDF2FD"/>
        </patternFill>
      </fill>
    </dxf>
    <dxf>
      <font>
        <color rgb="FF0432FF"/>
      </font>
      <fill>
        <patternFill>
          <bgColor theme="0"/>
        </patternFill>
      </fill>
    </dxf>
    <dxf>
      <font>
        <color rgb="FF003BD5"/>
      </font>
      <fill>
        <patternFill>
          <bgColor theme="0"/>
        </patternFill>
      </fill>
    </dxf>
    <dxf>
      <font>
        <color rgb="FF0432FF"/>
      </font>
      <fill>
        <patternFill>
          <bgColor theme="0"/>
        </patternFill>
      </fill>
    </dxf>
    <dxf>
      <font>
        <color rgb="FF003BD5"/>
      </font>
      <fill>
        <patternFill>
          <bgColor theme="0"/>
        </patternFill>
      </fill>
    </dxf>
    <dxf>
      <font>
        <color rgb="FFFF0000"/>
      </font>
      <fill>
        <patternFill>
          <bgColor theme="7" tint="0.39994506668294322"/>
        </patternFill>
      </fill>
    </dxf>
    <dxf>
      <font>
        <color theme="1"/>
      </font>
      <fill>
        <patternFill>
          <bgColor rgb="FFE7FFFC"/>
        </patternFill>
      </fill>
    </dxf>
    <dxf>
      <font>
        <color rgb="FFFF0000"/>
      </font>
      <fill>
        <patternFill>
          <bgColor rgb="FFFFFF00"/>
        </patternFill>
      </fill>
    </dxf>
    <dxf>
      <font>
        <color rgb="FF0432FF"/>
      </font>
      <fill>
        <patternFill>
          <bgColor rgb="FFE7FFFC"/>
        </patternFill>
      </fill>
    </dxf>
    <dxf>
      <font>
        <color rgb="FF0432FF"/>
      </font>
      <fill>
        <patternFill>
          <bgColor theme="0"/>
        </patternFill>
      </fill>
    </dxf>
    <dxf>
      <font>
        <color rgb="FF003BD5"/>
      </font>
      <fill>
        <patternFill>
          <bgColor theme="0"/>
        </patternFill>
      </fill>
    </dxf>
    <dxf>
      <font>
        <color rgb="FF0432FF"/>
      </font>
      <fill>
        <patternFill>
          <bgColor theme="0"/>
        </patternFill>
      </fill>
    </dxf>
    <dxf>
      <font>
        <color rgb="FF003BD5"/>
      </font>
      <fill>
        <patternFill>
          <bgColor theme="0"/>
        </patternFill>
      </fill>
    </dxf>
    <dxf>
      <font>
        <color rgb="FFFF0000"/>
      </font>
      <fill>
        <patternFill>
          <bgColor theme="7" tint="0.39994506668294322"/>
        </patternFill>
      </fill>
    </dxf>
    <dxf>
      <font>
        <color theme="1"/>
      </font>
      <fill>
        <patternFill>
          <bgColor rgb="FFD8F3DB"/>
        </patternFill>
      </fill>
    </dxf>
    <dxf>
      <font>
        <color rgb="FFFF0000"/>
      </font>
      <fill>
        <patternFill>
          <bgColor rgb="FFFFFF00"/>
        </patternFill>
      </fill>
    </dxf>
    <dxf>
      <font>
        <color rgb="FF0432FF"/>
      </font>
      <fill>
        <patternFill>
          <bgColor rgb="FFD8F3DB"/>
        </patternFill>
      </fill>
    </dxf>
    <dxf>
      <font>
        <color rgb="FF0432FF"/>
      </font>
      <fill>
        <patternFill>
          <bgColor theme="0"/>
        </patternFill>
      </fill>
    </dxf>
    <dxf>
      <font>
        <color rgb="FF003BD5"/>
      </font>
      <fill>
        <patternFill>
          <bgColor theme="0"/>
        </patternFill>
      </fill>
    </dxf>
    <dxf>
      <font>
        <color rgb="FF0432FF"/>
      </font>
      <fill>
        <patternFill>
          <bgColor theme="0"/>
        </patternFill>
      </fill>
    </dxf>
    <dxf>
      <font>
        <color rgb="FF003BD5"/>
      </font>
      <fill>
        <patternFill>
          <bgColor theme="0"/>
        </patternFill>
      </fill>
    </dxf>
    <dxf>
      <font>
        <color rgb="FFFF0000"/>
      </font>
      <fill>
        <patternFill>
          <bgColor theme="7" tint="0.39994506668294322"/>
        </patternFill>
      </fill>
    </dxf>
    <dxf>
      <font>
        <color theme="1"/>
      </font>
      <fill>
        <patternFill>
          <bgColor rgb="FFFFFFCC"/>
        </patternFill>
      </fill>
    </dxf>
    <dxf>
      <font>
        <color rgb="FFFF0000"/>
      </font>
      <fill>
        <patternFill>
          <bgColor rgb="FFFFFF00"/>
        </patternFill>
      </fill>
    </dxf>
    <dxf>
      <font>
        <color rgb="FF0432FF"/>
      </font>
      <fill>
        <patternFill>
          <bgColor rgb="FFFFFFCC"/>
        </patternFill>
      </fill>
    </dxf>
    <dxf>
      <font>
        <color rgb="FF0432FF"/>
      </font>
      <fill>
        <patternFill>
          <bgColor theme="0"/>
        </patternFill>
      </fill>
    </dxf>
    <dxf>
      <font>
        <color rgb="FF003BD5"/>
      </font>
      <fill>
        <patternFill>
          <bgColor theme="0"/>
        </patternFill>
      </fill>
    </dxf>
    <dxf>
      <font>
        <color rgb="FF0432FF"/>
      </font>
      <fill>
        <patternFill>
          <bgColor theme="0"/>
        </patternFill>
      </fill>
    </dxf>
    <dxf>
      <font>
        <color rgb="FF003BD5"/>
      </font>
      <fill>
        <patternFill>
          <bgColor theme="0"/>
        </patternFill>
      </fill>
    </dxf>
    <dxf>
      <font>
        <color rgb="FFFF0000"/>
      </font>
      <fill>
        <patternFill>
          <bgColor theme="0" tint="-4.9989318521683403E-2"/>
        </patternFill>
      </fill>
    </dxf>
    <dxf>
      <font>
        <color rgb="FFFF0000"/>
      </font>
      <fill>
        <patternFill>
          <bgColor rgb="FFFFFF00"/>
        </patternFill>
      </fill>
    </dxf>
    <dxf>
      <font>
        <color rgb="FFFF0000"/>
      </font>
      <fill>
        <patternFill>
          <bgColor rgb="FFFFFF00"/>
        </patternFill>
      </fill>
    </dxf>
    <dxf>
      <font>
        <color rgb="FF9C0006"/>
      </font>
      <fill>
        <patternFill>
          <bgColor rgb="FFFFC7CE"/>
        </patternFill>
      </fill>
    </dxf>
    <dxf>
      <font>
        <color rgb="FFFF0000"/>
      </font>
      <fill>
        <patternFill>
          <bgColor theme="7" tint="0.39994506668294322"/>
        </patternFill>
      </fill>
    </dxf>
    <dxf>
      <font>
        <color rgb="FFFF0000"/>
      </font>
      <fill>
        <patternFill>
          <bgColor theme="7" tint="0.39994506668294322"/>
        </patternFill>
      </fill>
    </dxf>
    <dxf>
      <font>
        <color theme="1"/>
      </font>
      <fill>
        <patternFill>
          <bgColor rgb="FFF5CDA7"/>
        </patternFill>
      </fill>
    </dxf>
    <dxf>
      <font>
        <color rgb="FFFF0000"/>
      </font>
      <fill>
        <patternFill>
          <bgColor rgb="FFFFFF00"/>
        </patternFill>
      </fill>
    </dxf>
    <dxf>
      <font>
        <color rgb="FF0432FF"/>
      </font>
      <fill>
        <patternFill>
          <bgColor rgb="FFF5CDA7"/>
        </patternFill>
      </fill>
    </dxf>
    <dxf>
      <font>
        <color rgb="FF0432FF"/>
      </font>
      <fill>
        <patternFill>
          <bgColor theme="0"/>
        </patternFill>
      </fill>
    </dxf>
    <dxf>
      <font>
        <color rgb="FF003BD5"/>
      </font>
      <fill>
        <patternFill>
          <bgColor theme="0"/>
        </patternFill>
      </fill>
    </dxf>
    <dxf>
      <font>
        <color rgb="FF0432FF"/>
      </font>
      <fill>
        <patternFill>
          <bgColor theme="0"/>
        </patternFill>
      </fill>
    </dxf>
    <dxf>
      <font>
        <color rgb="FF003BD5"/>
      </font>
      <fill>
        <patternFill>
          <bgColor theme="0"/>
        </patternFill>
      </fill>
    </dxf>
    <dxf>
      <font>
        <color rgb="FFFF0000"/>
      </font>
      <fill>
        <patternFill>
          <bgColor theme="7" tint="0.39994506668294322"/>
        </patternFill>
      </fill>
    </dxf>
    <dxf>
      <font>
        <color theme="1"/>
      </font>
      <fill>
        <patternFill>
          <bgColor rgb="FFF1D2E0"/>
        </patternFill>
      </fill>
    </dxf>
    <dxf>
      <font>
        <color rgb="FFFF0000"/>
      </font>
      <fill>
        <patternFill>
          <bgColor rgb="FFFFFF00"/>
        </patternFill>
      </fill>
    </dxf>
    <dxf>
      <font>
        <color rgb="FF0432FF"/>
      </font>
      <fill>
        <patternFill>
          <bgColor rgb="FFF1D2E0"/>
        </patternFill>
      </fill>
    </dxf>
    <dxf>
      <font>
        <color rgb="FF0432FF"/>
      </font>
      <fill>
        <patternFill>
          <bgColor theme="0"/>
        </patternFill>
      </fill>
    </dxf>
    <dxf>
      <font>
        <color rgb="FF003BD5"/>
      </font>
      <fill>
        <patternFill>
          <bgColor theme="0"/>
        </patternFill>
      </fill>
    </dxf>
    <dxf>
      <font>
        <color rgb="FF0432FF"/>
      </font>
      <fill>
        <patternFill>
          <bgColor theme="0"/>
        </patternFill>
      </fill>
    </dxf>
    <dxf>
      <font>
        <color rgb="FF003BD5"/>
      </font>
      <fill>
        <patternFill>
          <bgColor theme="0"/>
        </patternFill>
      </fill>
    </dxf>
    <dxf>
      <font>
        <color rgb="FF0432FF"/>
      </font>
      <fill>
        <patternFill>
          <bgColor theme="0"/>
        </patternFill>
      </fill>
    </dxf>
    <dxf>
      <font>
        <color rgb="FF0432FF"/>
      </font>
      <fill>
        <patternFill>
          <bgColor theme="0"/>
        </patternFill>
      </fill>
    </dxf>
    <dxf>
      <font>
        <b val="0"/>
        <i val="0"/>
        <strike val="0"/>
        <color rgb="FF0432FF"/>
      </font>
      <fill>
        <patternFill>
          <bgColor theme="0"/>
        </patternFill>
      </fill>
    </dxf>
    <dxf>
      <font>
        <color rgb="FF0432FF"/>
      </font>
      <fill>
        <patternFill>
          <bgColor theme="0"/>
        </patternFill>
      </fill>
    </dxf>
    <dxf>
      <font>
        <b val="0"/>
        <i val="0"/>
        <strike val="0"/>
        <color rgb="FF0432FF"/>
      </font>
      <fill>
        <patternFill>
          <bgColor theme="0"/>
        </patternFill>
      </fill>
    </dxf>
    <dxf>
      <font>
        <color rgb="FF0432FF"/>
      </font>
      <fill>
        <patternFill>
          <bgColor theme="0"/>
        </patternFill>
      </fill>
    </dxf>
    <dxf>
      <font>
        <b val="0"/>
        <i val="0"/>
        <strike val="0"/>
        <color rgb="FF0432FF"/>
      </font>
      <fill>
        <patternFill>
          <bgColor theme="0"/>
        </patternFill>
      </fill>
    </dxf>
    <dxf>
      <font>
        <color rgb="FF0432FF"/>
      </font>
      <fill>
        <patternFill>
          <bgColor theme="0"/>
        </patternFill>
      </fill>
    </dxf>
    <dxf>
      <font>
        <b val="0"/>
        <i val="0"/>
        <strike val="0"/>
        <color rgb="FF0432FF"/>
      </font>
      <fill>
        <patternFill>
          <bgColor theme="0"/>
        </patternFill>
      </fill>
    </dxf>
    <dxf>
      <font>
        <color rgb="FF0432FF"/>
      </font>
      <fill>
        <patternFill>
          <bgColor theme="0"/>
        </patternFill>
      </fill>
    </dxf>
    <dxf>
      <font>
        <b val="0"/>
        <i val="0"/>
        <strike val="0"/>
        <color rgb="FF0432FF"/>
      </font>
      <fill>
        <patternFill>
          <bgColor theme="0"/>
        </patternFill>
      </fill>
    </dxf>
    <dxf>
      <font>
        <color rgb="FF0432FF"/>
      </font>
      <fill>
        <patternFill>
          <bgColor theme="0"/>
        </patternFill>
      </fill>
    </dxf>
    <dxf>
      <font>
        <b val="0"/>
        <i val="0"/>
        <strike val="0"/>
        <color rgb="FF0432FF"/>
      </font>
      <fill>
        <patternFill>
          <bgColor theme="0"/>
        </patternFill>
      </fill>
    </dxf>
    <dxf>
      <font>
        <color rgb="FF0432FF"/>
      </font>
      <fill>
        <patternFill>
          <bgColor theme="0"/>
        </patternFill>
      </fill>
    </dxf>
    <dxf>
      <font>
        <b val="0"/>
        <i val="0"/>
        <strike val="0"/>
        <color rgb="FF0432FF"/>
      </font>
      <fill>
        <patternFill>
          <bgColor theme="0"/>
        </patternFill>
      </fill>
    </dxf>
    <dxf>
      <font>
        <color rgb="FF0432FF"/>
      </font>
      <fill>
        <patternFill>
          <bgColor theme="0"/>
        </patternFill>
      </fill>
    </dxf>
    <dxf>
      <font>
        <b val="0"/>
        <i val="0"/>
        <strike val="0"/>
        <color rgb="FF0432FF"/>
      </font>
      <fill>
        <patternFill>
          <bgColor theme="0"/>
        </patternFill>
      </fill>
    </dxf>
    <dxf>
      <font>
        <color rgb="FF0432FF"/>
      </font>
      <fill>
        <patternFill>
          <bgColor theme="0"/>
        </patternFill>
      </fill>
    </dxf>
    <dxf>
      <font>
        <b val="0"/>
        <i val="0"/>
        <strike val="0"/>
        <color rgb="FF0432FF"/>
      </font>
      <fill>
        <patternFill>
          <bgColor theme="0"/>
        </patternFill>
      </fill>
    </dxf>
    <dxf>
      <font>
        <color rgb="FF0432FF"/>
      </font>
      <fill>
        <patternFill>
          <bgColor theme="0"/>
        </patternFill>
      </fill>
    </dxf>
    <dxf>
      <font>
        <b val="0"/>
        <i val="0"/>
        <strike val="0"/>
        <color rgb="FF0432FF"/>
      </font>
      <fill>
        <patternFill>
          <bgColor theme="0"/>
        </patternFill>
      </fill>
    </dxf>
    <dxf>
      <font>
        <color rgb="FF0432FF"/>
      </font>
      <fill>
        <patternFill>
          <bgColor theme="0"/>
        </patternFill>
      </fill>
    </dxf>
    <dxf>
      <font>
        <b val="0"/>
        <i val="0"/>
        <strike val="0"/>
        <color rgb="FF0432FF"/>
      </font>
      <fill>
        <patternFill>
          <bgColor theme="0"/>
        </patternFill>
      </fill>
    </dxf>
  </dxfs>
  <tableStyles count="0" defaultTableStyle="TableStyleMedium9" defaultPivotStyle="PivotStyleMedium7"/>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432FF"/>
      <color rgb="FFFFF2CC"/>
      <color rgb="FFFF2F92"/>
      <color rgb="FFEB2986"/>
      <color rgb="FF305496"/>
      <color rgb="FFCCFFCC"/>
      <color rgb="FFFFFFCC"/>
      <color rgb="FFF2F2F2"/>
      <color rgb="FFCDE1F2"/>
      <color rgb="FFD7EC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405084589848899"/>
          <c:y val="0.24714146972651599"/>
          <c:w val="0.50671973169229401"/>
          <c:h val="0.64174821030265605"/>
        </c:manualLayout>
      </c:layout>
      <c:radarChart>
        <c:radarStyle val="filled"/>
        <c:varyColors val="0"/>
        <c:ser>
          <c:idx val="14"/>
          <c:order val="0"/>
          <c:tx>
            <c:strRef>
              <c:f>Utilitaires!$B$47</c:f>
              <c:strCache>
                <c:ptCount val="1"/>
                <c:pt idx="0">
                  <c:v>RADAR pour PROCESSUS &amp; PERFORMANCE</c:v>
                </c:pt>
              </c:strCache>
            </c:strRef>
          </c:tx>
          <c:spPr>
            <a:solidFill>
              <a:schemeClr val="accent1">
                <a:lumMod val="40000"/>
                <a:lumOff val="60000"/>
                <a:alpha val="49000"/>
              </a:schemeClr>
            </a:solidFill>
            <a:ln w="25400">
              <a:solidFill>
                <a:schemeClr val="accent5">
                  <a:lumMod val="75000"/>
                </a:schemeClr>
              </a:solidFill>
              <a:prstDash val="solid"/>
            </a:ln>
          </c:spPr>
          <c:dLbls>
            <c:dLbl>
              <c:idx val="0"/>
              <c:layout>
                <c:manualLayout>
                  <c:x val="1.70135313392819E-2"/>
                  <c:y val="8.91089719202640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F4F-4446-9164-BB538A75D0CB}"/>
                </c:ext>
              </c:extLst>
            </c:dLbl>
            <c:dLbl>
              <c:idx val="1"/>
              <c:layout>
                <c:manualLayout>
                  <c:x val="-4.3000918998621997E-2"/>
                  <c:y val="7.87375152341942E-2"/>
                </c:manualLayout>
              </c:layout>
              <c:spPr>
                <a:noFill/>
                <a:ln>
                  <a:noFill/>
                </a:ln>
                <a:effectLst/>
              </c:spPr>
              <c:txPr>
                <a:bodyPr wrap="square" lIns="38100" tIns="19050" rIns="38100" bIns="19050" anchor="ctr">
                  <a:noAutofit/>
                </a:bodyPr>
                <a:lstStyle/>
                <a:p>
                  <a:pPr>
                    <a:defRPr sz="800" b="1">
                      <a:solidFill>
                        <a:schemeClr val="accent5">
                          <a:lumMod val="50000"/>
                        </a:schemeClr>
                      </a:solidFill>
                    </a:defRPr>
                  </a:pPr>
                  <a:endParaRPr lang="fr-FR"/>
                </a:p>
              </c:txPr>
              <c:showLegendKey val="0"/>
              <c:showVal val="1"/>
              <c:showCatName val="0"/>
              <c:showSerName val="0"/>
              <c:showPercent val="0"/>
              <c:showBubbleSize val="0"/>
              <c:extLst>
                <c:ext xmlns:c15="http://schemas.microsoft.com/office/drawing/2012/chart" uri="{CE6537A1-D6FC-4f65-9D91-7224C49458BB}">
                  <c15:layout>
                    <c:manualLayout>
                      <c:w val="7.5258638206698994E-2"/>
                      <c:h val="5.6356343861076998E-2"/>
                    </c:manualLayout>
                  </c15:layout>
                </c:ext>
                <c:ext xmlns:c16="http://schemas.microsoft.com/office/drawing/2014/chart" uri="{C3380CC4-5D6E-409C-BE32-E72D297353CC}">
                  <c16:uniqueId val="{00000001-2F4F-4446-9164-BB538A75D0CB}"/>
                </c:ext>
              </c:extLst>
            </c:dLbl>
            <c:dLbl>
              <c:idx val="2"/>
              <c:layout>
                <c:manualLayout>
                  <c:x val="-8.9276384593331898E-2"/>
                  <c:y val="1.56564245706748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F4F-4446-9164-BB538A75D0CB}"/>
                </c:ext>
              </c:extLst>
            </c:dLbl>
            <c:dLbl>
              <c:idx val="3"/>
              <c:layout>
                <c:manualLayout>
                  <c:x val="-7.5488279418449794E-2"/>
                  <c:y val="-5.75357576710932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F4F-4446-9164-BB538A75D0CB}"/>
                </c:ext>
              </c:extLst>
            </c:dLbl>
            <c:dLbl>
              <c:idx val="4"/>
              <c:layout>
                <c:manualLayout>
                  <c:x val="-1.7013531339282E-2"/>
                  <c:y val="-9.90250362255146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F4F-4446-9164-BB538A75D0CB}"/>
                </c:ext>
              </c:extLst>
            </c:dLbl>
            <c:dLbl>
              <c:idx val="5"/>
              <c:layout>
                <c:manualLayout>
                  <c:x val="4.1607461661502997E-2"/>
                  <c:y val="-7.18876445661234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F4F-4446-9164-BB538A75D0CB}"/>
                </c:ext>
              </c:extLst>
            </c:dLbl>
            <c:dLbl>
              <c:idx val="6"/>
              <c:layout>
                <c:manualLayout>
                  <c:x val="0.100716086584138"/>
                  <c:y val="-2.50502793130800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F4F-4446-9164-BB538A75D0CB}"/>
                </c:ext>
              </c:extLst>
            </c:dLbl>
            <c:dLbl>
              <c:idx val="7"/>
              <c:layout>
                <c:manualLayout>
                  <c:x val="7.8372765131995606E-2"/>
                  <c:y val="5.36221446441590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F4F-4446-9164-BB538A75D0CB}"/>
                </c:ext>
              </c:extLst>
            </c:dLbl>
            <c:spPr>
              <a:noFill/>
              <a:ln>
                <a:noFill/>
              </a:ln>
              <a:effectLst/>
            </c:spPr>
            <c:txPr>
              <a:bodyPr wrap="square" lIns="38100" tIns="19050" rIns="38100" bIns="19050" anchor="ctr">
                <a:spAutoFit/>
              </a:bodyPr>
              <a:lstStyle/>
              <a:p>
                <a:pPr>
                  <a:defRPr sz="800" b="1">
                    <a:solidFill>
                      <a:schemeClr val="accent5">
                        <a:lumMod val="50000"/>
                      </a:schemeClr>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Résultats!$A$31:$C$38</c:f>
              <c:strCache>
                <c:ptCount val="8"/>
                <c:pt idx="0">
                  <c:v>Pr 1 Le responsable de l’ingénierie biomédicale du GHT maîtrise la raison d'être de son organisation, ses budgets et sa communication</c:v>
                </c:pt>
                <c:pt idx="1">
                  <c:v>Pr 2 Le responsable de l'ingénierie biomédicale du GHT contribue aux processus d'achat</c:v>
                </c:pt>
                <c:pt idx="2">
                  <c:v>Pr 3 Le responsable de l'ingénierie biomédicale du GHT organise ses ressources</c:v>
                </c:pt>
                <c:pt idx="3">
                  <c:v>Pr 4 Le responsable de l'ingénierie biomédicale favorise la mutualisation et les échanges de ressources ou de compétences au sein du GHT</c:v>
                </c:pt>
                <c:pt idx="4">
                  <c:v>Pr 5 Le responsable de l'ingénierie biomédicale du GHT maîtrise son système documentaire</c:v>
                </c:pt>
                <c:pt idx="5">
                  <c:v>Pr 6 L'ingénierie biomédicale maîtrise les disposiifs médicaux critiques au sein du GHT</c:v>
                </c:pt>
                <c:pt idx="6">
                  <c:v>Pr 7 L'ingénierie biomédicale contribue à la bonne exploitation des dispositifs médicaux</c:v>
                </c:pt>
                <c:pt idx="7">
                  <c:v>Pr 8 L'ingénierie biomédicale veille à la qualité des services rendus et en tire des enseignements pour progresser</c:v>
                </c:pt>
              </c:strCache>
            </c:strRef>
          </c:cat>
          <c:val>
            <c:numRef>
              <c:f>Utilitaires!$B$48:$B$55</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7-FAFD-453F-B3A5-0CD49B14FAE9}"/>
            </c:ext>
          </c:extLst>
        </c:ser>
        <c:ser>
          <c:idx val="15"/>
          <c:order val="1"/>
          <c:tx>
            <c:strRef>
              <c:f>Utilitaires!$D$46</c:f>
              <c:strCache>
                <c:ptCount val="1"/>
              </c:strCache>
            </c:strRef>
          </c:tx>
          <c:spPr>
            <a:noFill/>
            <a:ln w="19050">
              <a:solidFill>
                <a:schemeClr val="accent6">
                  <a:lumMod val="75000"/>
                </a:schemeClr>
              </a:solidFill>
              <a:prstDash val="sysDot"/>
            </a:ln>
          </c:spPr>
          <c:cat>
            <c:strRef>
              <c:f>Résultats!$A$31:$C$38</c:f>
              <c:strCache>
                <c:ptCount val="8"/>
                <c:pt idx="0">
                  <c:v>Pr 1 Le responsable de l’ingénierie biomédicale du GHT maîtrise la raison d'être de son organisation, ses budgets et sa communication</c:v>
                </c:pt>
                <c:pt idx="1">
                  <c:v>Pr 2 Le responsable de l'ingénierie biomédicale du GHT contribue aux processus d'achat</c:v>
                </c:pt>
                <c:pt idx="2">
                  <c:v>Pr 3 Le responsable de l'ingénierie biomédicale du GHT organise ses ressources</c:v>
                </c:pt>
                <c:pt idx="3">
                  <c:v>Pr 4 Le responsable de l'ingénierie biomédicale favorise la mutualisation et les échanges de ressources ou de compétences au sein du GHT</c:v>
                </c:pt>
                <c:pt idx="4">
                  <c:v>Pr 5 Le responsable de l'ingénierie biomédicale du GHT maîtrise son système documentaire</c:v>
                </c:pt>
                <c:pt idx="5">
                  <c:v>Pr 6 L'ingénierie biomédicale maîtrise les disposiifs médicaux critiques au sein du GHT</c:v>
                </c:pt>
                <c:pt idx="6">
                  <c:v>Pr 7 L'ingénierie biomédicale contribue à la bonne exploitation des dispositifs médicaux</c:v>
                </c:pt>
                <c:pt idx="7">
                  <c:v>Pr 8 L'ingénierie biomédicale veille à la qualité des services rendus et en tire des enseignements pour progresser</c:v>
                </c:pt>
              </c:strCache>
            </c:strRef>
          </c:cat>
          <c:val>
            <c:numRef>
              <c:f>Utilitaires!$D$48:$D$55</c:f>
              <c:numCache>
                <c:formatCode>0%</c:formatCode>
                <c:ptCount val="8"/>
                <c:pt idx="0">
                  <c:v>0.5</c:v>
                </c:pt>
                <c:pt idx="1">
                  <c:v>0.5</c:v>
                </c:pt>
                <c:pt idx="2">
                  <c:v>0.5</c:v>
                </c:pt>
                <c:pt idx="3">
                  <c:v>0.5</c:v>
                </c:pt>
                <c:pt idx="4">
                  <c:v>0.5</c:v>
                </c:pt>
                <c:pt idx="5">
                  <c:v>0.5</c:v>
                </c:pt>
                <c:pt idx="6">
                  <c:v>0.5</c:v>
                </c:pt>
                <c:pt idx="7">
                  <c:v>0.5</c:v>
                </c:pt>
              </c:numCache>
            </c:numRef>
          </c:val>
          <c:extLst>
            <c:ext xmlns:c16="http://schemas.microsoft.com/office/drawing/2014/chart" uri="{C3380CC4-5D6E-409C-BE32-E72D297353CC}">
              <c16:uniqueId val="{00000008-FAFD-453F-B3A5-0CD49B14FAE9}"/>
            </c:ext>
          </c:extLst>
        </c:ser>
        <c:dLbls>
          <c:showLegendKey val="0"/>
          <c:showVal val="0"/>
          <c:showCatName val="0"/>
          <c:showSerName val="0"/>
          <c:showPercent val="0"/>
          <c:showBubbleSize val="0"/>
        </c:dLbls>
        <c:axId val="802346576"/>
        <c:axId val="833766320"/>
      </c:radarChart>
      <c:catAx>
        <c:axId val="802346576"/>
        <c:scaling>
          <c:orientation val="minMax"/>
        </c:scaling>
        <c:delete val="0"/>
        <c:axPos val="b"/>
        <c:majorGridlines>
          <c:spPr>
            <a:ln w="3175">
              <a:solidFill>
                <a:srgbClr val="969696"/>
              </a:solidFill>
              <a:prstDash val="solid"/>
            </a:ln>
          </c:spPr>
        </c:majorGridlines>
        <c:numFmt formatCode="@" sourceLinked="0"/>
        <c:majorTickMark val="out"/>
        <c:minorTickMark val="none"/>
        <c:tickLblPos val="nextTo"/>
        <c:txPr>
          <a:bodyPr rot="0" vert="horz"/>
          <a:lstStyle/>
          <a:p>
            <a:pPr>
              <a:defRPr sz="800" b="0">
                <a:solidFill>
                  <a:schemeClr val="accent5">
                    <a:lumMod val="75000"/>
                  </a:schemeClr>
                </a:solidFill>
                <a:latin typeface="Arial Narrow" charset="0"/>
                <a:ea typeface="Arial Narrow" charset="0"/>
                <a:cs typeface="Arial Narrow" charset="0"/>
              </a:defRPr>
            </a:pPr>
            <a:endParaRPr lang="fr-FR"/>
          </a:p>
        </c:txPr>
        <c:crossAx val="833766320"/>
        <c:crosses val="autoZero"/>
        <c:auto val="0"/>
        <c:lblAlgn val="ctr"/>
        <c:lblOffset val="100"/>
        <c:noMultiLvlLbl val="0"/>
      </c:catAx>
      <c:valAx>
        <c:axId val="833766320"/>
        <c:scaling>
          <c:orientation val="minMax"/>
          <c:max val="1"/>
          <c:min val="0"/>
        </c:scaling>
        <c:delete val="0"/>
        <c:axPos val="l"/>
        <c:majorGridlines>
          <c:spPr>
            <a:ln w="3175">
              <a:solidFill>
                <a:schemeClr val="bg1">
                  <a:lumMod val="75000"/>
                </a:schemeClr>
              </a:solidFill>
              <a:prstDash val="sysDot"/>
            </a:ln>
          </c:spPr>
        </c:majorGridlines>
        <c:numFmt formatCode="0%" sourceLinked="0"/>
        <c:majorTickMark val="cross"/>
        <c:minorTickMark val="none"/>
        <c:tickLblPos val="nextTo"/>
        <c:spPr>
          <a:ln w="3175">
            <a:solidFill>
              <a:srgbClr val="969696"/>
            </a:solidFill>
            <a:prstDash val="solid"/>
          </a:ln>
        </c:spPr>
        <c:txPr>
          <a:bodyPr rot="0" vert="horz"/>
          <a:lstStyle/>
          <a:p>
            <a:pPr>
              <a:defRPr>
                <a:solidFill>
                  <a:schemeClr val="bg1">
                    <a:lumMod val="50000"/>
                  </a:schemeClr>
                </a:solidFill>
              </a:defRPr>
            </a:pPr>
            <a:endParaRPr lang="fr-FR"/>
          </a:p>
        </c:txPr>
        <c:crossAx val="802346576"/>
        <c:crosses val="autoZero"/>
        <c:crossBetween val="between"/>
        <c:majorUnit val="0.2"/>
        <c:minorUnit val="5.00000000000001E-2"/>
      </c:valAx>
      <c:spPr>
        <a:noFill/>
        <a:ln w="25400">
          <a:noFill/>
        </a:ln>
      </c:spPr>
    </c:plotArea>
    <c:plotVisOnly val="1"/>
    <c:dispBlanksAs val="gap"/>
    <c:showDLblsOverMax val="0"/>
  </c:chart>
  <c:spPr>
    <a:noFill/>
    <a:ln w="9525">
      <a:noFill/>
    </a:ln>
  </c:spPr>
  <c:txPr>
    <a:bodyPr/>
    <a:lstStyle/>
    <a:p>
      <a:pPr>
        <a:defRPr sz="600" b="0" i="0" u="none" strike="noStrike" baseline="0">
          <a:solidFill>
            <a:sysClr val="windowText" lastClr="000000"/>
          </a:solidFill>
          <a:latin typeface="Arial"/>
          <a:ea typeface="Arial"/>
          <a:cs typeface="Arial"/>
        </a:defRPr>
      </a:pPr>
      <a:endParaRPr lang="fr-FR"/>
    </a:p>
  </c:txPr>
  <c:printSettings>
    <c:headerFooter alignWithMargins="0">
      <c:oddHeader>&amp;C&amp;"System Font,Normal"&amp;10&amp;K000000Concepteurs : Fabiola BELLO, Camille CAUSSETTE, Jade DROUET, Gilbert FARGES, Pol-Manoël FELAN
&amp;R&amp;"Arial Italique,Italique"&amp;9&amp;K000000Edition du &amp;D</c:oddHeader>
      <c:oddFooter>&amp;L&amp;"Arial Narrow,Normal"&amp;7&amp;K000000© BANSE Harouna,BELTRAN Katterine, BOUNAJMA Sara, FRAPPIN Benoit, ZNIBER Rizki&amp;R&amp;"Arial Narrow,Normal"&amp;7&amp;K000000&amp;P/&amp;N</c:oddFooter>
    </c:headerFooter>
    <c:pageMargins b="0.984251969" l="0.750000000000004" r="0.750000000000004" t="0.984251969"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view3D>
      <c:rotX val="75"/>
      <c:rotY val="0"/>
      <c:rAngAx val="0"/>
    </c:view3D>
    <c:floor>
      <c:thickness val="0"/>
      <c:spPr>
        <a:noFill/>
        <a:ln w="6350" cap="flat" cmpd="sng" algn="ctr">
          <a:solidFill>
            <a:schemeClr val="tx1">
              <a:tint val="75000"/>
            </a:schemeClr>
          </a:solidFill>
          <a:prstDash val="solid"/>
          <a:round/>
        </a:ln>
        <a:effectLst/>
        <a:sp3d contourW="6350">
          <a:contourClr>
            <a:schemeClr val="tx1">
              <a:tint val="75000"/>
            </a:schemeClr>
          </a:contourClr>
        </a:sp3d>
      </c:spPr>
    </c:floor>
    <c:sideWall>
      <c:thickness val="0"/>
      <c:spPr>
        <a:noFill/>
        <a:ln w="25400">
          <a:noFill/>
        </a:ln>
        <a:effectLst/>
        <a:sp3d/>
      </c:spPr>
    </c:sideWall>
    <c:backWall>
      <c:thickness val="0"/>
      <c:spPr>
        <a:noFill/>
        <a:ln w="25400">
          <a:noFill/>
        </a:ln>
        <a:effectLst/>
        <a:sp3d/>
      </c:spPr>
    </c:backWall>
    <c:plotArea>
      <c:layout>
        <c:manualLayout>
          <c:layoutTarget val="inner"/>
          <c:xMode val="edge"/>
          <c:yMode val="edge"/>
          <c:x val="8.0685318372541504E-2"/>
          <c:y val="0.173810461192351"/>
          <c:w val="0.87851390163486598"/>
          <c:h val="0.630956048619147"/>
        </c:manualLayout>
      </c:layout>
      <c:pie3DChart>
        <c:varyColors val="1"/>
        <c:dLbls>
          <c:showLegendKey val="0"/>
          <c:showVal val="0"/>
          <c:showCatName val="0"/>
          <c:showSerName val="0"/>
          <c:showPercent val="0"/>
          <c:showBubbleSize val="0"/>
          <c:showLeaderLines val="0"/>
        </c:dLbls>
      </c:pie3DChart>
      <c:spPr>
        <a:noFill/>
        <a:ln>
          <a:noFill/>
        </a:ln>
        <a:effectLst/>
      </c:spPr>
    </c:plotArea>
    <c:plotVisOnly val="1"/>
    <c:dispBlanksAs val="zero"/>
    <c:showDLblsOverMax val="0"/>
  </c:chart>
  <c:spPr>
    <a:noFill/>
    <a:ln w="9525" cap="flat" cmpd="sng" algn="ctr">
      <a:noFill/>
      <a:prstDash val="solid"/>
      <a:round/>
    </a:ln>
    <a:effectLst/>
  </c:spPr>
  <c:txPr>
    <a:bodyPr/>
    <a:lstStyle/>
    <a:p>
      <a:pPr>
        <a:defRPr sz="1800" b="0" i="0" u="none" strike="noStrike" baseline="0">
          <a:solidFill>
            <a:srgbClr val="000000"/>
          </a:solidFill>
          <a:latin typeface="Arial"/>
          <a:ea typeface="Arial"/>
          <a:cs typeface="Arial"/>
        </a:defRPr>
      </a:pPr>
      <a:endParaRPr lang="fr-FR"/>
    </a:p>
  </c:txPr>
  <c:printSettings>
    <c:headerFooter alignWithMargins="0"/>
    <c:pageMargins b="0.984251969" l="0.750000000000003" r="0.750000000000003" t="0.984251969" header="0.5" footer="0.5"/>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561948515720901"/>
          <c:y val="9.3968739559578601E-2"/>
          <c:w val="0.55818755238741402"/>
          <c:h val="0.81596845321506895"/>
        </c:manualLayout>
      </c:layout>
      <c:radarChart>
        <c:radarStyle val="filled"/>
        <c:varyColors val="0"/>
        <c:ser>
          <c:idx val="0"/>
          <c:order val="0"/>
          <c:tx>
            <c:v>Seuil 17050</c:v>
          </c:tx>
          <c:spPr>
            <a:noFill/>
            <a:ln w="19050">
              <a:solidFill>
                <a:schemeClr val="accent6">
                  <a:lumMod val="75000"/>
                </a:schemeClr>
              </a:solidFill>
              <a:prstDash val="sysDot"/>
            </a:ln>
          </c:spPr>
          <c:val>
            <c:numRef>
              <c:f>Utilitaires!$D$56:$D$58</c:f>
              <c:numCache>
                <c:formatCode>0%</c:formatCode>
                <c:ptCount val="3"/>
                <c:pt idx="0">
                  <c:v>0.5</c:v>
                </c:pt>
                <c:pt idx="1">
                  <c:v>0.5</c:v>
                </c:pt>
                <c:pt idx="2">
                  <c:v>0.5</c:v>
                </c:pt>
              </c:numCache>
            </c:numRef>
          </c:val>
          <c:extLst>
            <c:ext xmlns:c16="http://schemas.microsoft.com/office/drawing/2014/chart" uri="{C3380CC4-5D6E-409C-BE32-E72D297353CC}">
              <c16:uniqueId val="{00000000-A7FE-EF44-B0DC-EC87B4B21172}"/>
            </c:ext>
          </c:extLst>
        </c:ser>
        <c:ser>
          <c:idx val="14"/>
          <c:order val="1"/>
          <c:tx>
            <c:strRef>
              <c:f>Utilitaires!$C$59</c:f>
              <c:strCache>
                <c:ptCount val="1"/>
                <c:pt idx="0">
                  <c:v>Performance</c:v>
                </c:pt>
              </c:strCache>
            </c:strRef>
          </c:tx>
          <c:spPr>
            <a:solidFill>
              <a:srgbClr val="92D050">
                <a:alpha val="19000"/>
              </a:srgbClr>
            </a:solidFill>
            <a:ln w="25400">
              <a:solidFill>
                <a:srgbClr val="008F00"/>
              </a:solidFill>
              <a:prstDash val="solid"/>
            </a:ln>
          </c:spPr>
          <c:dLbls>
            <c:dLbl>
              <c:idx val="0"/>
              <c:layout>
                <c:manualLayout>
                  <c:x val="4.9030406848890803E-3"/>
                  <c:y val="0.184665728294419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BE3-484B-BB0B-58DF0872E6BE}"/>
                </c:ext>
              </c:extLst>
            </c:dLbl>
            <c:dLbl>
              <c:idx val="1"/>
              <c:layout>
                <c:manualLayout>
                  <c:x val="-9.0523316909536494E-2"/>
                  <c:y val="-7.5870985259649304E-2"/>
                </c:manualLayout>
              </c:layout>
              <c:spPr>
                <a:noFill/>
                <a:ln>
                  <a:noFill/>
                </a:ln>
                <a:effectLst/>
              </c:spPr>
              <c:txPr>
                <a:bodyPr wrap="square" lIns="38100" tIns="19050" rIns="38100" bIns="19050" anchor="ctr">
                  <a:noAutofit/>
                </a:bodyPr>
                <a:lstStyle/>
                <a:p>
                  <a:pPr>
                    <a:defRPr sz="900" b="1">
                      <a:solidFill>
                        <a:srgbClr val="008F00"/>
                      </a:solidFill>
                    </a:defRPr>
                  </a:pPr>
                  <a:endParaRPr lang="fr-FR"/>
                </a:p>
              </c:txPr>
              <c:showLegendKey val="0"/>
              <c:showVal val="1"/>
              <c:showCatName val="0"/>
              <c:showSerName val="0"/>
              <c:showPercent val="0"/>
              <c:showBubbleSize val="0"/>
              <c:extLst>
                <c:ext xmlns:c15="http://schemas.microsoft.com/office/drawing/2012/chart" uri="{CE6537A1-D6FC-4f65-9D91-7224C49458BB}">
                  <c15:layout>
                    <c:manualLayout>
                      <c:w val="7.6354474748913895E-2"/>
                      <c:h val="5.6625870555612502E-2"/>
                    </c:manualLayout>
                  </c15:layout>
                </c:ext>
                <c:ext xmlns:c16="http://schemas.microsoft.com/office/drawing/2014/chart" uri="{C3380CC4-5D6E-409C-BE32-E72D297353CC}">
                  <c16:uniqueId val="{00000000-75CC-1D48-93D1-1F8D6065B714}"/>
                </c:ext>
              </c:extLst>
            </c:dLbl>
            <c:dLbl>
              <c:idx val="2"/>
              <c:layout>
                <c:manualLayout>
                  <c:x val="8.0554532019897498E-2"/>
                  <c:y val="-7.8436580288565094E-2"/>
                </c:manualLayout>
              </c:layout>
              <c:spPr>
                <a:noFill/>
                <a:ln>
                  <a:noFill/>
                </a:ln>
                <a:effectLst/>
              </c:spPr>
              <c:txPr>
                <a:bodyPr wrap="square" lIns="38100" tIns="19050" rIns="38100" bIns="19050" anchor="ctr">
                  <a:noAutofit/>
                </a:bodyPr>
                <a:lstStyle/>
                <a:p>
                  <a:pPr>
                    <a:defRPr sz="900" b="1">
                      <a:solidFill>
                        <a:srgbClr val="008F00"/>
                      </a:solidFill>
                    </a:defRPr>
                  </a:pPr>
                  <a:endParaRPr lang="fr-FR"/>
                </a:p>
              </c:txPr>
              <c:showLegendKey val="0"/>
              <c:showVal val="1"/>
              <c:showCatName val="0"/>
              <c:showSerName val="0"/>
              <c:showPercent val="0"/>
              <c:showBubbleSize val="0"/>
              <c:extLst>
                <c:ext xmlns:c15="http://schemas.microsoft.com/office/drawing/2012/chart" uri="{CE6537A1-D6FC-4f65-9D91-7224C49458BB}">
                  <c15:layout>
                    <c:manualLayout>
                      <c:w val="0.106125852769963"/>
                      <c:h val="0.101667223240006"/>
                    </c:manualLayout>
                  </c15:layout>
                </c:ext>
                <c:ext xmlns:c16="http://schemas.microsoft.com/office/drawing/2014/chart" uri="{C3380CC4-5D6E-409C-BE32-E72D297353CC}">
                  <c16:uniqueId val="{00000000-9BE3-484B-BB0B-58DF0872E6BE}"/>
                </c:ext>
              </c:extLst>
            </c:dLbl>
            <c:spPr>
              <a:noFill/>
              <a:ln>
                <a:noFill/>
              </a:ln>
              <a:effectLst/>
            </c:spPr>
            <c:txPr>
              <a:bodyPr wrap="square" lIns="38100" tIns="19050" rIns="38100" bIns="19050" anchor="ctr">
                <a:spAutoFit/>
              </a:bodyPr>
              <a:lstStyle/>
              <a:p>
                <a:pPr>
                  <a:defRPr sz="900" b="1">
                    <a:solidFill>
                      <a:srgbClr val="008F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Utilitaires!$C$56:$C$58</c:f>
              <c:strCache>
                <c:ptCount val="3"/>
                <c:pt idx="0">
                  <c:v>Efficacité</c:v>
                </c:pt>
                <c:pt idx="1">
                  <c:v>Efficience</c:v>
                </c:pt>
                <c:pt idx="2">
                  <c:v>Qualité perçue</c:v>
                </c:pt>
              </c:strCache>
            </c:strRef>
          </c:cat>
          <c:val>
            <c:numRef>
              <c:f>Utilitaires!$B$56:$B$58</c:f>
              <c:numCache>
                <c:formatCode>0%</c:formatCode>
                <c:ptCount val="3"/>
                <c:pt idx="0">
                  <c:v>0</c:v>
                </c:pt>
                <c:pt idx="1">
                  <c:v>0</c:v>
                </c:pt>
                <c:pt idx="2">
                  <c:v>0</c:v>
                </c:pt>
              </c:numCache>
            </c:numRef>
          </c:val>
          <c:extLst>
            <c:ext xmlns:c16="http://schemas.microsoft.com/office/drawing/2014/chart" uri="{C3380CC4-5D6E-409C-BE32-E72D297353CC}">
              <c16:uniqueId val="{00000001-C186-8047-9D99-C9282FE30C2C}"/>
            </c:ext>
          </c:extLst>
        </c:ser>
        <c:dLbls>
          <c:showLegendKey val="0"/>
          <c:showVal val="0"/>
          <c:showCatName val="0"/>
          <c:showSerName val="0"/>
          <c:showPercent val="0"/>
          <c:showBubbleSize val="0"/>
        </c:dLbls>
        <c:axId val="799393952"/>
        <c:axId val="799395728"/>
      </c:radarChart>
      <c:catAx>
        <c:axId val="799393952"/>
        <c:scaling>
          <c:orientation val="minMax"/>
        </c:scaling>
        <c:delete val="0"/>
        <c:axPos val="b"/>
        <c:majorGridlines>
          <c:spPr>
            <a:ln w="3175">
              <a:solidFill>
                <a:srgbClr val="969696"/>
              </a:solidFill>
              <a:prstDash val="solid"/>
            </a:ln>
          </c:spPr>
        </c:majorGridlines>
        <c:numFmt formatCode="@" sourceLinked="0"/>
        <c:majorTickMark val="out"/>
        <c:minorTickMark val="none"/>
        <c:tickLblPos val="nextTo"/>
        <c:txPr>
          <a:bodyPr rot="0" vert="horz"/>
          <a:lstStyle/>
          <a:p>
            <a:pPr>
              <a:defRPr sz="1100" b="1">
                <a:solidFill>
                  <a:srgbClr val="008F00"/>
                </a:solidFill>
                <a:latin typeface="Arial" charset="0"/>
                <a:ea typeface="Arial" charset="0"/>
                <a:cs typeface="Arial" charset="0"/>
              </a:defRPr>
            </a:pPr>
            <a:endParaRPr lang="fr-FR"/>
          </a:p>
        </c:txPr>
        <c:crossAx val="799395728"/>
        <c:crosses val="autoZero"/>
        <c:auto val="0"/>
        <c:lblAlgn val="ctr"/>
        <c:lblOffset val="100"/>
        <c:noMultiLvlLbl val="0"/>
      </c:catAx>
      <c:valAx>
        <c:axId val="799395728"/>
        <c:scaling>
          <c:orientation val="minMax"/>
          <c:max val="1"/>
          <c:min val="0"/>
        </c:scaling>
        <c:delete val="0"/>
        <c:axPos val="l"/>
        <c:majorGridlines>
          <c:spPr>
            <a:ln w="3175">
              <a:solidFill>
                <a:schemeClr val="bg1">
                  <a:lumMod val="75000"/>
                </a:schemeClr>
              </a:solidFill>
              <a:prstDash val="sysDot"/>
            </a:ln>
          </c:spPr>
        </c:majorGridlines>
        <c:numFmt formatCode="0%" sourceLinked="0"/>
        <c:majorTickMark val="cross"/>
        <c:minorTickMark val="none"/>
        <c:tickLblPos val="nextTo"/>
        <c:spPr>
          <a:ln w="3175">
            <a:solidFill>
              <a:srgbClr val="969696"/>
            </a:solidFill>
            <a:prstDash val="solid"/>
          </a:ln>
        </c:spPr>
        <c:txPr>
          <a:bodyPr rot="0" vert="horz"/>
          <a:lstStyle/>
          <a:p>
            <a:pPr>
              <a:defRPr>
                <a:solidFill>
                  <a:schemeClr val="bg1">
                    <a:lumMod val="50000"/>
                  </a:schemeClr>
                </a:solidFill>
              </a:defRPr>
            </a:pPr>
            <a:endParaRPr lang="fr-FR"/>
          </a:p>
        </c:txPr>
        <c:crossAx val="799393952"/>
        <c:crosses val="autoZero"/>
        <c:crossBetween val="between"/>
        <c:majorUnit val="0.2"/>
        <c:minorUnit val="5.00000000000001E-2"/>
      </c:valAx>
      <c:spPr>
        <a:noFill/>
        <a:ln w="25400">
          <a:noFill/>
        </a:ln>
      </c:spPr>
    </c:plotArea>
    <c:plotVisOnly val="1"/>
    <c:dispBlanksAs val="gap"/>
    <c:showDLblsOverMax val="0"/>
  </c:chart>
  <c:spPr>
    <a:noFill/>
    <a:ln w="9525">
      <a:noFill/>
    </a:ln>
  </c:spPr>
  <c:txPr>
    <a:bodyPr/>
    <a:lstStyle/>
    <a:p>
      <a:pPr>
        <a:defRPr sz="600" b="0" i="0" u="none" strike="noStrike" baseline="0">
          <a:solidFill>
            <a:sysClr val="windowText" lastClr="000000"/>
          </a:solidFill>
          <a:latin typeface="Arial"/>
          <a:ea typeface="Arial"/>
          <a:cs typeface="Arial"/>
        </a:defRPr>
      </a:pPr>
      <a:endParaRPr lang="fr-FR"/>
    </a:p>
  </c:txPr>
  <c:printSettings>
    <c:headerFooter alignWithMargins="0">
      <c:oddHeader>&amp;L&amp;"Arial Narrow,Normal"&amp;7&amp;K000000© 2017 UTC  - Master Qualité - www.utc.fr/master-qualite, puis "Travaux", "Qualité-Management", réf 381&amp;R&amp;"Arial Narrow,Normal"&amp;7&amp;K000000Fichier : &amp;F - Onglet : &amp;A</c:oddHeader>
      <c:oddFooter>&amp;L&amp;"Arial Narrow,Normal"&amp;7&amp;K000000© BANSE Harouna,BELTRAN Katterine, BOUNAJMA Sara, FRAPPIN Benoit, ZNIBER Rizki&amp;R&amp;"Arial Narrow,Normal"&amp;7&amp;K000000&amp;P/&amp;N</c:oddFooter>
    </c:headerFooter>
    <c:pageMargins b="0.984251969" l="0.750000000000004" r="0.750000000000004" t="0.984251969" header="0.5" footer="0.5"/>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0621440397536"/>
          <c:y val="0.166763957464343"/>
          <c:w val="0.56701850267116805"/>
          <c:h val="0.764389700549166"/>
        </c:manualLayout>
      </c:layout>
      <c:radarChart>
        <c:radarStyle val="filled"/>
        <c:varyColors val="0"/>
        <c:ser>
          <c:idx val="0"/>
          <c:order val="0"/>
          <c:tx>
            <c:v>Seuil 17050</c:v>
          </c:tx>
          <c:spPr>
            <a:noFill/>
            <a:ln w="19050">
              <a:solidFill>
                <a:schemeClr val="accent6">
                  <a:lumMod val="75000"/>
                </a:schemeClr>
              </a:solidFill>
              <a:prstDash val="sysDot"/>
            </a:ln>
          </c:spPr>
          <c:val>
            <c:numRef>
              <c:f>Utilitaires!$D$48:$D$58</c:f>
              <c:numCache>
                <c:formatCode>0%</c:formatCode>
                <c:ptCount val="11"/>
                <c:pt idx="0">
                  <c:v>0.5</c:v>
                </c:pt>
                <c:pt idx="1">
                  <c:v>0.5</c:v>
                </c:pt>
                <c:pt idx="2">
                  <c:v>0.5</c:v>
                </c:pt>
                <c:pt idx="3">
                  <c:v>0.5</c:v>
                </c:pt>
                <c:pt idx="4">
                  <c:v>0.5</c:v>
                </c:pt>
                <c:pt idx="5">
                  <c:v>0.5</c:v>
                </c:pt>
                <c:pt idx="6">
                  <c:v>0.5</c:v>
                </c:pt>
                <c:pt idx="7">
                  <c:v>0.5</c:v>
                </c:pt>
                <c:pt idx="8">
                  <c:v>0.5</c:v>
                </c:pt>
                <c:pt idx="9">
                  <c:v>0.5</c:v>
                </c:pt>
                <c:pt idx="10">
                  <c:v>0.5</c:v>
                </c:pt>
              </c:numCache>
            </c:numRef>
          </c:val>
          <c:extLst>
            <c:ext xmlns:c16="http://schemas.microsoft.com/office/drawing/2014/chart" uri="{C3380CC4-5D6E-409C-BE32-E72D297353CC}">
              <c16:uniqueId val="{00000000-F013-E44B-87F9-E8EEA7F01B0D}"/>
            </c:ext>
          </c:extLst>
        </c:ser>
        <c:ser>
          <c:idx val="14"/>
          <c:order val="1"/>
          <c:tx>
            <c:strRef>
              <c:f>Utilitaires!$E$47</c:f>
              <c:strCache>
                <c:ptCount val="1"/>
                <c:pt idx="0">
                  <c:v>RADAR pour Preuves Validées "Non Vides"</c:v>
                </c:pt>
              </c:strCache>
            </c:strRef>
          </c:tx>
          <c:spPr>
            <a:solidFill>
              <a:srgbClr val="FF2F92">
                <a:alpha val="11000"/>
              </a:srgbClr>
            </a:solidFill>
            <a:ln w="25400">
              <a:solidFill>
                <a:srgbClr val="EA35B1"/>
              </a:solidFill>
              <a:prstDash val="solid"/>
            </a:ln>
          </c:spPr>
          <c:dLbls>
            <c:dLbl>
              <c:idx val="1"/>
              <c:layout>
                <c:manualLayout>
                  <c:x val="-1.7042789703381599E-2"/>
                  <c:y val="3.06029258324839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13-E44B-87F9-E8EEA7F01B0D}"/>
                </c:ext>
              </c:extLst>
            </c:dLbl>
            <c:dLbl>
              <c:idx val="2"/>
              <c:layout>
                <c:manualLayout>
                  <c:x val="-2.5564184555072499E-2"/>
                  <c:y val="1.147609718718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13-E44B-87F9-E8EEA7F01B0D}"/>
                </c:ext>
              </c:extLst>
            </c:dLbl>
            <c:dLbl>
              <c:idx val="3"/>
              <c:layout>
                <c:manualLayout>
                  <c:x val="-2.5564184555072499E-2"/>
                  <c:y val="-3.8253657290605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13-E44B-87F9-E8EEA7F01B0D}"/>
                </c:ext>
              </c:extLst>
            </c:dLbl>
            <c:dLbl>
              <c:idx val="4"/>
              <c:layout>
                <c:manualLayout>
                  <c:x val="-1.70427897033818E-2"/>
                  <c:y val="-3.06029258324840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013-E44B-87F9-E8EEA7F01B0D}"/>
                </c:ext>
              </c:extLst>
            </c:dLbl>
            <c:dLbl>
              <c:idx val="5"/>
              <c:layout>
                <c:manualLayout>
                  <c:x val="-2.84046495056361E-3"/>
                  <c:y val="-4.20790230196654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013-E44B-87F9-E8EEA7F01B0D}"/>
                </c:ext>
              </c:extLst>
            </c:dLbl>
            <c:dLbl>
              <c:idx val="6"/>
              <c:layout>
                <c:manualLayout>
                  <c:x val="8.5213948516908201E-3"/>
                  <c:y val="-3.44282915615444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013-E44B-87F9-E8EEA7F01B0D}"/>
                </c:ext>
              </c:extLst>
            </c:dLbl>
            <c:dLbl>
              <c:idx val="7"/>
              <c:layout>
                <c:manualLayout>
                  <c:x val="2.5564184555072401E-2"/>
                  <c:y val="-2.29521943743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013-E44B-87F9-E8EEA7F01B0D}"/>
                </c:ext>
              </c:extLst>
            </c:dLbl>
            <c:dLbl>
              <c:idx val="8"/>
              <c:layout>
                <c:manualLayout>
                  <c:x val="2.2723719604508901E-2"/>
                  <c:y val="-7.0130894874693998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013-E44B-87F9-E8EEA7F01B0D}"/>
                </c:ext>
              </c:extLst>
            </c:dLbl>
            <c:dLbl>
              <c:idx val="9"/>
              <c:layout>
                <c:manualLayout>
                  <c:x val="2.5564184555072401E-2"/>
                  <c:y val="1.14760971871815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013-E44B-87F9-E8EEA7F01B0D}"/>
                </c:ext>
              </c:extLst>
            </c:dLbl>
            <c:dLbl>
              <c:idx val="10"/>
              <c:layout>
                <c:manualLayout>
                  <c:x val="1.7042789703381599E-2"/>
                  <c:y val="4.20790230196654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013-E44B-87F9-E8EEA7F01B0D}"/>
                </c:ext>
              </c:extLst>
            </c:dLbl>
            <c:spPr>
              <a:noFill/>
              <a:ln>
                <a:noFill/>
              </a:ln>
              <a:effectLst/>
            </c:spPr>
            <c:txPr>
              <a:bodyPr wrap="square" lIns="38100" tIns="19050" rIns="38100" bIns="19050" anchor="ctr">
                <a:spAutoFit/>
              </a:bodyPr>
              <a:lstStyle/>
              <a:p>
                <a:pPr>
                  <a:defRPr sz="700" b="1">
                    <a:solidFill>
                      <a:srgbClr val="EB2986"/>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Utilitaires!$C$48:$C$58</c:f>
              <c:strCache>
                <c:ptCount val="11"/>
                <c:pt idx="0">
                  <c:v>Pr 1 - Organisation, Budgets et Communication</c:v>
                </c:pt>
                <c:pt idx="1">
                  <c:v>Pr 2 - Achats</c:v>
                </c:pt>
                <c:pt idx="2">
                  <c:v>Pr 3 - Ressources</c:v>
                </c:pt>
                <c:pt idx="3">
                  <c:v>Pr 4 - Mutualisation et Echanges</c:v>
                </c:pt>
                <c:pt idx="4">
                  <c:v>Pr 5 - Documentation</c:v>
                </c:pt>
                <c:pt idx="5">
                  <c:v>Pr 6 - Criticité</c:v>
                </c:pt>
                <c:pt idx="6">
                  <c:v>Pr 7 - Exploitation</c:v>
                </c:pt>
                <c:pt idx="7">
                  <c:v>Pr 8 - Qualité &amp; Amélioration</c:v>
                </c:pt>
                <c:pt idx="8">
                  <c:v>Efficacité</c:v>
                </c:pt>
                <c:pt idx="9">
                  <c:v>Efficience</c:v>
                </c:pt>
                <c:pt idx="10">
                  <c:v>Qualité perçue</c:v>
                </c:pt>
              </c:strCache>
            </c:strRef>
          </c:cat>
          <c:val>
            <c:numRef>
              <c:f>Utilitaires!$E$48:$E$58</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625B-074D-88B0-937451DF4DDF}"/>
            </c:ext>
          </c:extLst>
        </c:ser>
        <c:dLbls>
          <c:showLegendKey val="0"/>
          <c:showVal val="0"/>
          <c:showCatName val="0"/>
          <c:showSerName val="0"/>
          <c:showPercent val="0"/>
          <c:showBubbleSize val="0"/>
        </c:dLbls>
        <c:axId val="821778720"/>
        <c:axId val="833975376"/>
      </c:radarChart>
      <c:catAx>
        <c:axId val="821778720"/>
        <c:scaling>
          <c:orientation val="minMax"/>
        </c:scaling>
        <c:delete val="0"/>
        <c:axPos val="b"/>
        <c:majorGridlines>
          <c:spPr>
            <a:ln w="3175">
              <a:solidFill>
                <a:srgbClr val="969696"/>
              </a:solidFill>
              <a:prstDash val="solid"/>
            </a:ln>
          </c:spPr>
        </c:majorGridlines>
        <c:numFmt formatCode="@" sourceLinked="0"/>
        <c:majorTickMark val="out"/>
        <c:minorTickMark val="none"/>
        <c:tickLblPos val="nextTo"/>
        <c:txPr>
          <a:bodyPr rot="0" vert="horz"/>
          <a:lstStyle/>
          <a:p>
            <a:pPr>
              <a:defRPr sz="900" b="0">
                <a:solidFill>
                  <a:srgbClr val="EB2986"/>
                </a:solidFill>
                <a:latin typeface="Arial Narrow" charset="0"/>
                <a:ea typeface="Arial Narrow" charset="0"/>
                <a:cs typeface="Arial Narrow" charset="0"/>
              </a:defRPr>
            </a:pPr>
            <a:endParaRPr lang="fr-FR"/>
          </a:p>
        </c:txPr>
        <c:crossAx val="833975376"/>
        <c:crosses val="autoZero"/>
        <c:auto val="0"/>
        <c:lblAlgn val="ctr"/>
        <c:lblOffset val="100"/>
        <c:noMultiLvlLbl val="0"/>
      </c:catAx>
      <c:valAx>
        <c:axId val="833975376"/>
        <c:scaling>
          <c:orientation val="minMax"/>
          <c:max val="1"/>
          <c:min val="0"/>
        </c:scaling>
        <c:delete val="0"/>
        <c:axPos val="l"/>
        <c:majorGridlines>
          <c:spPr>
            <a:ln w="3175">
              <a:solidFill>
                <a:schemeClr val="bg1">
                  <a:lumMod val="75000"/>
                </a:schemeClr>
              </a:solidFill>
              <a:prstDash val="sysDot"/>
            </a:ln>
          </c:spPr>
        </c:majorGridlines>
        <c:numFmt formatCode="0%" sourceLinked="0"/>
        <c:majorTickMark val="cross"/>
        <c:minorTickMark val="none"/>
        <c:tickLblPos val="nextTo"/>
        <c:spPr>
          <a:ln w="3175">
            <a:solidFill>
              <a:srgbClr val="969696"/>
            </a:solidFill>
            <a:prstDash val="solid"/>
          </a:ln>
        </c:spPr>
        <c:txPr>
          <a:bodyPr rot="0" vert="horz"/>
          <a:lstStyle/>
          <a:p>
            <a:pPr>
              <a:defRPr>
                <a:solidFill>
                  <a:schemeClr val="bg1">
                    <a:lumMod val="50000"/>
                  </a:schemeClr>
                </a:solidFill>
              </a:defRPr>
            </a:pPr>
            <a:endParaRPr lang="fr-FR"/>
          </a:p>
        </c:txPr>
        <c:crossAx val="821778720"/>
        <c:crosses val="autoZero"/>
        <c:crossBetween val="between"/>
        <c:majorUnit val="0.2"/>
        <c:minorUnit val="5.00000000000001E-2"/>
      </c:valAx>
      <c:spPr>
        <a:noFill/>
        <a:ln w="25400">
          <a:noFill/>
        </a:ln>
      </c:spPr>
    </c:plotArea>
    <c:plotVisOnly val="1"/>
    <c:dispBlanksAs val="gap"/>
    <c:showDLblsOverMax val="0"/>
  </c:chart>
  <c:spPr>
    <a:noFill/>
    <a:ln w="9525">
      <a:noFill/>
    </a:ln>
  </c:spPr>
  <c:txPr>
    <a:bodyPr/>
    <a:lstStyle/>
    <a:p>
      <a:pPr>
        <a:defRPr sz="600" b="0" i="0" u="none" strike="noStrike" baseline="0">
          <a:solidFill>
            <a:sysClr val="windowText" lastClr="000000"/>
          </a:solidFill>
          <a:latin typeface="Arial"/>
          <a:ea typeface="Arial"/>
          <a:cs typeface="Arial"/>
        </a:defRPr>
      </a:pPr>
      <a:endParaRPr lang="fr-FR"/>
    </a:p>
  </c:txPr>
  <c:printSettings>
    <c:headerFooter alignWithMargins="0">
      <c:oddHeader>&amp;L&amp;"Arial Narrow,Normal"&amp;7&amp;K000000© 2017 UTC  - Master Qualité - www.utc.fr/master-qualite, puis "Travaux", "Qualité-Management", réf 381&amp;R&amp;"Arial Narrow,Normal"&amp;7&amp;K000000Fichier : &amp;F - Onglet : &amp;A</c:oddHeader>
      <c:oddFooter>&amp;L&amp;"Arial Narrow,Normal"&amp;7&amp;K000000© BANSE Harouna,BELTRAN Katterine, BOUNAJMA Sara, FRAPPIN Benoit, ZNIBER Rizki&amp;R&amp;"Arial Narrow,Normal"&amp;7&amp;K000000&amp;P/&amp;N</c:oddFooter>
    </c:headerFooter>
    <c:pageMargins b="0.984251969" l="0.750000000000004" r="0.750000000000004" t="0.984251969" header="0.5" footer="0.5"/>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1628188896340899E-2"/>
          <c:y val="6.1894306942153199E-2"/>
          <c:w val="0.93674362220731799"/>
          <c:h val="0.73694919549584903"/>
        </c:manualLayout>
      </c:layout>
      <c:barChart>
        <c:barDir val="col"/>
        <c:grouping val="clustered"/>
        <c:varyColors val="0"/>
        <c:ser>
          <c:idx val="0"/>
          <c:order val="0"/>
          <c:tx>
            <c:v>Choix Indicateurs</c:v>
          </c:tx>
          <c:spPr>
            <a:solidFill>
              <a:schemeClr val="accent6">
                <a:lumMod val="75000"/>
                <a:alpha val="26000"/>
              </a:schemeClr>
            </a:solidFill>
            <a:ln>
              <a:solidFill>
                <a:schemeClr val="accent6">
                  <a:lumMod val="7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75000"/>
                      </a:schemeClr>
                    </a:solidFill>
                    <a:latin typeface="+mn-lt"/>
                    <a:ea typeface="+mn-ea"/>
                    <a:cs typeface="+mn-cs"/>
                  </a:defRPr>
                </a:pPr>
                <a:endParaRPr lang="fr-FR"/>
              </a:p>
            </c:txPr>
            <c:dLblPos val="inEnd"/>
            <c:showLegendKey val="0"/>
            <c:showVal val="1"/>
            <c:showCatName val="1"/>
            <c:showSerName val="0"/>
            <c:showPercent val="0"/>
            <c:showBubbleSize val="0"/>
            <c:separator>
</c:separator>
            <c:showLeaderLines val="0"/>
            <c:extLst>
              <c:ext xmlns:c15="http://schemas.microsoft.com/office/drawing/2012/chart" uri="{CE6537A1-D6FC-4f65-9D91-7224C49458BB}">
                <c15:showLeaderLines val="0"/>
              </c:ext>
            </c:extLst>
          </c:dLbls>
          <c:cat>
            <c:strRef>
              <c:f>Utilitaires!$H$63:$H$67</c:f>
              <c:strCache>
                <c:ptCount val="5"/>
                <c:pt idx="0">
                  <c:v>Non applicable</c:v>
                </c:pt>
                <c:pt idx="1">
                  <c:v>A mettre en place</c:v>
                </c:pt>
                <c:pt idx="2">
                  <c:v>Insatisfaisant </c:v>
                </c:pt>
                <c:pt idx="3">
                  <c:v>Satisfaisant </c:v>
                </c:pt>
                <c:pt idx="4">
                  <c:v>Excellent</c:v>
                </c:pt>
              </c:strCache>
            </c:strRef>
          </c:cat>
          <c:val>
            <c:numRef>
              <c:f>Utilitaires!$J$63:$J$67</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3B8B-084C-A3A3-32D615FC582D}"/>
            </c:ext>
          </c:extLst>
        </c:ser>
        <c:dLbls>
          <c:showLegendKey val="0"/>
          <c:showVal val="0"/>
          <c:showCatName val="0"/>
          <c:showSerName val="0"/>
          <c:showPercent val="0"/>
          <c:showBubbleSize val="0"/>
        </c:dLbls>
        <c:gapWidth val="219"/>
        <c:overlap val="-27"/>
        <c:axId val="799771104"/>
        <c:axId val="799818432"/>
      </c:barChart>
      <c:catAx>
        <c:axId val="799771104"/>
        <c:scaling>
          <c:orientation val="minMax"/>
        </c:scaling>
        <c:delete val="0"/>
        <c:axPos val="b"/>
        <c:numFmt formatCode="General" sourceLinked="1"/>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99818432"/>
        <c:crosses val="autoZero"/>
        <c:auto val="1"/>
        <c:lblAlgn val="ctr"/>
        <c:lblOffset val="100"/>
        <c:noMultiLvlLbl val="0"/>
      </c:catAx>
      <c:valAx>
        <c:axId val="799818432"/>
        <c:scaling>
          <c:orientation val="minMax"/>
        </c:scaling>
        <c:delete val="0"/>
        <c:axPos val="l"/>
        <c:majorGridlines>
          <c:spPr>
            <a:ln w="9525" cap="flat" cmpd="sng" algn="ctr">
              <a:noFill/>
              <a:round/>
            </a:ln>
            <a:effectLst/>
          </c:spPr>
        </c:majorGridlines>
        <c:numFmt formatCode="General" sourceLinked="0"/>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99771104"/>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1628188896340899E-2"/>
          <c:y val="4.2078112968194498E-2"/>
          <c:w val="0.93674362220731799"/>
          <c:h val="0.89680977469243395"/>
        </c:manualLayout>
      </c:layout>
      <c:barChart>
        <c:barDir val="col"/>
        <c:grouping val="clustered"/>
        <c:varyColors val="0"/>
        <c:ser>
          <c:idx val="0"/>
          <c:order val="0"/>
          <c:tx>
            <c:v>Niveaux Véracité Critères</c:v>
          </c:tx>
          <c:spPr>
            <a:solidFill>
              <a:schemeClr val="accent1">
                <a:lumMod val="75000"/>
                <a:alpha val="19000"/>
              </a:schemeClr>
            </a:solidFill>
            <a:ln>
              <a:solidFill>
                <a:schemeClr val="accent1">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305496"/>
                    </a:solidFill>
                    <a:latin typeface="+mn-lt"/>
                    <a:ea typeface="+mn-ea"/>
                    <a:cs typeface="+mn-cs"/>
                  </a:defRPr>
                </a:pPr>
                <a:endParaRPr lang="fr-FR"/>
              </a:p>
            </c:txPr>
            <c:dLblPos val="ctr"/>
            <c:showLegendKey val="0"/>
            <c:showVal val="1"/>
            <c:showCatName val="1"/>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Utilitaires!$H$3:$H$8</c:f>
              <c:strCache>
                <c:ptCount val="6"/>
                <c:pt idx="0">
                  <c:v>Faux unanime</c:v>
                </c:pt>
                <c:pt idx="1">
                  <c:v>Faux </c:v>
                </c:pt>
                <c:pt idx="2">
                  <c:v>Plutôt Faux</c:v>
                </c:pt>
                <c:pt idx="3">
                  <c:v>Plutôt Vrai</c:v>
                </c:pt>
                <c:pt idx="4">
                  <c:v>Vrai </c:v>
                </c:pt>
                <c:pt idx="5">
                  <c:v>Vrai maîtrisé</c:v>
                </c:pt>
              </c:strCache>
            </c:strRef>
          </c:cat>
          <c:val>
            <c:numRef>
              <c:f>Utilitaires!$J$3:$J$8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F32F-6143-9726-2CC02CC048B2}"/>
            </c:ext>
          </c:extLst>
        </c:ser>
        <c:dLbls>
          <c:showLegendKey val="0"/>
          <c:showVal val="0"/>
          <c:showCatName val="0"/>
          <c:showSerName val="0"/>
          <c:showPercent val="0"/>
          <c:showBubbleSize val="0"/>
        </c:dLbls>
        <c:gapWidth val="219"/>
        <c:overlap val="-27"/>
        <c:axId val="803451072"/>
        <c:axId val="803452848"/>
      </c:barChart>
      <c:catAx>
        <c:axId val="803451072"/>
        <c:scaling>
          <c:orientation val="minMax"/>
        </c:scaling>
        <c:delete val="0"/>
        <c:axPos val="b"/>
        <c:numFmt formatCode="General" sourceLinked="1"/>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03452848"/>
        <c:crosses val="autoZero"/>
        <c:auto val="1"/>
        <c:lblAlgn val="ctr"/>
        <c:lblOffset val="100"/>
        <c:noMultiLvlLbl val="0"/>
      </c:catAx>
      <c:valAx>
        <c:axId val="803452848"/>
        <c:scaling>
          <c:orientation val="minMax"/>
        </c:scaling>
        <c:delete val="0"/>
        <c:axPos val="l"/>
        <c:majorGridlines>
          <c:spPr>
            <a:ln w="9525" cap="flat" cmpd="sng" algn="ctr">
              <a:noFill/>
              <a:round/>
            </a:ln>
            <a:effectLst/>
          </c:spPr>
        </c:majorGridlines>
        <c:numFmt formatCode="General" sourceLinked="0"/>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0345107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3.jpe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214086</xdr:colOff>
      <xdr:row>2</xdr:row>
      <xdr:rowOff>81641</xdr:rowOff>
    </xdr:from>
    <xdr:to>
      <xdr:col>1</xdr:col>
      <xdr:colOff>590588</xdr:colOff>
      <xdr:row>3</xdr:row>
      <xdr:rowOff>230799</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val="0"/>
            </a:ext>
          </a:extLst>
        </a:blip>
        <a:stretch>
          <a:fillRect/>
        </a:stretch>
      </xdr:blipFill>
      <xdr:spPr>
        <a:xfrm>
          <a:off x="214086" y="362855"/>
          <a:ext cx="1201057" cy="3033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88900</xdr:colOff>
      <xdr:row>2</xdr:row>
      <xdr:rowOff>130351</xdr:rowOff>
    </xdr:from>
    <xdr:to>
      <xdr:col>1</xdr:col>
      <xdr:colOff>298747</xdr:colOff>
      <xdr:row>2</xdr:row>
      <xdr:rowOff>342901</xdr:rowOff>
    </xdr:to>
    <xdr:pic>
      <xdr:nvPicPr>
        <xdr:cNvPr id="71" name="Image 70">
          <a:extLst>
            <a:ext uri="{FF2B5EF4-FFF2-40B4-BE49-F238E27FC236}">
              <a16:creationId xmlns:a16="http://schemas.microsoft.com/office/drawing/2014/main" id="{00000000-0008-0000-0100-000047000000}"/>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val="0"/>
            </a:ext>
          </a:extLst>
        </a:blip>
        <a:stretch>
          <a:fillRect/>
        </a:stretch>
      </xdr:blipFill>
      <xdr:spPr>
        <a:xfrm>
          <a:off x="88900" y="384351"/>
          <a:ext cx="844847" cy="2125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118613</xdr:colOff>
      <xdr:row>13</xdr:row>
      <xdr:rowOff>209842</xdr:rowOff>
    </xdr:from>
    <xdr:to>
      <xdr:col>4</xdr:col>
      <xdr:colOff>1104901</xdr:colOff>
      <xdr:row>18</xdr:row>
      <xdr:rowOff>582685</xdr:rowOff>
    </xdr:to>
    <xdr:graphicFrame macro="">
      <xdr:nvGraphicFramePr>
        <xdr:cNvPr id="5" name="Chart 2">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584922</xdr:colOff>
      <xdr:row>58</xdr:row>
      <xdr:rowOff>101150</xdr:rowOff>
    </xdr:from>
    <xdr:to>
      <xdr:col>6</xdr:col>
      <xdr:colOff>1002761</xdr:colOff>
      <xdr:row>62</xdr:row>
      <xdr:rowOff>32876</xdr:rowOff>
    </xdr:to>
    <xdr:graphicFrame macro="">
      <xdr:nvGraphicFramePr>
        <xdr:cNvPr id="11" name="Chart 2">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5</xdr:col>
      <xdr:colOff>104861</xdr:colOff>
      <xdr:row>22</xdr:row>
      <xdr:rowOff>70555</xdr:rowOff>
    </xdr:from>
    <xdr:ext cx="4963488" cy="3436164"/>
    <xdr:graphicFrame macro="">
      <xdr:nvGraphicFramePr>
        <xdr:cNvPr id="13" name="Chart 2">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twoCellAnchor editAs="oneCell">
    <xdr:from>
      <xdr:col>0</xdr:col>
      <xdr:colOff>116514</xdr:colOff>
      <xdr:row>22</xdr:row>
      <xdr:rowOff>58257</xdr:rowOff>
    </xdr:from>
    <xdr:to>
      <xdr:col>4</xdr:col>
      <xdr:colOff>1092200</xdr:colOff>
      <xdr:row>22</xdr:row>
      <xdr:rowOff>3378201</xdr:rowOff>
    </xdr:to>
    <xdr:graphicFrame macro="">
      <xdr:nvGraphicFramePr>
        <xdr:cNvPr id="14" name="Chart 2">
          <a:extLst>
            <a:ext uri="{FF2B5EF4-FFF2-40B4-BE49-F238E27FC236}">
              <a16:creationId xmlns:a16="http://schemas.microsoft.com/office/drawing/2014/main" id="{00000000-0008-0000-0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127000</xdr:colOff>
      <xdr:row>2</xdr:row>
      <xdr:rowOff>115455</xdr:rowOff>
    </xdr:from>
    <xdr:to>
      <xdr:col>1</xdr:col>
      <xdr:colOff>233622</xdr:colOff>
      <xdr:row>3</xdr:row>
      <xdr:rowOff>92365</xdr:rowOff>
    </xdr:to>
    <xdr:pic>
      <xdr:nvPicPr>
        <xdr:cNvPr id="9" name="Imag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5" cstate="hqprint">
          <a:extLst>
            <a:ext uri="{28A0092B-C50C-407E-A947-70E740481C1C}">
              <a14:useLocalDpi xmlns:a14="http://schemas.microsoft.com/office/drawing/2010/main" val="0"/>
            </a:ext>
          </a:extLst>
        </a:blip>
        <a:stretch>
          <a:fillRect/>
        </a:stretch>
      </xdr:blipFill>
      <xdr:spPr>
        <a:xfrm>
          <a:off x="127000" y="450273"/>
          <a:ext cx="1469473" cy="369455"/>
        </a:xfrm>
        <a:prstGeom prst="rect">
          <a:avLst/>
        </a:prstGeom>
      </xdr:spPr>
    </xdr:pic>
    <xdr:clientData/>
  </xdr:twoCellAnchor>
  <xdr:twoCellAnchor>
    <xdr:from>
      <xdr:col>5</xdr:col>
      <xdr:colOff>81888</xdr:colOff>
      <xdr:row>22</xdr:row>
      <xdr:rowOff>2712968</xdr:rowOff>
    </xdr:from>
    <xdr:to>
      <xdr:col>9</xdr:col>
      <xdr:colOff>1105371</xdr:colOff>
      <xdr:row>22</xdr:row>
      <xdr:rowOff>3531240</xdr:rowOff>
    </xdr:to>
    <xdr:graphicFrame macro="">
      <xdr:nvGraphicFramePr>
        <xdr:cNvPr id="3" name="Graphique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69658</xdr:colOff>
      <xdr:row>13</xdr:row>
      <xdr:rowOff>188148</xdr:rowOff>
    </xdr:from>
    <xdr:to>
      <xdr:col>9</xdr:col>
      <xdr:colOff>1093141</xdr:colOff>
      <xdr:row>13</xdr:row>
      <xdr:rowOff>1469907</xdr:rowOff>
    </xdr:to>
    <xdr:graphicFrame macro="">
      <xdr:nvGraphicFramePr>
        <xdr:cNvPr id="12" name="Graphique 11">
          <a:extLst>
            <a:ext uri="{FF2B5EF4-FFF2-40B4-BE49-F238E27FC236}">
              <a16:creationId xmlns:a16="http://schemas.microsoft.com/office/drawing/2014/main" id="{00000000-0008-0000-02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Bureau">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vaux.master.utc.fr/formations-master/ingenierie-de-la-sante/ids035-ingenierie-biomedicale-ght-france/" TargetMode="External"/><Relationship Id="rId7" Type="http://schemas.openxmlformats.org/officeDocument/2006/relationships/drawing" Target="../drawings/drawing1.xml"/><Relationship Id="rId2" Type="http://schemas.openxmlformats.org/officeDocument/2006/relationships/hyperlink" Target="https://travaux.master.utc.fr/formations-master/ingenierie-de-la-sante/ids035-ingenierie-biomedicale-ght-france/" TargetMode="External"/><Relationship Id="rId1" Type="http://schemas.openxmlformats.org/officeDocument/2006/relationships/hyperlink" Target="https://travaux.master.utc.fr/formations-master/ingenierie-de-la-sante/ids035-ingenierie-biomedicale-ght-france/" TargetMode="External"/><Relationship Id="rId6" Type="http://schemas.openxmlformats.org/officeDocument/2006/relationships/printerSettings" Target="../printerSettings/printerSettings1.bin"/><Relationship Id="rId5" Type="http://schemas.openxmlformats.org/officeDocument/2006/relationships/hyperlink" Target="https://travaux.master.utc.fr/formations-master/ingenierie-de-la-sante/ids035-ingenierie-biomedicale-ght-france/" TargetMode="External"/><Relationship Id="rId4" Type="http://schemas.openxmlformats.org/officeDocument/2006/relationships/hyperlink" Target="https://travaux.master.utc.fr/formations-master/ingenierie-de-la-sante/ids035-ingenierie-biomedicale-ght-franc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travaux.master.utc.fr/formations-master/ingenierie-de-la-sante/ids035-ingenierie-biomedicale-ght-france/" TargetMode="External"/><Relationship Id="rId7" Type="http://schemas.openxmlformats.org/officeDocument/2006/relationships/drawing" Target="../drawings/drawing2.xml"/><Relationship Id="rId2" Type="http://schemas.openxmlformats.org/officeDocument/2006/relationships/hyperlink" Target="https://travaux.master.utc.fr/formations-master/ingenierie-de-la-sante/ids035-ingenierie-biomedicale-ght-france/" TargetMode="External"/><Relationship Id="rId1" Type="http://schemas.openxmlformats.org/officeDocument/2006/relationships/hyperlink" Target="https://travaux.master.utc.fr/formations-master/ingenierie-de-la-sante/ids035-ingenierie-biomedicale-ght-france/" TargetMode="External"/><Relationship Id="rId6" Type="http://schemas.openxmlformats.org/officeDocument/2006/relationships/printerSettings" Target="../printerSettings/printerSettings2.bin"/><Relationship Id="rId5" Type="http://schemas.openxmlformats.org/officeDocument/2006/relationships/hyperlink" Target="https://travaux.master.utc.fr/formations-master/ingenierie-de-la-sante/ids035-ingenierie-biomedicale-ght-france/" TargetMode="External"/><Relationship Id="rId4" Type="http://schemas.openxmlformats.org/officeDocument/2006/relationships/hyperlink" Target="https://travaux.master.utc.fr/formations-master/ingenierie-de-la-sante/ids035-ingenierie-biomedicale-ght-franc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travaux.master.utc.fr/formations-master/ingenierie-de-la-sante/ids035-ingenierie-biomedicale-ght-france/" TargetMode="External"/><Relationship Id="rId7" Type="http://schemas.openxmlformats.org/officeDocument/2006/relationships/drawing" Target="../drawings/drawing3.xml"/><Relationship Id="rId2" Type="http://schemas.openxmlformats.org/officeDocument/2006/relationships/hyperlink" Target="https://travaux.master.utc.fr/formations-master/ingenierie-de-la-sante/ids035-ingenierie-biomedicale-ght-france/" TargetMode="External"/><Relationship Id="rId1" Type="http://schemas.openxmlformats.org/officeDocument/2006/relationships/hyperlink" Target="https://travaux.master.utc.fr/formations-master/ingenierie-de-la-sante/ids035-ingenierie-biomedicale-ght-france/" TargetMode="External"/><Relationship Id="rId6" Type="http://schemas.openxmlformats.org/officeDocument/2006/relationships/printerSettings" Target="../printerSettings/printerSettings3.bin"/><Relationship Id="rId5" Type="http://schemas.openxmlformats.org/officeDocument/2006/relationships/hyperlink" Target="https://travaux.master.utc.fr/formations-master/ingenierie-de-la-sante/ids035-ingenierie-biomedicale-ght-france/" TargetMode="External"/><Relationship Id="rId4" Type="http://schemas.openxmlformats.org/officeDocument/2006/relationships/hyperlink" Target="https://travaux.master.utc.fr/formations-master/ingenierie-de-la-sante/ids035-ingenierie-biomedicale-ght-france/"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travaux.master.utc.fr/?smd_process_download=1&amp;download_id=5758" TargetMode="External"/><Relationship Id="rId2" Type="http://schemas.openxmlformats.org/officeDocument/2006/relationships/hyperlink" Target="https://travaux.master.utc.fr/?smd_process_download=1&amp;download_id=5758" TargetMode="External"/><Relationship Id="rId1" Type="http://schemas.openxmlformats.org/officeDocument/2006/relationships/hyperlink" Target="https://travaux.master.utc.fr/?smd_process_download=1&amp;download_id=5758" TargetMode="External"/><Relationship Id="rId5" Type="http://schemas.openxmlformats.org/officeDocument/2006/relationships/printerSettings" Target="../printerSettings/printerSettings4.bin"/><Relationship Id="rId4" Type="http://schemas.openxmlformats.org/officeDocument/2006/relationships/hyperlink" Target="https://travaux.master.utc.fr/?smd_process_download=1&amp;download_id=5758"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499984740745262"/>
  </sheetPr>
  <dimension ref="A1:J2255"/>
  <sheetViews>
    <sheetView tabSelected="1" zoomScalePageLayoutView="150" workbookViewId="0">
      <selection activeCell="D7" sqref="D7:I7"/>
    </sheetView>
  </sheetViews>
  <sheetFormatPr baseColWidth="10" defaultColWidth="9.42578125" defaultRowHeight="11"/>
  <cols>
    <col min="1" max="1" width="9.5703125" style="427" customWidth="1"/>
    <col min="2" max="2" width="9" style="427" customWidth="1"/>
    <col min="3" max="3" width="8.28515625" style="427" customWidth="1"/>
    <col min="4" max="6" width="6.42578125" style="427" customWidth="1"/>
    <col min="7" max="7" width="7.42578125" style="427" customWidth="1"/>
    <col min="8" max="8" width="13.28515625" style="433" customWidth="1"/>
    <col min="9" max="9" width="10" style="433" customWidth="1"/>
    <col min="10" max="16384" width="9.42578125" style="427"/>
  </cols>
  <sheetData>
    <row r="1" spans="1:9" s="305" customFormat="1" ht="10">
      <c r="A1" s="476" t="s">
        <v>398</v>
      </c>
      <c r="B1" s="476"/>
      <c r="C1" s="476"/>
      <c r="D1" s="476"/>
      <c r="E1" s="476"/>
      <c r="F1" s="303"/>
      <c r="G1" s="303"/>
      <c r="H1" s="303"/>
      <c r="I1" s="306" t="s">
        <v>206</v>
      </c>
    </row>
    <row r="2" spans="1:9" s="424" customFormat="1" ht="12" customHeight="1">
      <c r="A2" s="419" t="s">
        <v>98</v>
      </c>
      <c r="B2" s="420"/>
      <c r="C2" s="420"/>
      <c r="D2" s="421"/>
      <c r="E2" s="422"/>
      <c r="F2" s="420"/>
      <c r="G2" s="449"/>
      <c r="H2" s="423"/>
      <c r="I2" s="449" t="s">
        <v>25</v>
      </c>
    </row>
    <row r="3" spans="1:9" ht="12" customHeight="1">
      <c r="A3" s="425"/>
      <c r="B3" s="426"/>
      <c r="C3" s="477" t="s">
        <v>40</v>
      </c>
      <c r="D3" s="477"/>
      <c r="E3" s="477"/>
      <c r="F3" s="477"/>
      <c r="G3" s="477"/>
      <c r="H3" s="477"/>
      <c r="I3" s="478"/>
    </row>
    <row r="4" spans="1:9" ht="28" customHeight="1">
      <c r="A4" s="428"/>
      <c r="B4" s="429"/>
      <c r="C4" s="479" t="s">
        <v>166</v>
      </c>
      <c r="D4" s="479"/>
      <c r="E4" s="479"/>
      <c r="F4" s="479"/>
      <c r="G4" s="479"/>
      <c r="H4" s="479"/>
      <c r="I4" s="480"/>
    </row>
    <row r="5" spans="1:9" ht="19" customHeight="1">
      <c r="A5" s="481" t="s">
        <v>167</v>
      </c>
      <c r="B5" s="482"/>
      <c r="C5" s="482"/>
      <c r="D5" s="482"/>
      <c r="E5" s="482"/>
      <c r="F5" s="482"/>
      <c r="G5" s="482"/>
      <c r="H5" s="482"/>
      <c r="I5" s="483"/>
    </row>
    <row r="6" spans="1:9" s="430" customFormat="1" ht="11" customHeight="1">
      <c r="A6" s="502" t="s">
        <v>74</v>
      </c>
      <c r="B6" s="502"/>
      <c r="C6" s="502"/>
      <c r="D6" s="502"/>
      <c r="E6" s="502"/>
      <c r="F6" s="502"/>
      <c r="G6" s="502"/>
      <c r="H6" s="502"/>
      <c r="I6" s="502"/>
    </row>
    <row r="7" spans="1:9" ht="16" customHeight="1">
      <c r="A7" s="503" t="s">
        <v>6</v>
      </c>
      <c r="B7" s="504"/>
      <c r="C7" s="504"/>
      <c r="D7" s="505" t="s">
        <v>114</v>
      </c>
      <c r="E7" s="505"/>
      <c r="F7" s="505"/>
      <c r="G7" s="505"/>
      <c r="H7" s="505"/>
      <c r="I7" s="506"/>
    </row>
    <row r="8" spans="1:9" ht="16" customHeight="1">
      <c r="A8" s="507" t="s">
        <v>82</v>
      </c>
      <c r="B8" s="508"/>
      <c r="C8" s="508"/>
      <c r="D8" s="509" t="s">
        <v>397</v>
      </c>
      <c r="E8" s="509"/>
      <c r="F8" s="509"/>
      <c r="G8" s="509"/>
      <c r="H8" s="509"/>
      <c r="I8" s="510"/>
    </row>
    <row r="9" spans="1:9" ht="16" customHeight="1">
      <c r="A9" s="490" t="s">
        <v>59</v>
      </c>
      <c r="B9" s="491"/>
      <c r="C9" s="491"/>
      <c r="D9" s="492" t="s">
        <v>115</v>
      </c>
      <c r="E9" s="493"/>
      <c r="F9" s="493"/>
      <c r="G9" s="493"/>
      <c r="H9" s="494" t="s">
        <v>395</v>
      </c>
      <c r="I9" s="495"/>
    </row>
    <row r="10" spans="1:9" ht="3" customHeight="1">
      <c r="A10" s="64"/>
      <c r="B10" s="64"/>
      <c r="C10" s="64"/>
      <c r="D10" s="65"/>
      <c r="E10" s="65"/>
      <c r="F10" s="65"/>
      <c r="G10" s="65"/>
      <c r="H10" s="66"/>
      <c r="I10" s="66"/>
    </row>
    <row r="11" spans="1:9" ht="18.75" customHeight="1">
      <c r="A11" s="496" t="s">
        <v>7</v>
      </c>
      <c r="B11" s="497"/>
      <c r="C11" s="497"/>
      <c r="D11" s="497"/>
      <c r="E11" s="497"/>
      <c r="F11" s="497"/>
      <c r="G11" s="497"/>
      <c r="H11" s="497"/>
      <c r="I11" s="498"/>
    </row>
    <row r="12" spans="1:9" ht="14" customHeight="1">
      <c r="A12" s="484" t="s">
        <v>170</v>
      </c>
      <c r="B12" s="485"/>
      <c r="C12" s="485"/>
      <c r="D12" s="485"/>
      <c r="E12" s="485"/>
      <c r="F12" s="485"/>
      <c r="G12" s="485"/>
      <c r="H12" s="485"/>
      <c r="I12" s="486"/>
    </row>
    <row r="13" spans="1:9" ht="24" customHeight="1">
      <c r="A13" s="499" t="s">
        <v>208</v>
      </c>
      <c r="B13" s="500"/>
      <c r="C13" s="500"/>
      <c r="D13" s="500"/>
      <c r="E13" s="500"/>
      <c r="F13" s="500"/>
      <c r="G13" s="500"/>
      <c r="H13" s="500"/>
      <c r="I13" s="501"/>
    </row>
    <row r="14" spans="1:9" ht="24" customHeight="1">
      <c r="A14" s="499" t="s">
        <v>209</v>
      </c>
      <c r="B14" s="500"/>
      <c r="C14" s="500"/>
      <c r="D14" s="500"/>
      <c r="E14" s="500"/>
      <c r="F14" s="500"/>
      <c r="G14" s="500"/>
      <c r="H14" s="500"/>
      <c r="I14" s="501"/>
    </row>
    <row r="15" spans="1:9" ht="24" customHeight="1">
      <c r="A15" s="499" t="s">
        <v>207</v>
      </c>
      <c r="B15" s="500"/>
      <c r="C15" s="500"/>
      <c r="D15" s="500"/>
      <c r="E15" s="500"/>
      <c r="F15" s="500"/>
      <c r="G15" s="500"/>
      <c r="H15" s="500"/>
      <c r="I15" s="501"/>
    </row>
    <row r="16" spans="1:9" ht="24" customHeight="1">
      <c r="A16" s="499" t="s">
        <v>210</v>
      </c>
      <c r="B16" s="500"/>
      <c r="C16" s="500"/>
      <c r="D16" s="500"/>
      <c r="E16" s="500"/>
      <c r="F16" s="500"/>
      <c r="G16" s="500"/>
      <c r="H16" s="500"/>
      <c r="I16" s="501"/>
    </row>
    <row r="17" spans="1:10" ht="14" customHeight="1">
      <c r="A17" s="484" t="s">
        <v>168</v>
      </c>
      <c r="B17" s="485"/>
      <c r="C17" s="485"/>
      <c r="D17" s="485"/>
      <c r="E17" s="485"/>
      <c r="F17" s="485"/>
      <c r="G17" s="485"/>
      <c r="H17" s="485"/>
      <c r="I17" s="486"/>
    </row>
    <row r="18" spans="1:10" s="431" customFormat="1" ht="140" customHeight="1">
      <c r="A18" s="487" t="s">
        <v>211</v>
      </c>
      <c r="B18" s="488"/>
      <c r="C18" s="488"/>
      <c r="D18" s="488"/>
      <c r="E18" s="488"/>
      <c r="F18" s="488"/>
      <c r="G18" s="488"/>
      <c r="H18" s="488"/>
      <c r="I18" s="489"/>
    </row>
    <row r="19" spans="1:10" ht="3" customHeight="1">
      <c r="A19" s="64"/>
      <c r="B19" s="64"/>
      <c r="C19" s="64"/>
      <c r="D19" s="65"/>
      <c r="E19" s="65"/>
      <c r="F19" s="65"/>
      <c r="G19" s="65"/>
      <c r="H19" s="66"/>
      <c r="I19" s="66"/>
    </row>
    <row r="20" spans="1:10" ht="16" customHeight="1">
      <c r="A20" s="551" t="s">
        <v>212</v>
      </c>
      <c r="B20" s="552"/>
      <c r="C20" s="552"/>
      <c r="D20" s="552"/>
      <c r="E20" s="552"/>
      <c r="F20" s="552"/>
      <c r="G20" s="552"/>
      <c r="H20" s="552"/>
      <c r="I20" s="553"/>
    </row>
    <row r="21" spans="1:10" ht="16" customHeight="1">
      <c r="A21" s="554" t="s">
        <v>213</v>
      </c>
      <c r="B21" s="555"/>
      <c r="C21" s="555"/>
      <c r="D21" s="556"/>
      <c r="E21" s="554" t="s">
        <v>214</v>
      </c>
      <c r="F21" s="555"/>
      <c r="G21" s="555"/>
      <c r="H21" s="555"/>
      <c r="I21" s="556"/>
    </row>
    <row r="22" spans="1:10" ht="22" customHeight="1">
      <c r="A22" s="529" t="s">
        <v>216</v>
      </c>
      <c r="B22" s="530"/>
      <c r="C22" s="530"/>
      <c r="D22" s="531"/>
      <c r="E22" s="532" t="s">
        <v>171</v>
      </c>
      <c r="F22" s="533"/>
      <c r="G22" s="533"/>
      <c r="H22" s="533"/>
      <c r="I22" s="534"/>
    </row>
    <row r="23" spans="1:10" ht="31" customHeight="1">
      <c r="A23" s="535" t="s">
        <v>336</v>
      </c>
      <c r="B23" s="536"/>
      <c r="C23" s="127" t="s">
        <v>337</v>
      </c>
      <c r="D23" s="128" t="s">
        <v>338</v>
      </c>
      <c r="E23" s="129" t="s">
        <v>339</v>
      </c>
      <c r="F23" s="445" t="s">
        <v>340</v>
      </c>
      <c r="G23" s="445" t="s">
        <v>341</v>
      </c>
      <c r="H23" s="537" t="s">
        <v>342</v>
      </c>
      <c r="I23" s="538"/>
    </row>
    <row r="24" spans="1:10" ht="25" customHeight="1">
      <c r="A24" s="517" t="s">
        <v>217</v>
      </c>
      <c r="B24" s="518"/>
      <c r="C24" s="116" t="s">
        <v>46</v>
      </c>
      <c r="D24" s="119">
        <v>0</v>
      </c>
      <c r="E24" s="122">
        <v>0</v>
      </c>
      <c r="F24" s="117">
        <f>E25-0.01</f>
        <v>9.0000000000000011E-2</v>
      </c>
      <c r="G24" s="118" t="s">
        <v>47</v>
      </c>
      <c r="H24" s="519" t="s">
        <v>172</v>
      </c>
      <c r="I24" s="520"/>
    </row>
    <row r="25" spans="1:10" ht="25" customHeight="1">
      <c r="A25" s="517" t="s">
        <v>218</v>
      </c>
      <c r="B25" s="518"/>
      <c r="C25" s="116" t="s">
        <v>65</v>
      </c>
      <c r="D25" s="119">
        <f>ROUNDUP(AVERAGE(E25:F25),2)</f>
        <v>0.2</v>
      </c>
      <c r="E25" s="123">
        <v>0.1</v>
      </c>
      <c r="F25" s="117">
        <f>E26-0.01</f>
        <v>0.28999999999999998</v>
      </c>
      <c r="G25" s="118" t="s">
        <v>48</v>
      </c>
      <c r="H25" s="527" t="s">
        <v>296</v>
      </c>
      <c r="I25" s="528"/>
      <c r="J25" s="464"/>
    </row>
    <row r="26" spans="1:10" ht="25" customHeight="1">
      <c r="A26" s="517" t="s">
        <v>219</v>
      </c>
      <c r="B26" s="518"/>
      <c r="C26" s="116" t="s">
        <v>5</v>
      </c>
      <c r="D26" s="119">
        <f>ROUNDUP(AVERAGE(E26:F26),2)</f>
        <v>0.4</v>
      </c>
      <c r="E26" s="123">
        <v>0.3</v>
      </c>
      <c r="F26" s="117">
        <f>E27-0.01</f>
        <v>0.49</v>
      </c>
      <c r="G26" s="118" t="s">
        <v>110</v>
      </c>
      <c r="H26" s="527" t="s">
        <v>295</v>
      </c>
      <c r="I26" s="528"/>
      <c r="J26" s="464"/>
    </row>
    <row r="27" spans="1:10" ht="25" customHeight="1">
      <c r="A27" s="517" t="s">
        <v>220</v>
      </c>
      <c r="B27" s="518"/>
      <c r="C27" s="116" t="s">
        <v>4</v>
      </c>
      <c r="D27" s="119">
        <f>ROUNDUP(AVERAGE(E27:F27),2)</f>
        <v>0.6</v>
      </c>
      <c r="E27" s="123">
        <v>0.5</v>
      </c>
      <c r="F27" s="117">
        <f>E28-0.01</f>
        <v>0.69</v>
      </c>
      <c r="G27" s="118" t="s">
        <v>111</v>
      </c>
      <c r="H27" s="519" t="s">
        <v>294</v>
      </c>
      <c r="I27" s="520"/>
      <c r="J27" s="464"/>
    </row>
    <row r="28" spans="1:10" ht="25" customHeight="1">
      <c r="A28" s="517" t="s">
        <v>191</v>
      </c>
      <c r="B28" s="518"/>
      <c r="C28" s="116" t="s">
        <v>26</v>
      </c>
      <c r="D28" s="119">
        <f>ROUNDUP(AVERAGE(E28:F28),2)</f>
        <v>0.8</v>
      </c>
      <c r="E28" s="123">
        <v>0.7</v>
      </c>
      <c r="F28" s="117">
        <f>E29-0.01</f>
        <v>0.89</v>
      </c>
      <c r="G28" s="118" t="s">
        <v>49</v>
      </c>
      <c r="H28" s="519" t="s">
        <v>297</v>
      </c>
      <c r="I28" s="520"/>
      <c r="J28" s="464"/>
    </row>
    <row r="29" spans="1:10" ht="25" customHeight="1">
      <c r="A29" s="521" t="s">
        <v>221</v>
      </c>
      <c r="B29" s="522"/>
      <c r="C29" s="120" t="s">
        <v>185</v>
      </c>
      <c r="D29" s="121">
        <v>1</v>
      </c>
      <c r="E29" s="124">
        <v>0.9</v>
      </c>
      <c r="F29" s="125">
        <v>1</v>
      </c>
      <c r="G29" s="126" t="s">
        <v>109</v>
      </c>
      <c r="H29" s="523" t="s">
        <v>293</v>
      </c>
      <c r="I29" s="524"/>
      <c r="J29" s="464"/>
    </row>
    <row r="30" spans="1:10" s="432" customFormat="1" ht="16" customHeight="1">
      <c r="A30" s="511" t="s">
        <v>215</v>
      </c>
      <c r="B30" s="512"/>
      <c r="C30" s="512"/>
      <c r="D30" s="512"/>
      <c r="E30" s="512"/>
      <c r="F30" s="512"/>
      <c r="G30" s="512"/>
      <c r="H30" s="512"/>
      <c r="I30" s="513"/>
    </row>
    <row r="31" spans="1:10" ht="17" customHeight="1">
      <c r="A31" s="525" t="s">
        <v>343</v>
      </c>
      <c r="B31" s="526"/>
      <c r="C31" s="526"/>
      <c r="D31" s="526"/>
      <c r="E31" s="526"/>
      <c r="F31" s="514" t="s">
        <v>34</v>
      </c>
      <c r="G31" s="514"/>
      <c r="H31" s="515" t="s">
        <v>235</v>
      </c>
      <c r="I31" s="516"/>
    </row>
    <row r="32" spans="1:10" ht="17" customHeight="1">
      <c r="A32" s="547" t="s">
        <v>189</v>
      </c>
      <c r="B32" s="544"/>
      <c r="C32" s="544"/>
      <c r="D32" s="544"/>
      <c r="E32" s="544"/>
      <c r="F32" s="544" t="s">
        <v>102</v>
      </c>
      <c r="G32" s="544"/>
      <c r="H32" s="545" t="s">
        <v>100</v>
      </c>
      <c r="I32" s="546"/>
    </row>
    <row r="33" spans="1:9" ht="17" customHeight="1">
      <c r="A33" s="548" t="s">
        <v>190</v>
      </c>
      <c r="B33" s="549"/>
      <c r="C33" s="549"/>
      <c r="D33" s="549"/>
      <c r="E33" s="549"/>
      <c r="F33" s="543">
        <v>0</v>
      </c>
      <c r="G33" s="543"/>
      <c r="H33" s="545" t="s">
        <v>105</v>
      </c>
      <c r="I33" s="546"/>
    </row>
    <row r="34" spans="1:9" ht="17" customHeight="1">
      <c r="A34" s="547" t="s">
        <v>107</v>
      </c>
      <c r="B34" s="544"/>
      <c r="C34" s="544"/>
      <c r="D34" s="544"/>
      <c r="E34" s="544"/>
      <c r="F34" s="543">
        <v>0.33</v>
      </c>
      <c r="G34" s="544"/>
      <c r="H34" s="545" t="s">
        <v>101</v>
      </c>
      <c r="I34" s="546"/>
    </row>
    <row r="35" spans="1:9" ht="17" customHeight="1">
      <c r="A35" s="547" t="s">
        <v>187</v>
      </c>
      <c r="B35" s="544"/>
      <c r="C35" s="544"/>
      <c r="D35" s="544"/>
      <c r="E35" s="544"/>
      <c r="F35" s="543">
        <v>0.66</v>
      </c>
      <c r="G35" s="544"/>
      <c r="H35" s="545" t="s">
        <v>106</v>
      </c>
      <c r="I35" s="546"/>
    </row>
    <row r="36" spans="1:9" ht="17" customHeight="1">
      <c r="A36" s="550" t="s">
        <v>188</v>
      </c>
      <c r="B36" s="542"/>
      <c r="C36" s="542"/>
      <c r="D36" s="542"/>
      <c r="E36" s="542"/>
      <c r="F36" s="541">
        <v>1</v>
      </c>
      <c r="G36" s="542"/>
      <c r="H36" s="539" t="s">
        <v>108</v>
      </c>
      <c r="I36" s="540"/>
    </row>
    <row r="37" spans="1:9">
      <c r="H37" s="427"/>
      <c r="I37" s="427"/>
    </row>
    <row r="38" spans="1:9">
      <c r="H38" s="427"/>
      <c r="I38" s="427"/>
    </row>
    <row r="39" spans="1:9">
      <c r="H39" s="427"/>
      <c r="I39" s="427"/>
    </row>
    <row r="40" spans="1:9">
      <c r="H40" s="427"/>
      <c r="I40" s="427"/>
    </row>
    <row r="41" spans="1:9">
      <c r="H41" s="427"/>
      <c r="I41" s="427"/>
    </row>
    <row r="42" spans="1:9">
      <c r="H42" s="427"/>
      <c r="I42" s="427"/>
    </row>
    <row r="43" spans="1:9">
      <c r="H43" s="427"/>
      <c r="I43" s="427"/>
    </row>
    <row r="44" spans="1:9">
      <c r="H44" s="427"/>
      <c r="I44" s="427"/>
    </row>
    <row r="45" spans="1:9">
      <c r="H45" s="427"/>
      <c r="I45" s="427"/>
    </row>
    <row r="46" spans="1:9">
      <c r="H46" s="427"/>
      <c r="I46" s="427"/>
    </row>
    <row r="47" spans="1:9">
      <c r="H47" s="427"/>
      <c r="I47" s="427"/>
    </row>
    <row r="48" spans="1:9">
      <c r="H48" s="427"/>
      <c r="I48" s="427"/>
    </row>
    <row r="49" s="427" customFormat="1"/>
    <row r="50" s="427" customFormat="1"/>
    <row r="51" s="427" customFormat="1"/>
    <row r="52" s="427" customFormat="1"/>
    <row r="53" s="427" customFormat="1"/>
    <row r="54" s="427" customFormat="1"/>
    <row r="55" s="427" customFormat="1"/>
    <row r="56" s="427" customFormat="1"/>
    <row r="57" s="427" customFormat="1"/>
    <row r="58" s="427" customFormat="1"/>
    <row r="59" s="427" customFormat="1"/>
    <row r="60" s="427" customFormat="1"/>
    <row r="61" s="427" customFormat="1"/>
    <row r="62" s="427" customFormat="1"/>
    <row r="63" s="427" customFormat="1"/>
    <row r="64" s="427" customFormat="1"/>
    <row r="65" s="427" customFormat="1"/>
    <row r="66" s="427" customFormat="1"/>
    <row r="67" s="427" customFormat="1"/>
    <row r="68" s="427" customFormat="1"/>
    <row r="69" s="427" customFormat="1"/>
    <row r="70" s="427" customFormat="1"/>
    <row r="71" s="427" customFormat="1"/>
    <row r="72" s="427" customFormat="1"/>
    <row r="73" s="427" customFormat="1"/>
    <row r="74" s="427" customFormat="1"/>
    <row r="75" s="427" customFormat="1"/>
    <row r="76" s="427" customFormat="1"/>
    <row r="77" s="427" customFormat="1"/>
    <row r="78" s="427" customFormat="1"/>
    <row r="79" s="427" customFormat="1"/>
    <row r="80" s="427" customFormat="1"/>
    <row r="81" s="427" customFormat="1"/>
    <row r="82" s="427" customFormat="1"/>
    <row r="83" s="427" customFormat="1"/>
    <row r="84" s="427" customFormat="1"/>
    <row r="85" s="427" customFormat="1"/>
    <row r="86" s="427" customFormat="1"/>
    <row r="87" s="427" customFormat="1"/>
    <row r="88" s="427" customFormat="1"/>
    <row r="89" s="427" customFormat="1"/>
    <row r="90" s="427" customFormat="1"/>
    <row r="91" s="427" customFormat="1"/>
    <row r="92" s="427" customFormat="1"/>
    <row r="93" s="427" customFormat="1"/>
    <row r="94" s="427" customFormat="1"/>
    <row r="95" s="427" customFormat="1"/>
    <row r="96" s="427" customFormat="1"/>
    <row r="97" s="427" customFormat="1"/>
    <row r="98" s="427" customFormat="1"/>
    <row r="99" s="427" customFormat="1"/>
    <row r="100" s="427" customFormat="1"/>
    <row r="101" s="427" customFormat="1"/>
    <row r="102" s="427" customFormat="1"/>
    <row r="103" s="427" customFormat="1"/>
    <row r="104" s="427" customFormat="1"/>
    <row r="105" s="427" customFormat="1"/>
    <row r="106" s="427" customFormat="1"/>
    <row r="107" s="427" customFormat="1"/>
    <row r="108" s="427" customFormat="1"/>
    <row r="109" s="427" customFormat="1"/>
    <row r="110" s="427" customFormat="1"/>
    <row r="111" s="427" customFormat="1"/>
    <row r="112" s="427" customFormat="1"/>
    <row r="113" s="427" customFormat="1"/>
    <row r="114" s="427" customFormat="1"/>
    <row r="115" s="427" customFormat="1"/>
    <row r="116" s="427" customFormat="1"/>
    <row r="117" s="427" customFormat="1"/>
    <row r="118" s="427" customFormat="1"/>
    <row r="119" s="427" customFormat="1"/>
    <row r="120" s="427" customFormat="1"/>
    <row r="121" s="427" customFormat="1"/>
    <row r="122" s="427" customFormat="1"/>
    <row r="123" s="427" customFormat="1"/>
    <row r="124" s="427" customFormat="1"/>
    <row r="125" s="427" customFormat="1"/>
    <row r="126" s="427" customFormat="1"/>
    <row r="127" s="427" customFormat="1"/>
    <row r="128" s="427" customFormat="1"/>
    <row r="129" s="427" customFormat="1"/>
    <row r="130" s="427" customFormat="1"/>
    <row r="131" s="427" customFormat="1"/>
    <row r="132" s="427" customFormat="1"/>
    <row r="133" s="427" customFormat="1"/>
    <row r="134" s="427" customFormat="1"/>
    <row r="135" s="427" customFormat="1"/>
    <row r="136" s="427" customFormat="1"/>
    <row r="137" s="427" customFormat="1"/>
    <row r="138" s="427" customFormat="1"/>
    <row r="139" s="427" customFormat="1"/>
    <row r="140" s="427" customFormat="1"/>
    <row r="141" s="427" customFormat="1"/>
    <row r="142" s="427" customFormat="1"/>
    <row r="143" s="427" customFormat="1"/>
    <row r="144" s="427" customFormat="1"/>
    <row r="145" s="427" customFormat="1"/>
    <row r="146" s="427" customFormat="1"/>
    <row r="147" s="427" customFormat="1"/>
    <row r="148" s="427" customFormat="1"/>
    <row r="149" s="427" customFormat="1"/>
    <row r="150" s="427" customFormat="1"/>
    <row r="151" s="427" customFormat="1"/>
    <row r="152" s="427" customFormat="1"/>
    <row r="153" s="427" customFormat="1"/>
    <row r="154" s="427" customFormat="1"/>
    <row r="155" s="427" customFormat="1"/>
    <row r="156" s="427" customFormat="1"/>
    <row r="157" s="427" customFormat="1"/>
    <row r="158" s="427" customFormat="1"/>
    <row r="159" s="427" customFormat="1"/>
    <row r="160" s="427" customFormat="1"/>
    <row r="161" s="427" customFormat="1"/>
    <row r="162" s="427" customFormat="1"/>
    <row r="163" s="427" customFormat="1"/>
    <row r="164" s="427" customFormat="1"/>
    <row r="165" s="427" customFormat="1"/>
    <row r="166" s="427" customFormat="1"/>
    <row r="167" s="427" customFormat="1"/>
    <row r="168" s="427" customFormat="1"/>
    <row r="169" s="427" customFormat="1"/>
    <row r="170" s="427" customFormat="1"/>
    <row r="171" s="427" customFormat="1"/>
    <row r="172" s="427" customFormat="1"/>
    <row r="173" s="427" customFormat="1"/>
    <row r="174" s="427" customFormat="1"/>
    <row r="175" s="427" customFormat="1"/>
    <row r="176" s="427" customFormat="1"/>
    <row r="177" s="427" customFormat="1"/>
    <row r="178" s="427" customFormat="1"/>
    <row r="179" s="427" customFormat="1"/>
    <row r="180" s="427" customFormat="1"/>
    <row r="181" s="427" customFormat="1"/>
    <row r="182" s="427" customFormat="1"/>
    <row r="183" s="427" customFormat="1"/>
    <row r="184" s="427" customFormat="1"/>
    <row r="185" s="427" customFormat="1"/>
    <row r="186" s="427" customFormat="1"/>
    <row r="187" s="427" customFormat="1"/>
    <row r="188" s="427" customFormat="1"/>
    <row r="189" s="427" customFormat="1"/>
    <row r="190" s="427" customFormat="1"/>
    <row r="191" s="427" customFormat="1"/>
    <row r="192" s="427" customFormat="1"/>
    <row r="193" s="427" customFormat="1"/>
    <row r="194" s="427" customFormat="1"/>
    <row r="195" s="427" customFormat="1"/>
    <row r="196" s="427" customFormat="1"/>
    <row r="197" s="427" customFormat="1"/>
    <row r="198" s="427" customFormat="1"/>
    <row r="199" s="427" customFormat="1"/>
    <row r="200" s="427" customFormat="1"/>
    <row r="201" s="427" customFormat="1"/>
    <row r="202" s="427" customFormat="1"/>
    <row r="203" s="427" customFormat="1"/>
    <row r="204" s="427" customFormat="1"/>
    <row r="205" s="427" customFormat="1"/>
    <row r="206" s="427" customFormat="1"/>
    <row r="207" s="427" customFormat="1"/>
    <row r="208" s="427" customFormat="1"/>
    <row r="209" s="427" customFormat="1"/>
    <row r="210" s="427" customFormat="1"/>
    <row r="211" s="427" customFormat="1"/>
    <row r="212" s="427" customFormat="1"/>
    <row r="213" s="427" customFormat="1"/>
    <row r="214" s="427" customFormat="1"/>
    <row r="215" s="427" customFormat="1"/>
    <row r="216" s="427" customFormat="1"/>
    <row r="217" s="427" customFormat="1"/>
    <row r="218" s="427" customFormat="1"/>
    <row r="219" s="427" customFormat="1"/>
    <row r="220" s="427" customFormat="1"/>
    <row r="221" s="427" customFormat="1"/>
    <row r="222" s="427" customFormat="1"/>
    <row r="223" s="427" customFormat="1"/>
    <row r="224" s="427" customFormat="1"/>
    <row r="225" s="427" customFormat="1"/>
    <row r="226" s="427" customFormat="1"/>
    <row r="227" s="427" customFormat="1"/>
    <row r="228" s="427" customFormat="1"/>
    <row r="229" s="427" customFormat="1"/>
    <row r="230" s="427" customFormat="1"/>
    <row r="231" s="427" customFormat="1"/>
    <row r="232" s="427" customFormat="1"/>
    <row r="233" s="427" customFormat="1"/>
    <row r="234" s="427" customFormat="1"/>
    <row r="235" s="427" customFormat="1"/>
    <row r="236" s="427" customFormat="1"/>
    <row r="237" s="427" customFormat="1"/>
    <row r="238" s="427" customFormat="1"/>
    <row r="239" s="427" customFormat="1"/>
    <row r="240" s="427" customFormat="1"/>
    <row r="241" s="427" customFormat="1"/>
    <row r="242" s="427" customFormat="1"/>
    <row r="243" s="427" customFormat="1"/>
    <row r="244" s="427" customFormat="1"/>
    <row r="245" s="427" customFormat="1"/>
    <row r="246" s="427" customFormat="1"/>
    <row r="247" s="427" customFormat="1"/>
    <row r="248" s="427" customFormat="1"/>
    <row r="249" s="427" customFormat="1"/>
    <row r="250" s="427" customFormat="1"/>
    <row r="251" s="427" customFormat="1"/>
    <row r="252" s="427" customFormat="1"/>
    <row r="253" s="427" customFormat="1"/>
    <row r="254" s="427" customFormat="1"/>
    <row r="255" s="427" customFormat="1"/>
    <row r="256" s="427" customFormat="1"/>
    <row r="257" s="427" customFormat="1"/>
    <row r="258" s="427" customFormat="1"/>
    <row r="259" s="427" customFormat="1"/>
    <row r="260" s="427" customFormat="1"/>
    <row r="261" s="427" customFormat="1"/>
    <row r="262" s="427" customFormat="1"/>
    <row r="263" s="427" customFormat="1"/>
    <row r="264" s="427" customFormat="1"/>
    <row r="265" s="427" customFormat="1"/>
    <row r="266" s="427" customFormat="1"/>
    <row r="267" s="427" customFormat="1"/>
    <row r="268" s="427" customFormat="1"/>
    <row r="269" s="427" customFormat="1"/>
    <row r="270" s="427" customFormat="1"/>
    <row r="271" s="427" customFormat="1"/>
    <row r="272" s="427" customFormat="1"/>
    <row r="273" s="427" customFormat="1"/>
    <row r="274" s="427" customFormat="1"/>
    <row r="275" s="427" customFormat="1"/>
    <row r="276" s="427" customFormat="1"/>
    <row r="277" s="427" customFormat="1"/>
    <row r="278" s="427" customFormat="1"/>
    <row r="279" s="427" customFormat="1"/>
    <row r="280" s="427" customFormat="1"/>
    <row r="281" s="427" customFormat="1"/>
    <row r="282" s="427" customFormat="1"/>
    <row r="283" s="427" customFormat="1"/>
    <row r="284" s="427" customFormat="1"/>
    <row r="285" s="427" customFormat="1"/>
    <row r="286" s="427" customFormat="1"/>
    <row r="287" s="427" customFormat="1"/>
    <row r="288" s="427" customFormat="1"/>
    <row r="289" s="427" customFormat="1"/>
    <row r="290" s="427" customFormat="1"/>
    <row r="291" s="427" customFormat="1"/>
    <row r="292" s="427" customFormat="1"/>
    <row r="293" s="427" customFormat="1"/>
    <row r="294" s="427" customFormat="1"/>
    <row r="295" s="427" customFormat="1"/>
    <row r="296" s="427" customFormat="1"/>
    <row r="297" s="427" customFormat="1"/>
    <row r="298" s="427" customFormat="1"/>
    <row r="299" s="427" customFormat="1"/>
    <row r="300" s="427" customFormat="1"/>
    <row r="301" s="427" customFormat="1"/>
    <row r="302" s="427" customFormat="1"/>
    <row r="303" s="427" customFormat="1"/>
    <row r="304" s="427" customFormat="1"/>
    <row r="305" s="427" customFormat="1"/>
    <row r="306" s="427" customFormat="1"/>
    <row r="307" s="427" customFormat="1"/>
    <row r="308" s="427" customFormat="1"/>
    <row r="309" s="427" customFormat="1"/>
    <row r="310" s="427" customFormat="1"/>
    <row r="311" s="427" customFormat="1"/>
    <row r="312" s="427" customFormat="1"/>
    <row r="313" s="427" customFormat="1"/>
    <row r="314" s="427" customFormat="1"/>
    <row r="315" s="427" customFormat="1"/>
    <row r="316" s="427" customFormat="1"/>
    <row r="317" s="427" customFormat="1"/>
    <row r="318" s="427" customFormat="1"/>
    <row r="319" s="427" customFormat="1"/>
    <row r="320" s="427" customFormat="1"/>
    <row r="321" s="427" customFormat="1"/>
    <row r="322" s="427" customFormat="1"/>
    <row r="323" s="427" customFormat="1"/>
    <row r="324" s="427" customFormat="1"/>
    <row r="325" s="427" customFormat="1"/>
    <row r="326" s="427" customFormat="1"/>
    <row r="327" s="427" customFormat="1"/>
    <row r="328" s="427" customFormat="1"/>
    <row r="329" s="427" customFormat="1"/>
    <row r="330" s="427" customFormat="1"/>
    <row r="331" s="427" customFormat="1"/>
    <row r="332" s="427" customFormat="1"/>
    <row r="333" s="427" customFormat="1"/>
    <row r="334" s="427" customFormat="1"/>
    <row r="335" s="427" customFormat="1"/>
    <row r="336" s="427" customFormat="1"/>
    <row r="337" s="427" customFormat="1"/>
    <row r="338" s="427" customFormat="1"/>
    <row r="339" s="427" customFormat="1"/>
    <row r="340" s="427" customFormat="1"/>
    <row r="341" s="427" customFormat="1"/>
    <row r="342" s="427" customFormat="1"/>
    <row r="343" s="427" customFormat="1"/>
    <row r="344" s="427" customFormat="1"/>
    <row r="345" s="427" customFormat="1"/>
    <row r="346" s="427" customFormat="1"/>
    <row r="347" s="427" customFormat="1"/>
    <row r="348" s="427" customFormat="1"/>
    <row r="349" s="427" customFormat="1"/>
    <row r="350" s="427" customFormat="1"/>
    <row r="351" s="427" customFormat="1"/>
    <row r="352" s="427" customFormat="1"/>
    <row r="353" s="427" customFormat="1"/>
    <row r="354" s="427" customFormat="1"/>
    <row r="355" s="427" customFormat="1"/>
    <row r="356" s="427" customFormat="1"/>
    <row r="357" s="427" customFormat="1"/>
    <row r="358" s="427" customFormat="1"/>
    <row r="359" s="427" customFormat="1"/>
    <row r="360" s="427" customFormat="1"/>
    <row r="361" s="427" customFormat="1"/>
    <row r="362" s="427" customFormat="1"/>
    <row r="363" s="427" customFormat="1"/>
    <row r="364" s="427" customFormat="1"/>
    <row r="365" s="427" customFormat="1"/>
    <row r="366" s="427" customFormat="1"/>
    <row r="367" s="427" customFormat="1"/>
    <row r="368" s="427" customFormat="1"/>
    <row r="369" s="427" customFormat="1"/>
    <row r="370" s="427" customFormat="1"/>
    <row r="371" s="427" customFormat="1"/>
    <row r="372" s="427" customFormat="1"/>
    <row r="373" s="427" customFormat="1"/>
    <row r="374" s="427" customFormat="1"/>
    <row r="375" s="427" customFormat="1"/>
    <row r="376" s="427" customFormat="1"/>
    <row r="377" s="427" customFormat="1"/>
    <row r="378" s="427" customFormat="1"/>
    <row r="379" s="427" customFormat="1"/>
    <row r="380" s="427" customFormat="1"/>
    <row r="381" s="427" customFormat="1"/>
    <row r="382" s="427" customFormat="1"/>
    <row r="383" s="427" customFormat="1"/>
    <row r="384" s="427" customFormat="1"/>
    <row r="385" s="427" customFormat="1"/>
    <row r="386" s="427" customFormat="1"/>
    <row r="387" s="427" customFormat="1"/>
    <row r="388" s="427" customFormat="1"/>
    <row r="389" s="427" customFormat="1"/>
    <row r="390" s="427" customFormat="1"/>
    <row r="391" s="427" customFormat="1"/>
    <row r="392" s="427" customFormat="1"/>
    <row r="393" s="427" customFormat="1"/>
    <row r="394" s="427" customFormat="1"/>
    <row r="395" s="427" customFormat="1"/>
    <row r="396" s="427" customFormat="1"/>
    <row r="397" s="427" customFormat="1"/>
    <row r="398" s="427" customFormat="1"/>
    <row r="399" s="427" customFormat="1"/>
    <row r="400" s="427" customFormat="1"/>
    <row r="401" s="427" customFormat="1"/>
    <row r="402" s="427" customFormat="1"/>
    <row r="403" s="427" customFormat="1"/>
    <row r="404" s="427" customFormat="1"/>
    <row r="405" s="427" customFormat="1"/>
    <row r="406" s="427" customFormat="1"/>
    <row r="407" s="427" customFormat="1"/>
    <row r="408" s="427" customFormat="1"/>
    <row r="409" s="427" customFormat="1"/>
    <row r="410" s="427" customFormat="1"/>
    <row r="411" s="427" customFormat="1"/>
    <row r="412" s="427" customFormat="1"/>
    <row r="413" s="427" customFormat="1"/>
    <row r="414" s="427" customFormat="1"/>
    <row r="415" s="427" customFormat="1"/>
    <row r="416" s="427" customFormat="1"/>
    <row r="417" s="427" customFormat="1"/>
    <row r="418" s="427" customFormat="1"/>
    <row r="419" s="427" customFormat="1"/>
    <row r="420" s="427" customFormat="1"/>
    <row r="421" s="427" customFormat="1"/>
    <row r="422" s="427" customFormat="1"/>
    <row r="423" s="427" customFormat="1"/>
    <row r="424" s="427" customFormat="1"/>
    <row r="425" s="427" customFormat="1"/>
    <row r="426" s="427" customFormat="1"/>
    <row r="427" s="427" customFormat="1"/>
    <row r="428" s="427" customFormat="1"/>
    <row r="429" s="427" customFormat="1"/>
    <row r="430" s="427" customFormat="1"/>
    <row r="431" s="427" customFormat="1"/>
    <row r="432" s="427" customFormat="1"/>
    <row r="433" s="427" customFormat="1"/>
    <row r="434" s="427" customFormat="1"/>
    <row r="435" s="427" customFormat="1"/>
    <row r="436" s="427" customFormat="1"/>
    <row r="437" s="427" customFormat="1"/>
    <row r="438" s="427" customFormat="1"/>
    <row r="439" s="427" customFormat="1"/>
    <row r="440" s="427" customFormat="1"/>
    <row r="441" s="427" customFormat="1"/>
    <row r="442" s="427" customFormat="1"/>
    <row r="443" s="427" customFormat="1"/>
    <row r="444" s="427" customFormat="1"/>
    <row r="445" s="427" customFormat="1"/>
    <row r="446" s="427" customFormat="1"/>
    <row r="447" s="427" customFormat="1"/>
    <row r="448" s="427" customFormat="1"/>
    <row r="449" s="427" customFormat="1"/>
    <row r="450" s="427" customFormat="1"/>
    <row r="451" s="427" customFormat="1"/>
    <row r="452" s="427" customFormat="1"/>
    <row r="453" s="427" customFormat="1"/>
    <row r="454" s="427" customFormat="1"/>
    <row r="455" s="427" customFormat="1"/>
    <row r="456" s="427" customFormat="1"/>
    <row r="457" s="427" customFormat="1"/>
    <row r="458" s="427" customFormat="1"/>
    <row r="459" s="427" customFormat="1"/>
    <row r="460" s="427" customFormat="1"/>
    <row r="461" s="427" customFormat="1"/>
    <row r="462" s="427" customFormat="1"/>
    <row r="463" s="427" customFormat="1"/>
    <row r="464" s="427" customFormat="1"/>
    <row r="465" s="427" customFormat="1"/>
    <row r="466" s="427" customFormat="1"/>
    <row r="467" s="427" customFormat="1"/>
    <row r="468" s="427" customFormat="1"/>
    <row r="469" s="427" customFormat="1"/>
    <row r="470" s="427" customFormat="1"/>
    <row r="471" s="427" customFormat="1"/>
    <row r="472" s="427" customFormat="1"/>
    <row r="473" s="427" customFormat="1"/>
    <row r="474" s="427" customFormat="1"/>
    <row r="475" s="427" customFormat="1"/>
    <row r="476" s="427" customFormat="1"/>
    <row r="477" s="427" customFormat="1"/>
    <row r="478" s="427" customFormat="1"/>
    <row r="479" s="427" customFormat="1"/>
    <row r="480" s="427" customFormat="1"/>
    <row r="481" s="427" customFormat="1"/>
    <row r="482" s="427" customFormat="1"/>
    <row r="483" s="427" customFormat="1"/>
    <row r="484" s="427" customFormat="1"/>
    <row r="485" s="427" customFormat="1"/>
    <row r="486" s="427" customFormat="1"/>
    <row r="487" s="427" customFormat="1"/>
    <row r="488" s="427" customFormat="1"/>
    <row r="489" s="427" customFormat="1"/>
    <row r="490" s="427" customFormat="1"/>
    <row r="491" s="427" customFormat="1"/>
    <row r="492" s="427" customFormat="1"/>
    <row r="493" s="427" customFormat="1"/>
    <row r="494" s="427" customFormat="1"/>
    <row r="495" s="427" customFormat="1"/>
    <row r="496" s="427" customFormat="1"/>
    <row r="497" s="427" customFormat="1"/>
    <row r="498" s="427" customFormat="1"/>
    <row r="499" s="427" customFormat="1"/>
    <row r="500" s="427" customFormat="1"/>
    <row r="501" s="427" customFormat="1"/>
    <row r="502" s="427" customFormat="1"/>
    <row r="503" s="427" customFormat="1"/>
    <row r="504" s="427" customFormat="1"/>
    <row r="505" s="427" customFormat="1"/>
    <row r="506" s="427" customFormat="1"/>
    <row r="507" s="427" customFormat="1"/>
    <row r="508" s="427" customFormat="1"/>
    <row r="509" s="427" customFormat="1"/>
    <row r="510" s="427" customFormat="1"/>
    <row r="511" s="427" customFormat="1"/>
    <row r="512" s="427" customFormat="1"/>
    <row r="513" s="427" customFormat="1"/>
    <row r="514" s="427" customFormat="1"/>
    <row r="515" s="427" customFormat="1"/>
    <row r="516" s="427" customFormat="1"/>
    <row r="517" s="427" customFormat="1"/>
    <row r="518" s="427" customFormat="1"/>
    <row r="519" s="427" customFormat="1"/>
    <row r="520" s="427" customFormat="1"/>
    <row r="521" s="427" customFormat="1"/>
    <row r="522" s="427" customFormat="1"/>
    <row r="523" s="427" customFormat="1"/>
    <row r="524" s="427" customFormat="1"/>
    <row r="525" s="427" customFormat="1"/>
    <row r="526" s="427" customFormat="1"/>
    <row r="527" s="427" customFormat="1"/>
    <row r="528" s="427" customFormat="1"/>
    <row r="529" s="427" customFormat="1"/>
    <row r="530" s="427" customFormat="1"/>
    <row r="531" s="427" customFormat="1"/>
    <row r="532" s="427" customFormat="1"/>
    <row r="533" s="427" customFormat="1"/>
    <row r="534" s="427" customFormat="1"/>
    <row r="535" s="427" customFormat="1"/>
    <row r="536" s="427" customFormat="1"/>
    <row r="537" s="427" customFormat="1"/>
    <row r="538" s="427" customFormat="1"/>
    <row r="539" s="427" customFormat="1"/>
    <row r="540" s="427" customFormat="1"/>
    <row r="541" s="427" customFormat="1"/>
    <row r="542" s="427" customFormat="1"/>
    <row r="543" s="427" customFormat="1"/>
    <row r="544" s="427" customFormat="1"/>
    <row r="545" s="427" customFormat="1"/>
    <row r="546" s="427" customFormat="1"/>
    <row r="547" s="427" customFormat="1"/>
    <row r="548" s="427" customFormat="1"/>
    <row r="549" s="427" customFormat="1"/>
    <row r="550" s="427" customFormat="1"/>
    <row r="551" s="427" customFormat="1"/>
    <row r="552" s="427" customFormat="1"/>
    <row r="553" s="427" customFormat="1"/>
    <row r="554" s="427" customFormat="1"/>
    <row r="555" s="427" customFormat="1"/>
    <row r="556" s="427" customFormat="1"/>
    <row r="557" s="427" customFormat="1"/>
    <row r="558" s="427" customFormat="1"/>
    <row r="559" s="427" customFormat="1"/>
    <row r="560" s="427" customFormat="1"/>
    <row r="561" s="427" customFormat="1"/>
    <row r="562" s="427" customFormat="1"/>
    <row r="563" s="427" customFormat="1"/>
    <row r="564" s="427" customFormat="1"/>
    <row r="565" s="427" customFormat="1"/>
    <row r="566" s="427" customFormat="1"/>
    <row r="567" s="427" customFormat="1"/>
    <row r="568" s="427" customFormat="1"/>
    <row r="569" s="427" customFormat="1"/>
    <row r="570" s="427" customFormat="1"/>
    <row r="571" s="427" customFormat="1"/>
    <row r="572" s="427" customFormat="1"/>
    <row r="573" s="427" customFormat="1"/>
    <row r="574" s="427" customFormat="1"/>
    <row r="575" s="427" customFormat="1"/>
    <row r="576" s="427" customFormat="1"/>
    <row r="577" s="427" customFormat="1"/>
    <row r="578" s="427" customFormat="1"/>
    <row r="579" s="427" customFormat="1"/>
    <row r="580" s="427" customFormat="1"/>
    <row r="581" s="427" customFormat="1"/>
    <row r="582" s="427" customFormat="1"/>
    <row r="583" s="427" customFormat="1"/>
    <row r="584" s="427" customFormat="1"/>
    <row r="585" s="427" customFormat="1"/>
    <row r="586" s="427" customFormat="1"/>
    <row r="587" s="427" customFormat="1"/>
    <row r="588" s="427" customFormat="1"/>
    <row r="589" s="427" customFormat="1"/>
    <row r="590" s="427" customFormat="1"/>
    <row r="591" s="427" customFormat="1"/>
    <row r="592" s="427" customFormat="1"/>
    <row r="593" s="427" customFormat="1"/>
    <row r="594" s="427" customFormat="1"/>
    <row r="595" s="427" customFormat="1"/>
    <row r="596" s="427" customFormat="1"/>
    <row r="597" s="427" customFormat="1"/>
    <row r="598" s="427" customFormat="1"/>
    <row r="599" s="427" customFormat="1"/>
    <row r="600" s="427" customFormat="1"/>
    <row r="601" s="427" customFormat="1"/>
    <row r="602" s="427" customFormat="1"/>
    <row r="603" s="427" customFormat="1"/>
    <row r="604" s="427" customFormat="1"/>
    <row r="605" s="427" customFormat="1"/>
    <row r="606" s="427" customFormat="1"/>
    <row r="607" s="427" customFormat="1"/>
    <row r="608" s="427" customFormat="1"/>
    <row r="609" s="427" customFormat="1"/>
    <row r="610" s="427" customFormat="1"/>
    <row r="611" s="427" customFormat="1"/>
    <row r="612" s="427" customFormat="1"/>
    <row r="613" s="427" customFormat="1"/>
    <row r="614" s="427" customFormat="1"/>
    <row r="615" s="427" customFormat="1"/>
    <row r="616" s="427" customFormat="1"/>
    <row r="617" s="427" customFormat="1"/>
    <row r="618" s="427" customFormat="1"/>
    <row r="619" s="427" customFormat="1"/>
    <row r="620" s="427" customFormat="1"/>
    <row r="621" s="427" customFormat="1"/>
    <row r="622" s="427" customFormat="1"/>
    <row r="623" s="427" customFormat="1"/>
    <row r="624" s="427" customFormat="1"/>
    <row r="625" s="427" customFormat="1"/>
    <row r="626" s="427" customFormat="1"/>
    <row r="627" s="427" customFormat="1"/>
    <row r="628" s="427" customFormat="1"/>
    <row r="629" s="427" customFormat="1"/>
    <row r="630" s="427" customFormat="1"/>
    <row r="631" s="427" customFormat="1"/>
    <row r="632" s="427" customFormat="1"/>
    <row r="633" s="427" customFormat="1"/>
    <row r="634" s="427" customFormat="1"/>
    <row r="635" s="427" customFormat="1"/>
    <row r="636" s="427" customFormat="1"/>
    <row r="637" s="427" customFormat="1"/>
    <row r="638" s="427" customFormat="1"/>
    <row r="639" s="427" customFormat="1"/>
    <row r="640" s="427" customFormat="1"/>
    <row r="641" s="427" customFormat="1"/>
    <row r="642" s="427" customFormat="1"/>
    <row r="643" s="427" customFormat="1"/>
    <row r="644" s="427" customFormat="1"/>
    <row r="645" s="427" customFormat="1"/>
    <row r="646" s="427" customFormat="1"/>
    <row r="647" s="427" customFormat="1"/>
    <row r="648" s="427" customFormat="1"/>
    <row r="649" s="427" customFormat="1"/>
    <row r="650" s="427" customFormat="1"/>
    <row r="651" s="427" customFormat="1"/>
    <row r="652" s="427" customFormat="1"/>
    <row r="653" s="427" customFormat="1"/>
    <row r="654" s="427" customFormat="1"/>
    <row r="655" s="427" customFormat="1"/>
    <row r="656" s="427" customFormat="1"/>
    <row r="657" s="427" customFormat="1"/>
    <row r="658" s="427" customFormat="1"/>
    <row r="659" s="427" customFormat="1"/>
    <row r="660" s="427" customFormat="1"/>
    <row r="661" s="427" customFormat="1"/>
    <row r="662" s="427" customFormat="1"/>
    <row r="663" s="427" customFormat="1"/>
    <row r="664" s="427" customFormat="1"/>
    <row r="665" s="427" customFormat="1"/>
    <row r="666" s="427" customFormat="1"/>
    <row r="667" s="427" customFormat="1"/>
    <row r="668" s="427" customFormat="1"/>
    <row r="669" s="427" customFormat="1"/>
    <row r="670" s="427" customFormat="1"/>
    <row r="671" s="427" customFormat="1"/>
    <row r="672" s="427" customFormat="1"/>
    <row r="673" s="427" customFormat="1"/>
    <row r="674" s="427" customFormat="1"/>
    <row r="675" s="427" customFormat="1"/>
    <row r="676" s="427" customFormat="1"/>
    <row r="677" s="427" customFormat="1"/>
    <row r="678" s="427" customFormat="1"/>
    <row r="679" s="427" customFormat="1"/>
    <row r="680" s="427" customFormat="1"/>
    <row r="681" s="427" customFormat="1"/>
    <row r="682" s="427" customFormat="1"/>
    <row r="683" s="427" customFormat="1"/>
    <row r="684" s="427" customFormat="1"/>
    <row r="685" s="427" customFormat="1"/>
    <row r="686" s="427" customFormat="1"/>
    <row r="687" s="427" customFormat="1"/>
    <row r="688" s="427" customFormat="1"/>
    <row r="689" s="427" customFormat="1"/>
    <row r="690" s="427" customFormat="1"/>
    <row r="691" s="427" customFormat="1"/>
    <row r="692" s="427" customFormat="1"/>
    <row r="693" s="427" customFormat="1"/>
    <row r="694" s="427" customFormat="1"/>
    <row r="695" s="427" customFormat="1"/>
    <row r="696" s="427" customFormat="1"/>
    <row r="697" s="427" customFormat="1"/>
    <row r="698" s="427" customFormat="1"/>
    <row r="699" s="427" customFormat="1"/>
    <row r="700" s="427" customFormat="1"/>
    <row r="701" s="427" customFormat="1"/>
    <row r="702" s="427" customFormat="1"/>
    <row r="703" s="427" customFormat="1"/>
    <row r="704" s="427" customFormat="1"/>
    <row r="705" s="427" customFormat="1"/>
    <row r="706" s="427" customFormat="1"/>
    <row r="707" s="427" customFormat="1"/>
    <row r="708" s="427" customFormat="1"/>
    <row r="709" s="427" customFormat="1"/>
    <row r="710" s="427" customFormat="1"/>
    <row r="711" s="427" customFormat="1"/>
    <row r="712" s="427" customFormat="1"/>
    <row r="713" s="427" customFormat="1"/>
    <row r="714" s="427" customFormat="1"/>
    <row r="715" s="427" customFormat="1"/>
    <row r="716" s="427" customFormat="1"/>
    <row r="717" s="427" customFormat="1"/>
    <row r="718" s="427" customFormat="1"/>
    <row r="719" s="427" customFormat="1"/>
    <row r="720" s="427" customFormat="1"/>
    <row r="721" s="427" customFormat="1"/>
    <row r="722" s="427" customFormat="1"/>
    <row r="723" s="427" customFormat="1"/>
    <row r="724" s="427" customFormat="1"/>
    <row r="725" s="427" customFormat="1"/>
    <row r="726" s="427" customFormat="1"/>
    <row r="727" s="427" customFormat="1"/>
    <row r="728" s="427" customFormat="1"/>
    <row r="729" s="427" customFormat="1"/>
    <row r="730" s="427" customFormat="1"/>
    <row r="731" s="427" customFormat="1"/>
    <row r="732" s="427" customFormat="1"/>
    <row r="733" s="427" customFormat="1"/>
    <row r="734" s="427" customFormat="1"/>
    <row r="735" s="427" customFormat="1"/>
    <row r="736" s="427" customFormat="1"/>
    <row r="737" s="427" customFormat="1"/>
    <row r="738" s="427" customFormat="1"/>
    <row r="739" s="427" customFormat="1"/>
    <row r="740" s="427" customFormat="1"/>
    <row r="741" s="427" customFormat="1"/>
    <row r="742" s="427" customFormat="1"/>
    <row r="743" s="427" customFormat="1"/>
    <row r="744" s="427" customFormat="1"/>
    <row r="745" s="427" customFormat="1"/>
    <row r="746" s="427" customFormat="1"/>
    <row r="747" s="427" customFormat="1"/>
    <row r="748" s="427" customFormat="1"/>
    <row r="749" s="427" customFormat="1"/>
    <row r="750" s="427" customFormat="1"/>
    <row r="751" s="427" customFormat="1"/>
    <row r="752" s="427" customFormat="1"/>
    <row r="753" s="427" customFormat="1"/>
    <row r="754" s="427" customFormat="1"/>
    <row r="755" s="427" customFormat="1"/>
    <row r="756" s="427" customFormat="1"/>
    <row r="757" s="427" customFormat="1"/>
    <row r="758" s="427" customFormat="1"/>
    <row r="759" s="427" customFormat="1"/>
    <row r="760" s="427" customFormat="1"/>
    <row r="761" s="427" customFormat="1"/>
    <row r="762" s="427" customFormat="1"/>
    <row r="763" s="427" customFormat="1"/>
    <row r="764" s="427" customFormat="1"/>
    <row r="765" s="427" customFormat="1"/>
    <row r="766" s="427" customFormat="1"/>
    <row r="767" s="427" customFormat="1"/>
    <row r="768" s="427" customFormat="1"/>
    <row r="769" s="427" customFormat="1"/>
    <row r="770" s="427" customFormat="1"/>
    <row r="771" s="427" customFormat="1"/>
    <row r="772" s="427" customFormat="1"/>
    <row r="773" s="427" customFormat="1"/>
    <row r="774" s="427" customFormat="1"/>
    <row r="775" s="427" customFormat="1"/>
    <row r="776" s="427" customFormat="1"/>
    <row r="777" s="427" customFormat="1"/>
    <row r="778" s="427" customFormat="1"/>
    <row r="779" s="427" customFormat="1"/>
    <row r="780" s="427" customFormat="1"/>
    <row r="781" s="427" customFormat="1"/>
    <row r="782" s="427" customFormat="1"/>
    <row r="783" s="427" customFormat="1"/>
    <row r="784" s="427" customFormat="1"/>
    <row r="785" s="427" customFormat="1"/>
    <row r="786" s="427" customFormat="1"/>
    <row r="787" s="427" customFormat="1"/>
    <row r="788" s="427" customFormat="1"/>
    <row r="789" s="427" customFormat="1"/>
    <row r="790" s="427" customFormat="1"/>
    <row r="791" s="427" customFormat="1"/>
    <row r="792" s="427" customFormat="1"/>
    <row r="793" s="427" customFormat="1"/>
    <row r="794" s="427" customFormat="1"/>
    <row r="795" s="427" customFormat="1"/>
    <row r="796" s="427" customFormat="1"/>
    <row r="797" s="427" customFormat="1"/>
    <row r="798" s="427" customFormat="1"/>
    <row r="799" s="427" customFormat="1"/>
    <row r="800" s="427" customFormat="1"/>
    <row r="801" s="427" customFormat="1"/>
    <row r="802" s="427" customFormat="1"/>
    <row r="803" s="427" customFormat="1"/>
    <row r="804" s="427" customFormat="1"/>
    <row r="805" s="427" customFormat="1"/>
    <row r="806" s="427" customFormat="1"/>
    <row r="807" s="427" customFormat="1"/>
    <row r="808" s="427" customFormat="1"/>
    <row r="809" s="427" customFormat="1"/>
    <row r="810" s="427" customFormat="1"/>
    <row r="811" s="427" customFormat="1"/>
    <row r="812" s="427" customFormat="1"/>
    <row r="813" s="427" customFormat="1"/>
    <row r="814" s="427" customFormat="1"/>
    <row r="815" s="427" customFormat="1"/>
    <row r="816" s="427" customFormat="1"/>
    <row r="817" s="427" customFormat="1"/>
    <row r="818" s="427" customFormat="1"/>
    <row r="819" s="427" customFormat="1"/>
    <row r="820" s="427" customFormat="1"/>
    <row r="821" s="427" customFormat="1"/>
    <row r="822" s="427" customFormat="1"/>
    <row r="823" s="427" customFormat="1"/>
    <row r="824" s="427" customFormat="1"/>
    <row r="825" s="427" customFormat="1"/>
    <row r="826" s="427" customFormat="1"/>
    <row r="827" s="427" customFormat="1"/>
    <row r="828" s="427" customFormat="1"/>
    <row r="829" s="427" customFormat="1"/>
    <row r="830" s="427" customFormat="1"/>
    <row r="831" s="427" customFormat="1"/>
    <row r="832" s="427" customFormat="1"/>
    <row r="833" s="427" customFormat="1"/>
    <row r="834" s="427" customFormat="1"/>
    <row r="835" s="427" customFormat="1"/>
    <row r="836" s="427" customFormat="1"/>
    <row r="837" s="427" customFormat="1"/>
    <row r="838" s="427" customFormat="1"/>
    <row r="839" s="427" customFormat="1"/>
    <row r="840" s="427" customFormat="1"/>
    <row r="841" s="427" customFormat="1"/>
    <row r="842" s="427" customFormat="1"/>
    <row r="843" s="427" customFormat="1"/>
    <row r="844" s="427" customFormat="1"/>
    <row r="845" s="427" customFormat="1"/>
    <row r="846" s="427" customFormat="1"/>
    <row r="847" s="427" customFormat="1"/>
    <row r="848" s="427" customFormat="1"/>
    <row r="849" s="427" customFormat="1"/>
    <row r="850" s="427" customFormat="1"/>
    <row r="851" s="427" customFormat="1"/>
    <row r="852" s="427" customFormat="1"/>
    <row r="853" s="427" customFormat="1"/>
    <row r="854" s="427" customFormat="1"/>
    <row r="855" s="427" customFormat="1"/>
    <row r="856" s="427" customFormat="1"/>
    <row r="857" s="427" customFormat="1"/>
    <row r="858" s="427" customFormat="1"/>
    <row r="859" s="427" customFormat="1"/>
    <row r="860" s="427" customFormat="1"/>
    <row r="861" s="427" customFormat="1"/>
    <row r="862" s="427" customFormat="1"/>
    <row r="863" s="427" customFormat="1"/>
    <row r="864" s="427" customFormat="1"/>
    <row r="865" s="427" customFormat="1"/>
    <row r="866" s="427" customFormat="1"/>
    <row r="867" s="427" customFormat="1"/>
    <row r="868" s="427" customFormat="1"/>
    <row r="869" s="427" customFormat="1"/>
    <row r="870" s="427" customFormat="1"/>
    <row r="871" s="427" customFormat="1"/>
    <row r="872" s="427" customFormat="1"/>
    <row r="873" s="427" customFormat="1"/>
    <row r="874" s="427" customFormat="1"/>
    <row r="875" s="427" customFormat="1"/>
    <row r="876" s="427" customFormat="1"/>
    <row r="877" s="427" customFormat="1"/>
    <row r="878" s="427" customFormat="1"/>
    <row r="879" s="427" customFormat="1"/>
    <row r="880" s="427" customFormat="1"/>
    <row r="881" s="427" customFormat="1"/>
    <row r="882" s="427" customFormat="1"/>
    <row r="883" s="427" customFormat="1"/>
    <row r="884" s="427" customFormat="1"/>
    <row r="885" s="427" customFormat="1"/>
    <row r="886" s="427" customFormat="1"/>
    <row r="887" s="427" customFormat="1"/>
    <row r="888" s="427" customFormat="1"/>
    <row r="889" s="427" customFormat="1"/>
    <row r="890" s="427" customFormat="1"/>
    <row r="891" s="427" customFormat="1"/>
    <row r="892" s="427" customFormat="1"/>
    <row r="893" s="427" customFormat="1"/>
    <row r="894" s="427" customFormat="1"/>
    <row r="895" s="427" customFormat="1"/>
    <row r="896" s="427" customFormat="1"/>
    <row r="897" s="427" customFormat="1"/>
    <row r="898" s="427" customFormat="1"/>
    <row r="899" s="427" customFormat="1"/>
    <row r="900" s="427" customFormat="1"/>
    <row r="901" s="427" customFormat="1"/>
    <row r="902" s="427" customFormat="1"/>
    <row r="903" s="427" customFormat="1"/>
    <row r="904" s="427" customFormat="1"/>
    <row r="905" s="427" customFormat="1"/>
    <row r="906" s="427" customFormat="1"/>
    <row r="907" s="427" customFormat="1"/>
    <row r="908" s="427" customFormat="1"/>
    <row r="909" s="427" customFormat="1"/>
    <row r="910" s="427" customFormat="1"/>
    <row r="911" s="427" customFormat="1"/>
    <row r="912" s="427" customFormat="1"/>
    <row r="913" s="427" customFormat="1"/>
    <row r="914" s="427" customFormat="1"/>
    <row r="915" s="427" customFormat="1"/>
    <row r="916" s="427" customFormat="1"/>
    <row r="917" s="427" customFormat="1"/>
    <row r="918" s="427" customFormat="1"/>
    <row r="919" s="427" customFormat="1"/>
    <row r="920" s="427" customFormat="1"/>
    <row r="921" s="427" customFormat="1"/>
    <row r="922" s="427" customFormat="1"/>
    <row r="923" s="427" customFormat="1"/>
    <row r="924" s="427" customFormat="1"/>
    <row r="925" s="427" customFormat="1"/>
    <row r="926" s="427" customFormat="1"/>
    <row r="927" s="427" customFormat="1"/>
    <row r="928" s="427" customFormat="1"/>
    <row r="929" s="427" customFormat="1"/>
    <row r="930" s="427" customFormat="1"/>
    <row r="931" s="427" customFormat="1"/>
    <row r="932" s="427" customFormat="1"/>
    <row r="933" s="427" customFormat="1"/>
    <row r="934" s="427" customFormat="1"/>
    <row r="935" s="427" customFormat="1"/>
    <row r="936" s="427" customFormat="1"/>
    <row r="937" s="427" customFormat="1"/>
    <row r="938" s="427" customFormat="1"/>
    <row r="939" s="427" customFormat="1"/>
    <row r="940" s="427" customFormat="1"/>
    <row r="941" s="427" customFormat="1"/>
    <row r="942" s="427" customFormat="1"/>
    <row r="943" s="427" customFormat="1"/>
    <row r="944" s="427" customFormat="1"/>
    <row r="945" s="427" customFormat="1"/>
    <row r="946" s="427" customFormat="1"/>
    <row r="947" s="427" customFormat="1"/>
    <row r="948" s="427" customFormat="1"/>
    <row r="949" s="427" customFormat="1"/>
    <row r="950" s="427" customFormat="1"/>
    <row r="951" s="427" customFormat="1"/>
    <row r="952" s="427" customFormat="1"/>
    <row r="953" s="427" customFormat="1"/>
    <row r="954" s="427" customFormat="1"/>
    <row r="955" s="427" customFormat="1"/>
    <row r="956" s="427" customFormat="1"/>
    <row r="957" s="427" customFormat="1"/>
    <row r="958" s="427" customFormat="1"/>
    <row r="959" s="427" customFormat="1"/>
    <row r="960" s="427" customFormat="1"/>
    <row r="961" s="427" customFormat="1"/>
    <row r="962" s="427" customFormat="1"/>
    <row r="963" s="427" customFormat="1"/>
    <row r="964" s="427" customFormat="1"/>
    <row r="965" s="427" customFormat="1"/>
    <row r="966" s="427" customFormat="1"/>
    <row r="967" s="427" customFormat="1"/>
    <row r="968" s="427" customFormat="1"/>
    <row r="969" s="427" customFormat="1"/>
    <row r="970" s="427" customFormat="1"/>
    <row r="971" s="427" customFormat="1"/>
    <row r="972" s="427" customFormat="1"/>
    <row r="973" s="427" customFormat="1"/>
    <row r="974" s="427" customFormat="1"/>
    <row r="975" s="427" customFormat="1"/>
    <row r="976" s="427" customFormat="1"/>
    <row r="977" s="427" customFormat="1"/>
    <row r="978" s="427" customFormat="1"/>
    <row r="979" s="427" customFormat="1"/>
    <row r="980" s="427" customFormat="1"/>
    <row r="981" s="427" customFormat="1"/>
    <row r="982" s="427" customFormat="1"/>
    <row r="983" s="427" customFormat="1"/>
    <row r="984" s="427" customFormat="1"/>
    <row r="985" s="427" customFormat="1"/>
    <row r="986" s="427" customFormat="1"/>
    <row r="987" s="427" customFormat="1"/>
    <row r="988" s="427" customFormat="1"/>
    <row r="989" s="427" customFormat="1"/>
    <row r="990" s="427" customFormat="1"/>
    <row r="991" s="427" customFormat="1"/>
    <row r="992" s="427" customFormat="1"/>
    <row r="993" s="427" customFormat="1"/>
    <row r="994" s="427" customFormat="1"/>
    <row r="995" s="427" customFormat="1"/>
    <row r="996" s="427" customFormat="1"/>
    <row r="997" s="427" customFormat="1"/>
    <row r="998" s="427" customFormat="1"/>
    <row r="999" s="427" customFormat="1"/>
    <row r="1000" s="427" customFormat="1"/>
    <row r="1001" s="427" customFormat="1"/>
    <row r="1002" s="427" customFormat="1"/>
    <row r="1003" s="427" customFormat="1"/>
    <row r="1004" s="427" customFormat="1"/>
    <row r="1005" s="427" customFormat="1"/>
    <row r="1006" s="427" customFormat="1"/>
    <row r="1007" s="427" customFormat="1"/>
    <row r="1008" s="427" customFormat="1"/>
    <row r="1009" s="427" customFormat="1"/>
    <row r="1010" s="427" customFormat="1"/>
    <row r="1011" s="427" customFormat="1"/>
    <row r="1012" s="427" customFormat="1"/>
    <row r="1013" s="427" customFormat="1"/>
    <row r="1014" s="427" customFormat="1"/>
    <row r="1015" s="427" customFormat="1"/>
    <row r="1016" s="427" customFormat="1"/>
    <row r="1017" s="427" customFormat="1"/>
    <row r="1018" s="427" customFormat="1"/>
    <row r="1019" s="427" customFormat="1"/>
    <row r="1020" s="427" customFormat="1"/>
    <row r="1021" s="427" customFormat="1"/>
    <row r="1022" s="427" customFormat="1"/>
    <row r="1023" s="427" customFormat="1"/>
    <row r="1024" s="427" customFormat="1"/>
    <row r="1025" s="427" customFormat="1"/>
    <row r="1026" s="427" customFormat="1"/>
    <row r="1027" s="427" customFormat="1"/>
    <row r="1028" s="427" customFormat="1"/>
    <row r="1029" s="427" customFormat="1"/>
    <row r="1030" s="427" customFormat="1"/>
    <row r="1031" s="427" customFormat="1"/>
    <row r="1032" s="427" customFormat="1"/>
    <row r="1033" s="427" customFormat="1"/>
    <row r="1034" s="427" customFormat="1"/>
    <row r="1035" s="427" customFormat="1"/>
    <row r="1036" s="427" customFormat="1"/>
    <row r="1037" s="427" customFormat="1"/>
    <row r="1038" s="427" customFormat="1"/>
    <row r="1039" s="427" customFormat="1"/>
    <row r="1040" s="427" customFormat="1"/>
    <row r="1041" s="427" customFormat="1"/>
    <row r="1042" s="427" customFormat="1"/>
    <row r="1043" s="427" customFormat="1"/>
    <row r="1044" s="427" customFormat="1"/>
    <row r="1045" s="427" customFormat="1"/>
    <row r="1046" s="427" customFormat="1"/>
    <row r="1047" s="427" customFormat="1"/>
    <row r="1048" s="427" customFormat="1"/>
    <row r="1049" s="427" customFormat="1"/>
    <row r="1050" s="427" customFormat="1"/>
    <row r="1051" s="427" customFormat="1"/>
    <row r="1052" s="427" customFormat="1"/>
    <row r="1053" s="427" customFormat="1"/>
    <row r="1054" s="427" customFormat="1"/>
    <row r="1055" s="427" customFormat="1"/>
    <row r="1056" s="427" customFormat="1"/>
    <row r="1057" s="427" customFormat="1"/>
    <row r="1058" s="427" customFormat="1"/>
    <row r="1059" s="427" customFormat="1"/>
    <row r="1060" s="427" customFormat="1"/>
    <row r="1061" s="427" customFormat="1"/>
    <row r="1062" s="427" customFormat="1"/>
    <row r="1063" s="427" customFormat="1"/>
    <row r="1064" s="427" customFormat="1"/>
    <row r="1065" s="427" customFormat="1"/>
    <row r="1066" s="427" customFormat="1"/>
    <row r="1067" s="427" customFormat="1"/>
    <row r="1068" s="427" customFormat="1"/>
    <row r="1069" s="427" customFormat="1"/>
    <row r="1070" s="427" customFormat="1"/>
    <row r="1071" s="427" customFormat="1"/>
    <row r="1072" s="427" customFormat="1"/>
    <row r="1073" s="427" customFormat="1"/>
    <row r="1074" s="427" customFormat="1"/>
    <row r="1075" s="427" customFormat="1"/>
    <row r="1076" s="427" customFormat="1"/>
    <row r="1077" s="427" customFormat="1"/>
    <row r="1078" s="427" customFormat="1"/>
    <row r="1079" s="427" customFormat="1"/>
    <row r="1080" s="427" customFormat="1"/>
    <row r="1081" s="427" customFormat="1"/>
    <row r="1082" s="427" customFormat="1"/>
    <row r="1083" s="427" customFormat="1"/>
    <row r="1084" s="427" customFormat="1"/>
    <row r="1085" s="427" customFormat="1"/>
    <row r="1086" s="427" customFormat="1"/>
    <row r="1087" s="427" customFormat="1"/>
    <row r="1088" s="427" customFormat="1"/>
    <row r="1089" s="427" customFormat="1"/>
    <row r="1090" s="427" customFormat="1"/>
    <row r="1091" s="427" customFormat="1"/>
    <row r="1092" s="427" customFormat="1"/>
    <row r="1093" s="427" customFormat="1"/>
    <row r="1094" s="427" customFormat="1"/>
    <row r="1095" s="427" customFormat="1"/>
    <row r="1096" s="427" customFormat="1"/>
    <row r="1097" s="427" customFormat="1"/>
    <row r="1098" s="427" customFormat="1"/>
    <row r="1099" s="427" customFormat="1"/>
    <row r="1100" s="427" customFormat="1"/>
    <row r="1101" s="427" customFormat="1"/>
    <row r="1102" s="427" customFormat="1"/>
    <row r="1103" s="427" customFormat="1"/>
    <row r="1104" s="427" customFormat="1"/>
    <row r="1105" s="427" customFormat="1"/>
    <row r="1106" s="427" customFormat="1"/>
    <row r="1107" s="427" customFormat="1"/>
    <row r="1108" s="427" customFormat="1"/>
    <row r="1109" s="427" customFormat="1"/>
    <row r="1110" s="427" customFormat="1"/>
    <row r="1111" s="427" customFormat="1"/>
    <row r="1112" s="427" customFormat="1"/>
    <row r="1113" s="427" customFormat="1"/>
    <row r="1114" s="427" customFormat="1"/>
    <row r="1115" s="427" customFormat="1"/>
    <row r="1116" s="427" customFormat="1"/>
    <row r="1117" s="427" customFormat="1"/>
    <row r="1118" s="427" customFormat="1"/>
    <row r="1119" s="427" customFormat="1"/>
    <row r="1120" s="427" customFormat="1"/>
    <row r="1121" s="427" customFormat="1"/>
    <row r="1122" s="427" customFormat="1"/>
    <row r="1123" s="427" customFormat="1"/>
    <row r="1124" s="427" customFormat="1"/>
    <row r="1125" s="427" customFormat="1"/>
    <row r="1126" s="427" customFormat="1"/>
    <row r="1127" s="427" customFormat="1"/>
    <row r="1128" s="427" customFormat="1"/>
    <row r="1129" s="427" customFormat="1"/>
    <row r="1130" s="427" customFormat="1"/>
    <row r="1131" s="427" customFormat="1"/>
    <row r="1132" s="427" customFormat="1"/>
    <row r="1133" s="427" customFormat="1"/>
    <row r="1134" s="427" customFormat="1"/>
    <row r="1135" s="427" customFormat="1"/>
    <row r="1136" s="427" customFormat="1"/>
    <row r="1137" s="427" customFormat="1"/>
    <row r="1138" s="427" customFormat="1"/>
    <row r="1139" s="427" customFormat="1"/>
    <row r="1140" s="427" customFormat="1"/>
    <row r="1141" s="427" customFormat="1"/>
    <row r="1142" s="427" customFormat="1"/>
    <row r="1143" s="427" customFormat="1"/>
    <row r="1144" s="427" customFormat="1"/>
    <row r="1145" s="427" customFormat="1"/>
    <row r="1146" s="427" customFormat="1"/>
    <row r="1147" s="427" customFormat="1"/>
    <row r="1148" s="427" customFormat="1"/>
    <row r="1149" s="427" customFormat="1"/>
    <row r="1150" s="427" customFormat="1"/>
    <row r="1151" s="427" customFormat="1"/>
    <row r="1152" s="427" customFormat="1"/>
    <row r="1153" s="427" customFormat="1"/>
    <row r="1154" s="427" customFormat="1"/>
    <row r="1155" s="427" customFormat="1"/>
    <row r="1156" s="427" customFormat="1"/>
    <row r="1157" s="427" customFormat="1"/>
    <row r="1158" s="427" customFormat="1"/>
    <row r="1159" s="427" customFormat="1"/>
    <row r="1160" s="427" customFormat="1"/>
    <row r="1161" s="427" customFormat="1"/>
    <row r="1162" s="427" customFormat="1"/>
    <row r="1163" s="427" customFormat="1"/>
    <row r="1164" s="427" customFormat="1"/>
    <row r="1165" s="427" customFormat="1"/>
    <row r="1166" s="427" customFormat="1"/>
    <row r="1167" s="427" customFormat="1"/>
    <row r="1168" s="427" customFormat="1"/>
    <row r="1169" s="427" customFormat="1"/>
    <row r="1170" s="427" customFormat="1"/>
    <row r="1171" s="427" customFormat="1"/>
    <row r="1172" s="427" customFormat="1"/>
    <row r="1173" s="427" customFormat="1"/>
    <row r="1174" s="427" customFormat="1"/>
    <row r="1175" s="427" customFormat="1"/>
    <row r="1176" s="427" customFormat="1"/>
    <row r="1177" s="427" customFormat="1"/>
    <row r="1178" s="427" customFormat="1"/>
    <row r="1179" s="427" customFormat="1"/>
    <row r="1180" s="427" customFormat="1"/>
    <row r="1181" s="427" customFormat="1"/>
    <row r="1182" s="427" customFormat="1"/>
    <row r="1183" s="427" customFormat="1"/>
    <row r="1184" s="427" customFormat="1"/>
    <row r="1185" s="427" customFormat="1"/>
    <row r="1186" s="427" customFormat="1"/>
    <row r="1187" s="427" customFormat="1"/>
    <row r="1188" s="427" customFormat="1"/>
    <row r="1189" s="427" customFormat="1"/>
    <row r="1190" s="427" customFormat="1"/>
    <row r="1191" s="427" customFormat="1"/>
    <row r="1192" s="427" customFormat="1"/>
    <row r="1193" s="427" customFormat="1"/>
    <row r="1194" s="427" customFormat="1"/>
    <row r="1195" s="427" customFormat="1"/>
    <row r="1196" s="427" customFormat="1"/>
    <row r="1197" s="427" customFormat="1"/>
    <row r="1198" s="427" customFormat="1"/>
    <row r="1199" s="427" customFormat="1"/>
    <row r="1200" s="427" customFormat="1"/>
    <row r="1201" s="427" customFormat="1"/>
    <row r="1202" s="427" customFormat="1"/>
    <row r="1203" s="427" customFormat="1"/>
    <row r="1204" s="427" customFormat="1"/>
    <row r="1205" s="427" customFormat="1"/>
    <row r="1206" s="427" customFormat="1"/>
    <row r="1207" s="427" customFormat="1"/>
    <row r="1208" s="427" customFormat="1"/>
    <row r="1209" s="427" customFormat="1"/>
    <row r="1210" s="427" customFormat="1"/>
    <row r="1211" s="427" customFormat="1"/>
    <row r="1212" s="427" customFormat="1"/>
    <row r="1213" s="427" customFormat="1"/>
    <row r="1214" s="427" customFormat="1"/>
    <row r="1215" s="427" customFormat="1"/>
    <row r="1216" s="427" customFormat="1"/>
    <row r="1217" s="427" customFormat="1"/>
    <row r="1218" s="427" customFormat="1"/>
    <row r="1219" s="427" customFormat="1"/>
    <row r="1220" s="427" customFormat="1"/>
    <row r="1221" s="427" customFormat="1"/>
    <row r="1222" s="427" customFormat="1"/>
    <row r="1223" s="427" customFormat="1"/>
    <row r="1224" s="427" customFormat="1"/>
    <row r="1225" s="427" customFormat="1"/>
    <row r="1226" s="427" customFormat="1"/>
    <row r="1227" s="427" customFormat="1"/>
    <row r="1228" s="427" customFormat="1"/>
    <row r="1229" s="427" customFormat="1"/>
    <row r="1230" s="427" customFormat="1"/>
    <row r="1231" s="427" customFormat="1"/>
    <row r="1232" s="427" customFormat="1"/>
    <row r="1233" s="427" customFormat="1"/>
    <row r="1234" s="427" customFormat="1"/>
    <row r="1235" s="427" customFormat="1"/>
    <row r="1236" s="427" customFormat="1"/>
    <row r="1237" s="427" customFormat="1"/>
    <row r="1238" s="427" customFormat="1"/>
    <row r="1239" s="427" customFormat="1"/>
    <row r="1240" s="427" customFormat="1"/>
    <row r="1241" s="427" customFormat="1"/>
    <row r="1242" s="427" customFormat="1"/>
    <row r="1243" s="427" customFormat="1"/>
    <row r="1244" s="427" customFormat="1"/>
    <row r="1245" s="427" customFormat="1"/>
    <row r="1246" s="427" customFormat="1"/>
    <row r="1247" s="427" customFormat="1"/>
    <row r="1248" s="427" customFormat="1"/>
    <row r="1249" s="427" customFormat="1"/>
    <row r="1250" s="427" customFormat="1"/>
    <row r="1251" s="427" customFormat="1"/>
    <row r="1252" s="427" customFormat="1"/>
    <row r="1253" s="427" customFormat="1"/>
    <row r="1254" s="427" customFormat="1"/>
    <row r="1255" s="427" customFormat="1"/>
    <row r="1256" s="427" customFormat="1"/>
    <row r="1257" s="427" customFormat="1"/>
    <row r="1258" s="427" customFormat="1"/>
    <row r="1259" s="427" customFormat="1"/>
    <row r="1260" s="427" customFormat="1"/>
    <row r="1261" s="427" customFormat="1"/>
    <row r="1262" s="427" customFormat="1"/>
    <row r="1263" s="427" customFormat="1"/>
    <row r="1264" s="427" customFormat="1"/>
    <row r="1265" s="427" customFormat="1"/>
    <row r="1266" s="427" customFormat="1"/>
    <row r="1267" s="427" customFormat="1"/>
    <row r="1268" s="427" customFormat="1"/>
    <row r="1269" s="427" customFormat="1"/>
    <row r="1270" s="427" customFormat="1"/>
    <row r="1271" s="427" customFormat="1"/>
    <row r="1272" s="427" customFormat="1"/>
    <row r="1273" s="427" customFormat="1"/>
    <row r="1274" s="427" customFormat="1"/>
    <row r="1275" s="427" customFormat="1"/>
    <row r="1276" s="427" customFormat="1"/>
    <row r="1277" s="427" customFormat="1"/>
    <row r="1278" s="427" customFormat="1"/>
    <row r="1279" s="427" customFormat="1"/>
    <row r="1280" s="427" customFormat="1"/>
    <row r="1281" s="427" customFormat="1"/>
    <row r="1282" s="427" customFormat="1"/>
    <row r="1283" s="427" customFormat="1"/>
    <row r="1284" s="427" customFormat="1"/>
    <row r="1285" s="427" customFormat="1"/>
    <row r="1286" s="427" customFormat="1"/>
    <row r="1287" s="427" customFormat="1"/>
    <row r="1288" s="427" customFormat="1"/>
    <row r="1289" s="427" customFormat="1"/>
    <row r="1290" s="427" customFormat="1"/>
    <row r="1291" s="427" customFormat="1"/>
    <row r="1292" s="427" customFormat="1"/>
    <row r="1293" s="427" customFormat="1"/>
    <row r="1294" s="427" customFormat="1"/>
    <row r="1295" s="427" customFormat="1"/>
    <row r="1296" s="427" customFormat="1"/>
    <row r="1297" s="427" customFormat="1"/>
    <row r="1298" s="427" customFormat="1"/>
    <row r="1299" s="427" customFormat="1"/>
    <row r="1300" s="427" customFormat="1"/>
    <row r="1301" s="427" customFormat="1"/>
    <row r="1302" s="427" customFormat="1"/>
    <row r="1303" s="427" customFormat="1"/>
    <row r="1304" s="427" customFormat="1"/>
    <row r="1305" s="427" customFormat="1"/>
    <row r="1306" s="427" customFormat="1"/>
    <row r="1307" s="427" customFormat="1"/>
    <row r="1308" s="427" customFormat="1"/>
    <row r="1309" s="427" customFormat="1"/>
    <row r="1310" s="427" customFormat="1"/>
    <row r="1311" s="427" customFormat="1"/>
    <row r="1312" s="427" customFormat="1"/>
    <row r="1313" s="427" customFormat="1"/>
    <row r="1314" s="427" customFormat="1"/>
    <row r="1315" s="427" customFormat="1"/>
    <row r="1316" s="427" customFormat="1"/>
    <row r="1317" s="427" customFormat="1"/>
    <row r="1318" s="427" customFormat="1"/>
    <row r="1319" s="427" customFormat="1"/>
    <row r="1320" s="427" customFormat="1"/>
    <row r="1321" s="427" customFormat="1"/>
    <row r="1322" s="427" customFormat="1"/>
    <row r="1323" s="427" customFormat="1"/>
    <row r="1324" s="427" customFormat="1"/>
    <row r="1325" s="427" customFormat="1"/>
    <row r="1326" s="427" customFormat="1"/>
    <row r="1327" s="427" customFormat="1"/>
    <row r="1328" s="427" customFormat="1"/>
    <row r="1329" s="427" customFormat="1"/>
    <row r="1330" s="427" customFormat="1"/>
    <row r="1331" s="427" customFormat="1"/>
    <row r="1332" s="427" customFormat="1"/>
    <row r="1333" s="427" customFormat="1"/>
    <row r="1334" s="427" customFormat="1"/>
    <row r="1335" s="427" customFormat="1"/>
    <row r="1336" s="427" customFormat="1"/>
    <row r="1337" s="427" customFormat="1"/>
    <row r="1338" s="427" customFormat="1"/>
    <row r="1339" s="427" customFormat="1"/>
    <row r="1340" s="427" customFormat="1"/>
    <row r="1341" s="427" customFormat="1"/>
    <row r="1342" s="427" customFormat="1"/>
    <row r="1343" s="427" customFormat="1"/>
    <row r="1344" s="427" customFormat="1"/>
    <row r="1345" s="427" customFormat="1"/>
    <row r="1346" s="427" customFormat="1"/>
    <row r="1347" s="427" customFormat="1"/>
    <row r="1348" s="427" customFormat="1"/>
    <row r="1349" s="427" customFormat="1"/>
    <row r="1350" s="427" customFormat="1"/>
    <row r="1351" s="427" customFormat="1"/>
    <row r="1352" s="427" customFormat="1"/>
    <row r="1353" s="427" customFormat="1"/>
    <row r="1354" s="427" customFormat="1"/>
    <row r="1355" s="427" customFormat="1"/>
    <row r="1356" s="427" customFormat="1"/>
    <row r="1357" s="427" customFormat="1"/>
    <row r="1358" s="427" customFormat="1"/>
    <row r="1359" s="427" customFormat="1"/>
    <row r="1360" s="427" customFormat="1"/>
    <row r="1361" s="427" customFormat="1"/>
    <row r="1362" s="427" customFormat="1"/>
    <row r="1363" s="427" customFormat="1"/>
    <row r="1364" s="427" customFormat="1"/>
    <row r="1365" s="427" customFormat="1"/>
    <row r="1366" s="427" customFormat="1"/>
    <row r="1367" s="427" customFormat="1"/>
    <row r="1368" s="427" customFormat="1"/>
    <row r="1369" s="427" customFormat="1"/>
    <row r="1370" s="427" customFormat="1"/>
    <row r="1371" s="427" customFormat="1"/>
    <row r="1372" s="427" customFormat="1"/>
    <row r="1373" s="427" customFormat="1"/>
    <row r="1374" s="427" customFormat="1"/>
    <row r="1375" s="427" customFormat="1"/>
    <row r="1376" s="427" customFormat="1"/>
    <row r="1377" s="427" customFormat="1"/>
    <row r="1378" s="427" customFormat="1"/>
    <row r="1379" s="427" customFormat="1"/>
    <row r="1380" s="427" customFormat="1"/>
    <row r="1381" s="427" customFormat="1"/>
    <row r="1382" s="427" customFormat="1"/>
    <row r="1383" s="427" customFormat="1"/>
    <row r="1384" s="427" customFormat="1"/>
    <row r="1385" s="427" customFormat="1"/>
    <row r="1386" s="427" customFormat="1"/>
    <row r="1387" s="427" customFormat="1"/>
    <row r="1388" s="427" customFormat="1"/>
    <row r="1389" s="427" customFormat="1"/>
    <row r="1390" s="427" customFormat="1"/>
    <row r="1391" s="427" customFormat="1"/>
    <row r="1392" s="427" customFormat="1"/>
    <row r="1393" s="427" customFormat="1"/>
    <row r="1394" s="427" customFormat="1"/>
    <row r="1395" s="427" customFormat="1"/>
    <row r="1396" s="427" customFormat="1"/>
    <row r="1397" s="427" customFormat="1"/>
    <row r="1398" s="427" customFormat="1"/>
    <row r="1399" s="427" customFormat="1"/>
    <row r="1400" s="427" customFormat="1"/>
    <row r="1401" s="427" customFormat="1"/>
    <row r="1402" s="427" customFormat="1"/>
    <row r="1403" s="427" customFormat="1"/>
    <row r="1404" s="427" customFormat="1"/>
    <row r="1405" s="427" customFormat="1"/>
    <row r="1406" s="427" customFormat="1"/>
    <row r="1407" s="427" customFormat="1"/>
    <row r="1408" s="427" customFormat="1"/>
    <row r="1409" s="427" customFormat="1"/>
    <row r="1410" s="427" customFormat="1"/>
    <row r="1411" s="427" customFormat="1"/>
    <row r="1412" s="427" customFormat="1"/>
    <row r="1413" s="427" customFormat="1"/>
    <row r="1414" s="427" customFormat="1"/>
    <row r="1415" s="427" customFormat="1"/>
    <row r="1416" s="427" customFormat="1"/>
    <row r="1417" s="427" customFormat="1"/>
    <row r="1418" s="427" customFormat="1"/>
    <row r="1419" s="427" customFormat="1"/>
    <row r="1420" s="427" customFormat="1"/>
    <row r="1421" s="427" customFormat="1"/>
    <row r="1422" s="427" customFormat="1"/>
    <row r="1423" s="427" customFormat="1"/>
    <row r="1424" s="427" customFormat="1"/>
    <row r="1425" s="427" customFormat="1"/>
    <row r="1426" s="427" customFormat="1"/>
    <row r="1427" s="427" customFormat="1"/>
    <row r="1428" s="427" customFormat="1"/>
    <row r="1429" s="427" customFormat="1"/>
    <row r="1430" s="427" customFormat="1"/>
    <row r="1431" s="427" customFormat="1"/>
    <row r="1432" s="427" customFormat="1"/>
    <row r="1433" s="427" customFormat="1"/>
    <row r="1434" s="427" customFormat="1"/>
    <row r="1435" s="427" customFormat="1"/>
    <row r="1436" s="427" customFormat="1"/>
    <row r="1437" s="427" customFormat="1"/>
    <row r="1438" s="427" customFormat="1"/>
    <row r="1439" s="427" customFormat="1"/>
    <row r="1440" s="427" customFormat="1"/>
    <row r="1441" s="427" customFormat="1"/>
    <row r="1442" s="427" customFormat="1"/>
    <row r="1443" s="427" customFormat="1"/>
    <row r="1444" s="427" customFormat="1"/>
    <row r="1445" s="427" customFormat="1"/>
    <row r="1446" s="427" customFormat="1"/>
    <row r="1447" s="427" customFormat="1"/>
    <row r="1448" s="427" customFormat="1"/>
    <row r="1449" s="427" customFormat="1"/>
    <row r="1450" s="427" customFormat="1"/>
    <row r="1451" s="427" customFormat="1"/>
    <row r="1452" s="427" customFormat="1"/>
    <row r="1453" s="427" customFormat="1"/>
    <row r="1454" s="427" customFormat="1"/>
    <row r="1455" s="427" customFormat="1"/>
    <row r="1456" s="427" customFormat="1"/>
    <row r="1457" s="427" customFormat="1"/>
    <row r="1458" s="427" customFormat="1"/>
    <row r="1459" s="427" customFormat="1"/>
    <row r="1460" s="427" customFormat="1"/>
    <row r="1461" s="427" customFormat="1"/>
    <row r="1462" s="427" customFormat="1"/>
    <row r="1463" s="427" customFormat="1"/>
    <row r="1464" s="427" customFormat="1"/>
    <row r="1465" s="427" customFormat="1"/>
    <row r="1466" s="427" customFormat="1"/>
    <row r="1467" s="427" customFormat="1"/>
    <row r="1468" s="427" customFormat="1"/>
    <row r="1469" s="427" customFormat="1"/>
    <row r="1470" s="427" customFormat="1"/>
    <row r="1471" s="427" customFormat="1"/>
    <row r="1472" s="427" customFormat="1"/>
    <row r="1473" s="427" customFormat="1"/>
    <row r="1474" s="427" customFormat="1"/>
    <row r="1475" s="427" customFormat="1"/>
    <row r="1476" s="427" customFormat="1"/>
    <row r="1477" s="427" customFormat="1"/>
    <row r="1478" s="427" customFormat="1"/>
    <row r="1479" s="427" customFormat="1"/>
    <row r="1480" s="427" customFormat="1"/>
    <row r="1481" s="427" customFormat="1"/>
    <row r="1482" s="427" customFormat="1"/>
    <row r="1483" s="427" customFormat="1"/>
    <row r="1484" s="427" customFormat="1"/>
    <row r="1485" s="427" customFormat="1"/>
    <row r="1486" s="427" customFormat="1"/>
    <row r="1487" s="427" customFormat="1"/>
    <row r="1488" s="427" customFormat="1"/>
    <row r="1489" s="427" customFormat="1"/>
    <row r="1490" s="427" customFormat="1"/>
    <row r="1491" s="427" customFormat="1"/>
    <row r="1492" s="427" customFormat="1"/>
    <row r="1493" s="427" customFormat="1"/>
    <row r="1494" s="427" customFormat="1"/>
    <row r="1495" s="427" customFormat="1"/>
    <row r="1496" s="427" customFormat="1"/>
    <row r="1497" s="427" customFormat="1"/>
    <row r="1498" s="427" customFormat="1"/>
    <row r="1499" s="427" customFormat="1"/>
    <row r="1500" s="427" customFormat="1"/>
    <row r="1501" s="427" customFormat="1"/>
    <row r="1502" s="427" customFormat="1"/>
    <row r="1503" s="427" customFormat="1"/>
    <row r="1504" s="427" customFormat="1"/>
    <row r="1505" s="427" customFormat="1"/>
    <row r="1506" s="427" customFormat="1"/>
    <row r="1507" s="427" customFormat="1"/>
    <row r="1508" s="427" customFormat="1"/>
    <row r="1509" s="427" customFormat="1"/>
    <row r="1510" s="427" customFormat="1"/>
    <row r="1511" s="427" customFormat="1"/>
    <row r="1512" s="427" customFormat="1"/>
    <row r="1513" s="427" customFormat="1"/>
    <row r="1514" s="427" customFormat="1"/>
    <row r="1515" s="427" customFormat="1"/>
    <row r="1516" s="427" customFormat="1"/>
    <row r="1517" s="427" customFormat="1"/>
    <row r="1518" s="427" customFormat="1"/>
    <row r="1519" s="427" customFormat="1"/>
    <row r="1520" s="427" customFormat="1"/>
    <row r="1521" s="427" customFormat="1"/>
    <row r="1522" s="427" customFormat="1"/>
    <row r="1523" s="427" customFormat="1"/>
    <row r="1524" s="427" customFormat="1"/>
    <row r="1525" s="427" customFormat="1"/>
    <row r="1526" s="427" customFormat="1"/>
    <row r="1527" s="427" customFormat="1"/>
    <row r="1528" s="427" customFormat="1"/>
    <row r="1529" s="427" customFormat="1"/>
    <row r="1530" s="427" customFormat="1"/>
    <row r="1531" s="427" customFormat="1"/>
    <row r="1532" s="427" customFormat="1"/>
    <row r="1533" s="427" customFormat="1"/>
    <row r="1534" s="427" customFormat="1"/>
    <row r="1535" s="427" customFormat="1"/>
    <row r="1536" s="427" customFormat="1"/>
    <row r="1537" s="427" customFormat="1"/>
    <row r="1538" s="427" customFormat="1"/>
    <row r="1539" s="427" customFormat="1"/>
    <row r="1540" s="427" customFormat="1"/>
    <row r="1541" s="427" customFormat="1"/>
    <row r="1542" s="427" customFormat="1"/>
    <row r="1543" s="427" customFormat="1"/>
    <row r="1544" s="427" customFormat="1"/>
    <row r="1545" s="427" customFormat="1"/>
    <row r="1546" s="427" customFormat="1"/>
    <row r="1547" s="427" customFormat="1"/>
    <row r="1548" s="427" customFormat="1"/>
    <row r="1549" s="427" customFormat="1"/>
    <row r="1550" s="427" customFormat="1"/>
    <row r="1551" s="427" customFormat="1"/>
    <row r="1552" s="427" customFormat="1"/>
    <row r="1553" s="427" customFormat="1"/>
    <row r="1554" s="427" customFormat="1"/>
    <row r="1555" s="427" customFormat="1"/>
    <row r="1556" s="427" customFormat="1"/>
    <row r="1557" s="427" customFormat="1"/>
    <row r="1558" s="427" customFormat="1"/>
    <row r="1559" s="427" customFormat="1"/>
    <row r="1560" s="427" customFormat="1"/>
    <row r="1561" s="427" customFormat="1"/>
    <row r="1562" s="427" customFormat="1"/>
    <row r="1563" s="427" customFormat="1"/>
    <row r="1564" s="427" customFormat="1"/>
    <row r="1565" s="427" customFormat="1"/>
    <row r="1566" s="427" customFormat="1"/>
    <row r="1567" s="427" customFormat="1"/>
    <row r="1568" s="427" customFormat="1"/>
    <row r="1569" s="427" customFormat="1"/>
    <row r="1570" s="427" customFormat="1"/>
    <row r="1571" s="427" customFormat="1"/>
    <row r="1572" s="427" customFormat="1"/>
    <row r="1573" s="427" customFormat="1"/>
    <row r="1574" s="427" customFormat="1"/>
    <row r="1575" s="427" customFormat="1"/>
    <row r="1576" s="427" customFormat="1"/>
    <row r="1577" s="427" customFormat="1"/>
    <row r="1578" s="427" customFormat="1"/>
    <row r="1579" s="427" customFormat="1"/>
    <row r="1580" s="427" customFormat="1"/>
    <row r="1581" s="427" customFormat="1"/>
    <row r="1582" s="427" customFormat="1"/>
    <row r="1583" s="427" customFormat="1"/>
    <row r="1584" s="427" customFormat="1"/>
    <row r="1585" s="427" customFormat="1"/>
    <row r="1586" s="427" customFormat="1"/>
    <row r="1587" s="427" customFormat="1"/>
    <row r="1588" s="427" customFormat="1"/>
    <row r="1589" s="427" customFormat="1"/>
    <row r="1590" s="427" customFormat="1"/>
    <row r="1591" s="427" customFormat="1"/>
    <row r="1592" s="427" customFormat="1"/>
    <row r="1593" s="427" customFormat="1"/>
    <row r="1594" s="427" customFormat="1"/>
    <row r="1595" s="427" customFormat="1"/>
    <row r="1596" s="427" customFormat="1"/>
    <row r="1597" s="427" customFormat="1"/>
    <row r="1598" s="427" customFormat="1"/>
    <row r="1599" s="427" customFormat="1"/>
    <row r="1600" s="427" customFormat="1"/>
    <row r="1601" s="427" customFormat="1"/>
    <row r="1602" s="427" customFormat="1"/>
    <row r="1603" s="427" customFormat="1"/>
    <row r="1604" s="427" customFormat="1"/>
    <row r="1605" s="427" customFormat="1"/>
    <row r="1606" s="427" customFormat="1"/>
    <row r="1607" s="427" customFormat="1"/>
    <row r="1608" s="427" customFormat="1"/>
    <row r="1609" s="427" customFormat="1"/>
    <row r="1610" s="427" customFormat="1"/>
    <row r="1611" s="427" customFormat="1"/>
    <row r="1612" s="427" customFormat="1"/>
    <row r="1613" s="427" customFormat="1"/>
    <row r="1614" s="427" customFormat="1"/>
    <row r="1615" s="427" customFormat="1"/>
    <row r="1616" s="427" customFormat="1"/>
    <row r="1617" s="427" customFormat="1"/>
    <row r="1618" s="427" customFormat="1"/>
    <row r="1619" s="427" customFormat="1"/>
    <row r="1620" s="427" customFormat="1"/>
    <row r="1621" s="427" customFormat="1"/>
    <row r="1622" s="427" customFormat="1"/>
    <row r="1623" s="427" customFormat="1"/>
    <row r="1624" s="427" customFormat="1"/>
    <row r="1625" s="427" customFormat="1"/>
    <row r="1626" s="427" customFormat="1"/>
    <row r="1627" s="427" customFormat="1"/>
    <row r="1628" s="427" customFormat="1"/>
    <row r="1629" s="427" customFormat="1"/>
    <row r="1630" s="427" customFormat="1"/>
    <row r="1631" s="427" customFormat="1"/>
    <row r="1632" s="427" customFormat="1"/>
    <row r="1633" s="427" customFormat="1"/>
    <row r="1634" s="427" customFormat="1"/>
    <row r="1635" s="427" customFormat="1"/>
    <row r="1636" s="427" customFormat="1"/>
    <row r="1637" s="427" customFormat="1"/>
    <row r="1638" s="427" customFormat="1"/>
    <row r="1639" s="427" customFormat="1"/>
    <row r="1640" s="427" customFormat="1"/>
    <row r="1641" s="427" customFormat="1"/>
    <row r="1642" s="427" customFormat="1"/>
    <row r="1643" s="427" customFormat="1"/>
    <row r="1644" s="427" customFormat="1"/>
    <row r="1645" s="427" customFormat="1"/>
    <row r="1646" s="427" customFormat="1"/>
    <row r="1647" s="427" customFormat="1"/>
    <row r="1648" s="427" customFormat="1"/>
    <row r="1649" s="427" customFormat="1"/>
    <row r="1650" s="427" customFormat="1"/>
    <row r="1651" s="427" customFormat="1"/>
    <row r="1652" s="427" customFormat="1"/>
    <row r="1653" s="427" customFormat="1"/>
    <row r="1654" s="427" customFormat="1"/>
    <row r="1655" s="427" customFormat="1"/>
    <row r="1656" s="427" customFormat="1"/>
    <row r="1657" s="427" customFormat="1"/>
    <row r="1658" s="427" customFormat="1"/>
    <row r="1659" s="427" customFormat="1"/>
    <row r="1660" s="427" customFormat="1"/>
    <row r="1661" s="427" customFormat="1"/>
    <row r="1662" s="427" customFormat="1"/>
    <row r="1663" s="427" customFormat="1"/>
    <row r="1664" s="427" customFormat="1"/>
    <row r="1665" s="427" customFormat="1"/>
    <row r="1666" s="427" customFormat="1"/>
    <row r="1667" s="427" customFormat="1"/>
    <row r="1668" s="427" customFormat="1"/>
    <row r="1669" s="427" customFormat="1"/>
    <row r="1670" s="427" customFormat="1"/>
    <row r="1671" s="427" customFormat="1"/>
    <row r="1672" s="427" customFormat="1"/>
    <row r="1673" s="427" customFormat="1"/>
    <row r="1674" s="427" customFormat="1"/>
    <row r="1675" s="427" customFormat="1"/>
    <row r="1676" s="427" customFormat="1"/>
    <row r="1677" s="427" customFormat="1"/>
    <row r="1678" s="427" customFormat="1"/>
    <row r="1679" s="427" customFormat="1"/>
    <row r="1680" s="427" customFormat="1"/>
    <row r="1681" s="427" customFormat="1"/>
    <row r="1682" s="427" customFormat="1"/>
    <row r="1683" s="427" customFormat="1"/>
    <row r="1684" s="427" customFormat="1"/>
    <row r="1685" s="427" customFormat="1"/>
    <row r="1686" s="427" customFormat="1"/>
    <row r="1687" s="427" customFormat="1"/>
    <row r="1688" s="427" customFormat="1"/>
    <row r="1689" s="427" customFormat="1"/>
    <row r="1690" s="427" customFormat="1"/>
    <row r="1691" s="427" customFormat="1"/>
    <row r="1692" s="427" customFormat="1"/>
    <row r="1693" s="427" customFormat="1"/>
    <row r="1694" s="427" customFormat="1"/>
    <row r="1695" s="427" customFormat="1"/>
    <row r="1696" s="427" customFormat="1"/>
    <row r="1697" s="427" customFormat="1"/>
    <row r="1698" s="427" customFormat="1"/>
    <row r="1699" s="427" customFormat="1"/>
    <row r="1700" s="427" customFormat="1"/>
    <row r="1701" s="427" customFormat="1"/>
    <row r="1702" s="427" customFormat="1"/>
    <row r="1703" s="427" customFormat="1"/>
    <row r="1704" s="427" customFormat="1"/>
    <row r="1705" s="427" customFormat="1"/>
    <row r="1706" s="427" customFormat="1"/>
    <row r="1707" s="427" customFormat="1"/>
    <row r="1708" s="427" customFormat="1"/>
    <row r="1709" s="427" customFormat="1"/>
    <row r="1710" s="427" customFormat="1"/>
    <row r="1711" s="427" customFormat="1"/>
    <row r="1712" s="427" customFormat="1"/>
    <row r="1713" s="427" customFormat="1"/>
    <row r="1714" s="427" customFormat="1"/>
    <row r="1715" s="427" customFormat="1"/>
    <row r="1716" s="427" customFormat="1"/>
    <row r="1717" s="427" customFormat="1"/>
    <row r="1718" s="427" customFormat="1"/>
    <row r="1719" s="427" customFormat="1"/>
    <row r="1720" s="427" customFormat="1"/>
    <row r="1721" s="427" customFormat="1"/>
    <row r="1722" s="427" customFormat="1"/>
    <row r="1723" s="427" customFormat="1"/>
    <row r="1724" s="427" customFormat="1"/>
    <row r="1725" s="427" customFormat="1"/>
    <row r="1726" s="427" customFormat="1"/>
    <row r="1727" s="427" customFormat="1"/>
    <row r="1728" s="427" customFormat="1"/>
    <row r="1729" s="427" customFormat="1"/>
    <row r="1730" s="427" customFormat="1"/>
    <row r="1731" s="427" customFormat="1"/>
    <row r="1732" s="427" customFormat="1"/>
    <row r="1733" s="427" customFormat="1"/>
    <row r="1734" s="427" customFormat="1"/>
    <row r="1735" s="427" customFormat="1"/>
    <row r="1736" s="427" customFormat="1"/>
    <row r="1737" s="427" customFormat="1"/>
    <row r="1738" s="427" customFormat="1"/>
    <row r="1739" s="427" customFormat="1"/>
    <row r="1740" s="427" customFormat="1"/>
    <row r="1741" s="427" customFormat="1"/>
    <row r="1742" s="427" customFormat="1"/>
    <row r="1743" s="427" customFormat="1"/>
    <row r="1744" s="427" customFormat="1"/>
    <row r="1745" s="427" customFormat="1"/>
    <row r="1746" s="427" customFormat="1"/>
    <row r="1747" s="427" customFormat="1"/>
    <row r="1748" s="427" customFormat="1"/>
    <row r="1749" s="427" customFormat="1"/>
    <row r="1750" s="427" customFormat="1"/>
    <row r="1751" s="427" customFormat="1"/>
    <row r="1752" s="427" customFormat="1"/>
    <row r="1753" s="427" customFormat="1"/>
    <row r="1754" s="427" customFormat="1"/>
    <row r="1755" s="427" customFormat="1"/>
    <row r="1756" s="427" customFormat="1"/>
    <row r="1757" s="427" customFormat="1"/>
    <row r="1758" s="427" customFormat="1"/>
    <row r="1759" s="427" customFormat="1"/>
    <row r="1760" s="427" customFormat="1"/>
    <row r="1761" s="427" customFormat="1"/>
    <row r="1762" s="427" customFormat="1"/>
    <row r="1763" s="427" customFormat="1"/>
    <row r="1764" s="427" customFormat="1"/>
    <row r="1765" s="427" customFormat="1"/>
    <row r="1766" s="427" customFormat="1"/>
    <row r="1767" s="427" customFormat="1"/>
    <row r="1768" s="427" customFormat="1"/>
    <row r="1769" s="427" customFormat="1"/>
    <row r="1770" s="427" customFormat="1"/>
    <row r="1771" s="427" customFormat="1"/>
    <row r="1772" s="427" customFormat="1"/>
    <row r="1773" s="427" customFormat="1"/>
    <row r="1774" s="427" customFormat="1"/>
    <row r="1775" s="427" customFormat="1"/>
    <row r="1776" s="427" customFormat="1"/>
    <row r="1777" s="427" customFormat="1"/>
    <row r="1778" s="427" customFormat="1"/>
    <row r="1779" s="427" customFormat="1"/>
    <row r="1780" s="427" customFormat="1"/>
    <row r="1781" s="427" customFormat="1"/>
    <row r="1782" s="427" customFormat="1"/>
    <row r="1783" s="427" customFormat="1"/>
    <row r="1784" s="427" customFormat="1"/>
    <row r="1785" s="427" customFormat="1"/>
    <row r="1786" s="427" customFormat="1"/>
    <row r="1787" s="427" customFormat="1"/>
    <row r="1788" s="427" customFormat="1"/>
    <row r="1789" s="427" customFormat="1"/>
    <row r="1790" s="427" customFormat="1"/>
    <row r="1791" s="427" customFormat="1"/>
    <row r="1792" s="427" customFormat="1"/>
    <row r="1793" s="427" customFormat="1"/>
    <row r="1794" s="427" customFormat="1"/>
    <row r="1795" s="427" customFormat="1"/>
    <row r="1796" s="427" customFormat="1"/>
    <row r="1797" s="427" customFormat="1"/>
    <row r="1798" s="427" customFormat="1"/>
    <row r="1799" s="427" customFormat="1"/>
    <row r="1800" s="427" customFormat="1"/>
    <row r="1801" s="427" customFormat="1"/>
    <row r="1802" s="427" customFormat="1"/>
    <row r="1803" s="427" customFormat="1"/>
    <row r="1804" s="427" customFormat="1"/>
    <row r="1805" s="427" customFormat="1"/>
    <row r="1806" s="427" customFormat="1"/>
    <row r="1807" s="427" customFormat="1"/>
    <row r="1808" s="427" customFormat="1"/>
    <row r="1809" s="427" customFormat="1"/>
    <row r="1810" s="427" customFormat="1"/>
    <row r="1811" s="427" customFormat="1"/>
    <row r="1812" s="427" customFormat="1"/>
    <row r="1813" s="427" customFormat="1"/>
    <row r="1814" s="427" customFormat="1"/>
    <row r="1815" s="427" customFormat="1"/>
    <row r="1816" s="427" customFormat="1"/>
    <row r="1817" s="427" customFormat="1"/>
    <row r="1818" s="427" customFormat="1"/>
    <row r="1819" s="427" customFormat="1"/>
    <row r="1820" s="427" customFormat="1"/>
    <row r="1821" s="427" customFormat="1"/>
    <row r="1822" s="427" customFormat="1"/>
    <row r="1823" s="427" customFormat="1"/>
    <row r="1824" s="427" customFormat="1"/>
    <row r="1825" s="427" customFormat="1"/>
    <row r="1826" s="427" customFormat="1"/>
    <row r="1827" s="427" customFormat="1"/>
    <row r="1828" s="427" customFormat="1"/>
    <row r="1829" s="427" customFormat="1"/>
    <row r="1830" s="427" customFormat="1"/>
    <row r="1831" s="427" customFormat="1"/>
    <row r="1832" s="427" customFormat="1"/>
    <row r="1833" s="427" customFormat="1"/>
    <row r="1834" s="427" customFormat="1"/>
    <row r="1835" s="427" customFormat="1"/>
    <row r="1836" s="427" customFormat="1"/>
    <row r="1837" s="427" customFormat="1"/>
    <row r="1838" s="427" customFormat="1"/>
    <row r="1839" s="427" customFormat="1"/>
    <row r="1840" s="427" customFormat="1"/>
    <row r="1841" s="427" customFormat="1"/>
    <row r="1842" s="427" customFormat="1"/>
    <row r="1843" s="427" customFormat="1"/>
    <row r="1844" s="427" customFormat="1"/>
    <row r="1845" s="427" customFormat="1"/>
    <row r="1846" s="427" customFormat="1"/>
    <row r="1847" s="427" customFormat="1"/>
    <row r="1848" s="427" customFormat="1"/>
    <row r="1849" s="427" customFormat="1"/>
    <row r="1850" s="427" customFormat="1"/>
    <row r="1851" s="427" customFormat="1"/>
    <row r="1852" s="427" customFormat="1"/>
    <row r="1853" s="427" customFormat="1"/>
    <row r="1854" s="427" customFormat="1"/>
    <row r="1855" s="427" customFormat="1"/>
    <row r="1856" s="427" customFormat="1"/>
    <row r="1857" s="427" customFormat="1"/>
    <row r="1858" s="427" customFormat="1"/>
    <row r="1859" s="427" customFormat="1"/>
    <row r="1860" s="427" customFormat="1"/>
    <row r="1861" s="427" customFormat="1"/>
    <row r="1862" s="427" customFormat="1"/>
    <row r="1863" s="427" customFormat="1"/>
    <row r="1864" s="427" customFormat="1"/>
    <row r="1865" s="427" customFormat="1"/>
    <row r="1866" s="427" customFormat="1"/>
    <row r="1867" s="427" customFormat="1"/>
    <row r="1868" s="427" customFormat="1"/>
    <row r="1869" s="427" customFormat="1"/>
    <row r="1870" s="427" customFormat="1"/>
    <row r="1871" s="427" customFormat="1"/>
    <row r="1872" s="427" customFormat="1"/>
    <row r="1873" s="427" customFormat="1"/>
    <row r="1874" s="427" customFormat="1"/>
    <row r="1875" s="427" customFormat="1"/>
    <row r="1876" s="427" customFormat="1"/>
    <row r="1877" s="427" customFormat="1"/>
    <row r="1878" s="427" customFormat="1"/>
    <row r="1879" s="427" customFormat="1"/>
    <row r="1880" s="427" customFormat="1"/>
    <row r="1881" s="427" customFormat="1"/>
    <row r="1882" s="427" customFormat="1"/>
    <row r="1883" s="427" customFormat="1"/>
    <row r="1884" s="427" customFormat="1"/>
    <row r="1885" s="427" customFormat="1"/>
    <row r="1886" s="427" customFormat="1"/>
    <row r="1887" s="427" customFormat="1"/>
    <row r="1888" s="427" customFormat="1"/>
    <row r="1889" s="427" customFormat="1"/>
    <row r="1890" s="427" customFormat="1"/>
    <row r="1891" s="427" customFormat="1"/>
    <row r="1892" s="427" customFormat="1"/>
    <row r="1893" s="427" customFormat="1"/>
    <row r="1894" s="427" customFormat="1"/>
    <row r="1895" s="427" customFormat="1"/>
    <row r="1896" s="427" customFormat="1"/>
    <row r="1897" s="427" customFormat="1"/>
    <row r="1898" s="427" customFormat="1"/>
    <row r="1899" s="427" customFormat="1"/>
    <row r="1900" s="427" customFormat="1"/>
    <row r="1901" s="427" customFormat="1"/>
    <row r="1902" s="427" customFormat="1"/>
    <row r="1903" s="427" customFormat="1"/>
    <row r="1904" s="427" customFormat="1"/>
    <row r="1905" s="427" customFormat="1"/>
    <row r="1906" s="427" customFormat="1"/>
    <row r="1907" s="427" customFormat="1"/>
    <row r="1908" s="427" customFormat="1"/>
    <row r="1909" s="427" customFormat="1"/>
    <row r="1910" s="427" customFormat="1"/>
    <row r="1911" s="427" customFormat="1"/>
    <row r="1912" s="427" customFormat="1"/>
    <row r="1913" s="427" customFormat="1"/>
    <row r="1914" s="427" customFormat="1"/>
    <row r="1915" s="427" customFormat="1"/>
    <row r="1916" s="427" customFormat="1"/>
    <row r="1917" s="427" customFormat="1"/>
    <row r="1918" s="427" customFormat="1"/>
    <row r="1919" s="427" customFormat="1"/>
    <row r="1920" s="427" customFormat="1"/>
    <row r="1921" s="427" customFormat="1"/>
    <row r="1922" s="427" customFormat="1"/>
    <row r="1923" s="427" customFormat="1"/>
    <row r="1924" s="427" customFormat="1"/>
    <row r="1925" s="427" customFormat="1"/>
    <row r="1926" s="427" customFormat="1"/>
    <row r="1927" s="427" customFormat="1"/>
    <row r="1928" s="427" customFormat="1"/>
    <row r="1929" s="427" customFormat="1"/>
    <row r="1930" s="427" customFormat="1"/>
    <row r="1931" s="427" customFormat="1"/>
    <row r="1932" s="427" customFormat="1"/>
    <row r="1933" s="427" customFormat="1"/>
    <row r="1934" s="427" customFormat="1"/>
    <row r="1935" s="427" customFormat="1"/>
    <row r="1936" s="427" customFormat="1"/>
    <row r="1937" s="427" customFormat="1"/>
    <row r="1938" s="427" customFormat="1"/>
    <row r="1939" s="427" customFormat="1"/>
    <row r="1940" s="427" customFormat="1"/>
    <row r="1941" s="427" customFormat="1"/>
    <row r="1942" s="427" customFormat="1"/>
    <row r="1943" s="427" customFormat="1"/>
    <row r="1944" s="427" customFormat="1"/>
    <row r="1945" s="427" customFormat="1"/>
    <row r="1946" s="427" customFormat="1"/>
    <row r="1947" s="427" customFormat="1"/>
    <row r="1948" s="427" customFormat="1"/>
    <row r="1949" s="427" customFormat="1"/>
    <row r="1950" s="427" customFormat="1"/>
    <row r="1951" s="427" customFormat="1"/>
    <row r="1952" s="427" customFormat="1"/>
    <row r="1953" s="427" customFormat="1"/>
    <row r="1954" s="427" customFormat="1"/>
    <row r="1955" s="427" customFormat="1"/>
    <row r="1956" s="427" customFormat="1"/>
    <row r="1957" s="427" customFormat="1"/>
    <row r="1958" s="427" customFormat="1"/>
    <row r="1959" s="427" customFormat="1"/>
    <row r="1960" s="427" customFormat="1"/>
    <row r="1961" s="427" customFormat="1"/>
    <row r="1962" s="427" customFormat="1"/>
    <row r="1963" s="427" customFormat="1"/>
    <row r="1964" s="427" customFormat="1"/>
    <row r="1965" s="427" customFormat="1"/>
    <row r="1966" s="427" customFormat="1"/>
    <row r="1967" s="427" customFormat="1"/>
    <row r="1968" s="427" customFormat="1"/>
    <row r="1969" s="427" customFormat="1"/>
    <row r="1970" s="427" customFormat="1"/>
    <row r="1971" s="427" customFormat="1"/>
    <row r="1972" s="427" customFormat="1"/>
    <row r="1973" s="427" customFormat="1"/>
    <row r="1974" s="427" customFormat="1"/>
    <row r="1975" s="427" customFormat="1"/>
    <row r="1976" s="427" customFormat="1"/>
    <row r="1977" s="427" customFormat="1"/>
    <row r="1978" s="427" customFormat="1"/>
    <row r="1979" s="427" customFormat="1"/>
    <row r="1980" s="427" customFormat="1"/>
    <row r="1981" s="427" customFormat="1"/>
    <row r="1982" s="427" customFormat="1"/>
    <row r="1983" s="427" customFormat="1"/>
    <row r="1984" s="427" customFormat="1"/>
    <row r="1985" s="427" customFormat="1"/>
    <row r="1986" s="427" customFormat="1"/>
    <row r="1987" s="427" customFormat="1"/>
    <row r="1988" s="427" customFormat="1"/>
    <row r="1989" s="427" customFormat="1"/>
    <row r="1990" s="427" customFormat="1"/>
    <row r="1991" s="427" customFormat="1"/>
    <row r="1992" s="427" customFormat="1"/>
    <row r="1993" s="427" customFormat="1"/>
    <row r="1994" s="427" customFormat="1"/>
    <row r="1995" s="427" customFormat="1"/>
    <row r="1996" s="427" customFormat="1"/>
    <row r="1997" s="427" customFormat="1"/>
    <row r="1998" s="427" customFormat="1"/>
    <row r="1999" s="427" customFormat="1"/>
    <row r="2000" s="427" customFormat="1"/>
    <row r="2001" s="427" customFormat="1"/>
    <row r="2002" s="427" customFormat="1"/>
    <row r="2003" s="427" customFormat="1"/>
    <row r="2004" s="427" customFormat="1"/>
    <row r="2005" s="427" customFormat="1"/>
    <row r="2006" s="427" customFormat="1"/>
    <row r="2007" s="427" customFormat="1"/>
    <row r="2008" s="427" customFormat="1"/>
    <row r="2009" s="427" customFormat="1"/>
    <row r="2010" s="427" customFormat="1"/>
    <row r="2011" s="427" customFormat="1"/>
    <row r="2012" s="427" customFormat="1"/>
    <row r="2013" s="427" customFormat="1"/>
    <row r="2014" s="427" customFormat="1"/>
    <row r="2015" s="427" customFormat="1"/>
    <row r="2016" s="427" customFormat="1"/>
    <row r="2017" s="427" customFormat="1"/>
    <row r="2018" s="427" customFormat="1"/>
    <row r="2019" s="427" customFormat="1"/>
    <row r="2020" s="427" customFormat="1"/>
    <row r="2021" s="427" customFormat="1"/>
    <row r="2022" s="427" customFormat="1"/>
    <row r="2023" s="427" customFormat="1"/>
    <row r="2024" s="427" customFormat="1"/>
    <row r="2025" s="427" customFormat="1"/>
    <row r="2026" s="427" customFormat="1"/>
    <row r="2027" s="427" customFormat="1"/>
    <row r="2028" s="427" customFormat="1"/>
    <row r="2029" s="427" customFormat="1"/>
    <row r="2030" s="427" customFormat="1"/>
    <row r="2031" s="427" customFormat="1"/>
    <row r="2032" s="427" customFormat="1"/>
    <row r="2033" s="427" customFormat="1"/>
    <row r="2034" s="427" customFormat="1"/>
    <row r="2035" s="427" customFormat="1"/>
    <row r="2036" s="427" customFormat="1"/>
    <row r="2037" s="427" customFormat="1"/>
    <row r="2038" s="427" customFormat="1"/>
    <row r="2039" s="427" customFormat="1"/>
    <row r="2040" s="427" customFormat="1"/>
    <row r="2041" s="427" customFormat="1"/>
    <row r="2042" s="427" customFormat="1"/>
    <row r="2043" s="427" customFormat="1"/>
    <row r="2044" s="427" customFormat="1"/>
    <row r="2045" s="427" customFormat="1"/>
    <row r="2046" s="427" customFormat="1"/>
    <row r="2047" s="427" customFormat="1"/>
    <row r="2048" s="427" customFormat="1"/>
    <row r="2049" s="427" customFormat="1"/>
    <row r="2050" s="427" customFormat="1"/>
    <row r="2051" s="427" customFormat="1"/>
    <row r="2052" s="427" customFormat="1"/>
    <row r="2053" s="427" customFormat="1"/>
    <row r="2054" s="427" customFormat="1"/>
    <row r="2055" s="427" customFormat="1"/>
    <row r="2056" s="427" customFormat="1"/>
    <row r="2057" s="427" customFormat="1"/>
    <row r="2058" s="427" customFormat="1"/>
    <row r="2059" s="427" customFormat="1"/>
    <row r="2060" s="427" customFormat="1"/>
    <row r="2061" s="427" customFormat="1"/>
    <row r="2062" s="427" customFormat="1"/>
    <row r="2063" s="427" customFormat="1"/>
    <row r="2064" s="427" customFormat="1"/>
    <row r="2065" s="427" customFormat="1"/>
    <row r="2066" s="427" customFormat="1"/>
    <row r="2067" s="427" customFormat="1"/>
    <row r="2068" s="427" customFormat="1"/>
    <row r="2069" s="427" customFormat="1"/>
    <row r="2070" s="427" customFormat="1"/>
    <row r="2071" s="427" customFormat="1"/>
    <row r="2072" s="427" customFormat="1"/>
    <row r="2073" s="427" customFormat="1"/>
    <row r="2074" s="427" customFormat="1"/>
    <row r="2075" s="427" customFormat="1"/>
    <row r="2076" s="427" customFormat="1"/>
    <row r="2077" s="427" customFormat="1"/>
    <row r="2078" s="427" customFormat="1"/>
    <row r="2079" s="427" customFormat="1"/>
    <row r="2080" s="427" customFormat="1"/>
    <row r="2081" s="427" customFormat="1"/>
    <row r="2082" s="427" customFormat="1"/>
    <row r="2083" s="427" customFormat="1"/>
    <row r="2084" s="427" customFormat="1"/>
    <row r="2085" s="427" customFormat="1"/>
    <row r="2086" s="427" customFormat="1"/>
    <row r="2087" s="427" customFormat="1"/>
    <row r="2088" s="427" customFormat="1"/>
    <row r="2089" s="427" customFormat="1"/>
    <row r="2090" s="427" customFormat="1"/>
    <row r="2091" s="427" customFormat="1"/>
    <row r="2092" s="427" customFormat="1"/>
    <row r="2093" s="427" customFormat="1"/>
    <row r="2094" s="427" customFormat="1"/>
    <row r="2095" s="427" customFormat="1"/>
    <row r="2096" s="427" customFormat="1"/>
    <row r="2097" s="427" customFormat="1"/>
    <row r="2098" s="427" customFormat="1"/>
    <row r="2099" s="427" customFormat="1"/>
    <row r="2100" s="427" customFormat="1"/>
    <row r="2101" s="427" customFormat="1"/>
    <row r="2102" s="427" customFormat="1"/>
    <row r="2103" s="427" customFormat="1"/>
    <row r="2104" s="427" customFormat="1"/>
    <row r="2105" s="427" customFormat="1"/>
    <row r="2106" s="427" customFormat="1"/>
    <row r="2107" s="427" customFormat="1"/>
    <row r="2108" s="427" customFormat="1"/>
    <row r="2109" s="427" customFormat="1"/>
    <row r="2110" s="427" customFormat="1"/>
    <row r="2111" s="427" customFormat="1"/>
    <row r="2112" s="427" customFormat="1"/>
    <row r="2113" s="427" customFormat="1"/>
    <row r="2114" s="427" customFormat="1"/>
    <row r="2115" s="427" customFormat="1"/>
    <row r="2116" s="427" customFormat="1"/>
    <row r="2117" s="427" customFormat="1"/>
    <row r="2118" s="427" customFormat="1"/>
    <row r="2119" s="427" customFormat="1"/>
    <row r="2120" s="427" customFormat="1"/>
    <row r="2121" s="427" customFormat="1"/>
    <row r="2122" s="427" customFormat="1"/>
    <row r="2123" s="427" customFormat="1"/>
    <row r="2124" s="427" customFormat="1"/>
    <row r="2125" s="427" customFormat="1"/>
    <row r="2126" s="427" customFormat="1"/>
    <row r="2127" s="427" customFormat="1"/>
    <row r="2128" s="427" customFormat="1"/>
    <row r="2129" s="427" customFormat="1"/>
    <row r="2130" s="427" customFormat="1"/>
    <row r="2131" s="427" customFormat="1"/>
    <row r="2132" s="427" customFormat="1"/>
    <row r="2133" s="427" customFormat="1"/>
    <row r="2134" s="427" customFormat="1"/>
    <row r="2135" s="427" customFormat="1"/>
    <row r="2136" s="427" customFormat="1"/>
    <row r="2137" s="427" customFormat="1"/>
    <row r="2138" s="427" customFormat="1"/>
    <row r="2139" s="427" customFormat="1"/>
    <row r="2140" s="427" customFormat="1"/>
    <row r="2141" s="427" customFormat="1"/>
    <row r="2142" s="427" customFormat="1"/>
    <row r="2143" s="427" customFormat="1"/>
    <row r="2144" s="427" customFormat="1"/>
    <row r="2145" s="427" customFormat="1"/>
    <row r="2146" s="427" customFormat="1"/>
    <row r="2147" s="427" customFormat="1"/>
    <row r="2148" s="427" customFormat="1"/>
    <row r="2149" s="427" customFormat="1"/>
    <row r="2150" s="427" customFormat="1"/>
    <row r="2151" s="427" customFormat="1"/>
    <row r="2152" s="427" customFormat="1"/>
    <row r="2153" s="427" customFormat="1"/>
    <row r="2154" s="427" customFormat="1"/>
    <row r="2155" s="427" customFormat="1"/>
    <row r="2156" s="427" customFormat="1"/>
    <row r="2157" s="427" customFormat="1"/>
    <row r="2158" s="427" customFormat="1"/>
    <row r="2159" s="427" customFormat="1"/>
    <row r="2160" s="427" customFormat="1"/>
    <row r="2161" s="427" customFormat="1"/>
    <row r="2162" s="427" customFormat="1"/>
    <row r="2163" s="427" customFormat="1"/>
    <row r="2164" s="427" customFormat="1"/>
    <row r="2165" s="427" customFormat="1"/>
    <row r="2166" s="427" customFormat="1"/>
    <row r="2167" s="427" customFormat="1"/>
    <row r="2168" s="427" customFormat="1"/>
    <row r="2169" s="427" customFormat="1"/>
    <row r="2170" s="427" customFormat="1"/>
    <row r="2171" s="427" customFormat="1"/>
    <row r="2172" s="427" customFormat="1"/>
    <row r="2173" s="427" customFormat="1"/>
    <row r="2174" s="427" customFormat="1"/>
    <row r="2175" s="427" customFormat="1"/>
    <row r="2176" s="427" customFormat="1"/>
    <row r="2177" s="427" customFormat="1"/>
    <row r="2178" s="427" customFormat="1"/>
    <row r="2179" s="427" customFormat="1"/>
    <row r="2180" s="427" customFormat="1"/>
    <row r="2181" s="427" customFormat="1"/>
    <row r="2182" s="427" customFormat="1"/>
    <row r="2183" s="427" customFormat="1"/>
    <row r="2184" s="427" customFormat="1"/>
    <row r="2185" s="427" customFormat="1"/>
    <row r="2186" s="427" customFormat="1"/>
    <row r="2187" s="427" customFormat="1"/>
    <row r="2188" s="427" customFormat="1"/>
    <row r="2189" s="427" customFormat="1"/>
    <row r="2190" s="427" customFormat="1"/>
    <row r="2191" s="427" customFormat="1"/>
    <row r="2192" s="427" customFormat="1"/>
    <row r="2193" s="427" customFormat="1"/>
    <row r="2194" s="427" customFormat="1"/>
    <row r="2195" s="427" customFormat="1"/>
    <row r="2196" s="427" customFormat="1"/>
    <row r="2197" s="427" customFormat="1"/>
    <row r="2198" s="427" customFormat="1"/>
    <row r="2199" s="427" customFormat="1"/>
    <row r="2200" s="427" customFormat="1"/>
    <row r="2201" s="427" customFormat="1"/>
    <row r="2202" s="427" customFormat="1"/>
    <row r="2203" s="427" customFormat="1"/>
    <row r="2204" s="427" customFormat="1"/>
    <row r="2205" s="427" customFormat="1"/>
    <row r="2206" s="427" customFormat="1"/>
    <row r="2207" s="427" customFormat="1"/>
    <row r="2208" s="427" customFormat="1"/>
    <row r="2209" s="427" customFormat="1"/>
    <row r="2210" s="427" customFormat="1"/>
    <row r="2211" s="427" customFormat="1"/>
    <row r="2212" s="427" customFormat="1"/>
    <row r="2213" s="427" customFormat="1"/>
    <row r="2214" s="427" customFormat="1"/>
    <row r="2215" s="427" customFormat="1"/>
    <row r="2216" s="427" customFormat="1"/>
    <row r="2217" s="427" customFormat="1"/>
    <row r="2218" s="427" customFormat="1"/>
    <row r="2219" s="427" customFormat="1"/>
    <row r="2220" s="427" customFormat="1"/>
    <row r="2221" s="427" customFormat="1"/>
    <row r="2222" s="427" customFormat="1"/>
    <row r="2223" s="427" customFormat="1"/>
    <row r="2224" s="427" customFormat="1"/>
    <row r="2225" s="427" customFormat="1"/>
    <row r="2226" s="427" customFormat="1"/>
    <row r="2227" s="427" customFormat="1"/>
    <row r="2228" s="427" customFormat="1"/>
    <row r="2229" s="427" customFormat="1"/>
    <row r="2230" s="427" customFormat="1"/>
    <row r="2231" s="427" customFormat="1"/>
    <row r="2232" s="427" customFormat="1"/>
    <row r="2233" s="427" customFormat="1"/>
    <row r="2234" s="427" customFormat="1"/>
    <row r="2235" s="427" customFormat="1"/>
    <row r="2236" s="427" customFormat="1"/>
    <row r="2237" s="427" customFormat="1"/>
    <row r="2238" s="427" customFormat="1"/>
    <row r="2239" s="427" customFormat="1"/>
    <row r="2240" s="427" customFormat="1"/>
    <row r="2241" s="427" customFormat="1"/>
    <row r="2242" s="427" customFormat="1"/>
    <row r="2243" s="427" customFormat="1"/>
    <row r="2244" s="427" customFormat="1"/>
    <row r="2245" s="427" customFormat="1"/>
    <row r="2246" s="427" customFormat="1"/>
    <row r="2247" s="427" customFormat="1"/>
    <row r="2248" s="427" customFormat="1"/>
    <row r="2249" s="427" customFormat="1"/>
    <row r="2250" s="427" customFormat="1"/>
    <row r="2251" s="427" customFormat="1"/>
    <row r="2252" s="427" customFormat="1"/>
    <row r="2253" s="427" customFormat="1"/>
    <row r="2254" s="427" customFormat="1"/>
    <row r="2255" s="427" customFormat="1"/>
  </sheetData>
  <sheetProtection sheet="1" objects="1" scenarios="1" formatCells="0" formatColumns="0" formatRows="0" selectLockedCells="1"/>
  <mergeCells count="58">
    <mergeCell ref="A20:I20"/>
    <mergeCell ref="A21:D21"/>
    <mergeCell ref="E21:I21"/>
    <mergeCell ref="H36:I36"/>
    <mergeCell ref="F36:G36"/>
    <mergeCell ref="F35:G35"/>
    <mergeCell ref="H35:I35"/>
    <mergeCell ref="A32:E32"/>
    <mergeCell ref="A33:E33"/>
    <mergeCell ref="A34:E34"/>
    <mergeCell ref="A35:E35"/>
    <mergeCell ref="A36:E36"/>
    <mergeCell ref="F32:G32"/>
    <mergeCell ref="F33:G33"/>
    <mergeCell ref="F34:G34"/>
    <mergeCell ref="H32:I32"/>
    <mergeCell ref="H33:I33"/>
    <mergeCell ref="H34:I34"/>
    <mergeCell ref="A25:B25"/>
    <mergeCell ref="A26:B26"/>
    <mergeCell ref="H25:I25"/>
    <mergeCell ref="H26:I26"/>
    <mergeCell ref="A22:D22"/>
    <mergeCell ref="E22:I22"/>
    <mergeCell ref="A23:B23"/>
    <mergeCell ref="H23:I23"/>
    <mergeCell ref="A24:B24"/>
    <mergeCell ref="H24:I24"/>
    <mergeCell ref="A30:I30"/>
    <mergeCell ref="F31:G31"/>
    <mergeCell ref="H31:I31"/>
    <mergeCell ref="A27:B27"/>
    <mergeCell ref="H27:I27"/>
    <mergeCell ref="A28:B28"/>
    <mergeCell ref="H28:I28"/>
    <mergeCell ref="A29:B29"/>
    <mergeCell ref="H29:I29"/>
    <mergeCell ref="A31:E31"/>
    <mergeCell ref="A18:I18"/>
    <mergeCell ref="A17:I17"/>
    <mergeCell ref="A9:C9"/>
    <mergeCell ref="D9:G9"/>
    <mergeCell ref="H9:I9"/>
    <mergeCell ref="A11:I11"/>
    <mergeCell ref="A14:I14"/>
    <mergeCell ref="A16:I16"/>
    <mergeCell ref="A15:I15"/>
    <mergeCell ref="A13:I13"/>
    <mergeCell ref="A1:E1"/>
    <mergeCell ref="C3:I3"/>
    <mergeCell ref="C4:I4"/>
    <mergeCell ref="A5:I5"/>
    <mergeCell ref="A12:I12"/>
    <mergeCell ref="A6:I6"/>
    <mergeCell ref="A7:C7"/>
    <mergeCell ref="D7:I7"/>
    <mergeCell ref="A8:C8"/>
    <mergeCell ref="D8:I8"/>
  </mergeCells>
  <phoneticPr fontId="28" type="noConversion"/>
  <dataValidations count="5">
    <dataValidation allowBlank="1" showInputMessage="1" showErrorMessage="1" prompt="Vous pouvez modifier cette limite (conservez la cohérence...)" sqref="E25:E29" xr:uid="{00000000-0002-0000-0000-000000000000}"/>
    <dataValidation allowBlank="1" showInputMessage="1" showErrorMessage="1" prompt="Indiquez le téléphone" sqref="H9:H10 H19" xr:uid="{00000000-0002-0000-0000-000001000000}"/>
    <dataValidation allowBlank="1" showInputMessage="1" showErrorMessage="1" prompt="Indiquez l'email" sqref="D9:D10 D19" xr:uid="{00000000-0002-0000-0000-000002000000}"/>
    <dataValidation allowBlank="1" showInputMessage="1" showErrorMessage="1" prompt="Indiquez les NOM et Prénom du Responsable du Service (ou en charge de la Fonction)" sqref="D8" xr:uid="{00000000-0002-0000-0000-000003000000}"/>
    <dataValidation allowBlank="1" showInputMessage="1" showErrorMessage="1" prompt="Indiquez le nom de l'établissement concerné par l'autodiagnostic" sqref="D7:I7" xr:uid="{00000000-0002-0000-0000-000004000000}"/>
  </dataValidations>
  <hyperlinks>
    <hyperlink ref="A1" r:id="rId1" xr:uid="{00000000-0004-0000-0000-000000000000}"/>
    <hyperlink ref="B1" r:id="rId2" display="https://travaux.master.utc.fr/formations-master/ingenierie-de-la-sante/ids035-ingenierie-biomedicale-ght-france/" xr:uid="{00000000-0004-0000-0000-000001000000}"/>
    <hyperlink ref="C1" r:id="rId3" display="https://travaux.master.utc.fr/formations-master/ingenierie-de-la-sante/ids035-ingenierie-biomedicale-ght-france/" xr:uid="{00000000-0004-0000-0000-000002000000}"/>
    <hyperlink ref="D1" r:id="rId4" display="https://travaux.master.utc.fr/formations-master/ingenierie-de-la-sante/ids035-ingenierie-biomedicale-ght-france/" xr:uid="{00000000-0004-0000-0000-000003000000}"/>
    <hyperlink ref="E1" r:id="rId5" display="https://travaux.master.utc.fr/formations-master/ingenierie-de-la-sante/ids035-ingenierie-biomedicale-ght-france/" xr:uid="{00000000-0004-0000-0000-000004000000}"/>
  </hyperlinks>
  <printOptions horizontalCentered="1" verticalCentered="1"/>
  <pageMargins left="0.30000000000000004" right="0.30000000000000004" top="0" bottom="0.55000000000000004" header="0" footer="0.28000000000000003"/>
  <pageSetup paperSize="9" orientation="portrait" r:id="rId6"/>
  <headerFooter alignWithMargins="0">
    <oddHeader>&amp;L&amp;"Arial Gras,Gras"&amp;10&amp;K365FD1_x000D_</oddHeader>
    <oddFooter>&amp;L&amp;"Arial Italique,Italique"&amp;6&amp;K000000Fichier : &amp;F&amp;C&amp;"Arial Italique,Italique"&amp;6&amp;K000000Onglet : &amp;A&amp;R&amp;"Arial Italique,Italique"&amp;6&amp;K000000Imprimé le &amp;D, page n° &amp;P/&amp;N</oddFooter>
  </headerFooter>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M112"/>
  <sheetViews>
    <sheetView zoomScalePageLayoutView="109" workbookViewId="0">
      <selection activeCell="D6" sqref="D6:G6"/>
    </sheetView>
  </sheetViews>
  <sheetFormatPr baseColWidth="10" defaultColWidth="10.7109375" defaultRowHeight="11"/>
  <cols>
    <col min="1" max="1" width="7.140625" style="390" customWidth="1"/>
    <col min="2" max="2" width="4.42578125" style="407" customWidth="1"/>
    <col min="3" max="3" width="30.5703125" style="407" customWidth="1"/>
    <col min="4" max="4" width="11" style="390" customWidth="1"/>
    <col min="5" max="5" width="6.42578125" style="390" customWidth="1"/>
    <col min="6" max="6" width="2.28515625" style="352" customWidth="1"/>
    <col min="7" max="7" width="16" style="352" customWidth="1"/>
    <col min="8" max="8" width="24.5703125" style="390" customWidth="1"/>
    <col min="9" max="9" width="10.140625" style="390" customWidth="1"/>
    <col min="10" max="10" width="2.7109375" style="390" customWidth="1"/>
    <col min="11" max="16384" width="10.7109375" style="390"/>
  </cols>
  <sheetData>
    <row r="1" spans="1:13" s="305" customFormat="1">
      <c r="A1" s="476" t="s">
        <v>398</v>
      </c>
      <c r="B1" s="476"/>
      <c r="C1" s="476"/>
      <c r="D1" s="476"/>
      <c r="E1" s="476"/>
      <c r="F1" s="381"/>
      <c r="G1" s="381"/>
      <c r="H1" s="303"/>
      <c r="I1" s="306" t="str">
        <f>'Mode d''emploi'!$I$1</f>
        <v xml:space="preserve">© F. BELLO, C. CAUSSETTE, J.DROUET, G. FARGES, PM FELAN - Contact : gilbert.farges@utc.fr
</v>
      </c>
    </row>
    <row r="2" spans="1:13" s="387" customFormat="1">
      <c r="A2" s="382" t="str">
        <f>'Mode d''emploi'!A2</f>
        <v>Document d'appui sur la mise en œuvre de la Bonne Pratique BPAC 6 "Ingénierie biomédicale au sein d'un GHT en France`</v>
      </c>
      <c r="B2" s="383"/>
      <c r="C2" s="383"/>
      <c r="D2" s="384"/>
      <c r="E2" s="384"/>
      <c r="F2" s="385"/>
      <c r="G2" s="386"/>
      <c r="H2" s="713" t="s">
        <v>0</v>
      </c>
      <c r="I2" s="713"/>
    </row>
    <row r="3" spans="1:13" ht="38" customHeight="1">
      <c r="A3" s="388"/>
      <c r="B3" s="389"/>
      <c r="C3" s="694" t="str">
        <f>'Mode d''emploi'!$C$4</f>
        <v>Bonne Pratique d'Activités Connexes de l'Ingénierie Biomédicale - BPAC n°6
"Ingénierie biomédicale au sein d'un groupement hospitalier de territoire en France"</v>
      </c>
      <c r="D3" s="694"/>
      <c r="E3" s="694"/>
      <c r="F3" s="694"/>
      <c r="G3" s="694"/>
      <c r="H3" s="694"/>
      <c r="I3" s="695"/>
    </row>
    <row r="4" spans="1:13" s="391" customFormat="1" ht="20" customHeight="1">
      <c r="A4" s="696" t="s">
        <v>169</v>
      </c>
      <c r="B4" s="697"/>
      <c r="C4" s="697"/>
      <c r="D4" s="697"/>
      <c r="E4" s="697"/>
      <c r="F4" s="697"/>
      <c r="G4" s="697"/>
      <c r="H4" s="697"/>
      <c r="I4" s="698"/>
    </row>
    <row r="5" spans="1:13" s="392" customFormat="1" ht="20" customHeight="1">
      <c r="A5" s="722" t="str">
        <f>'Mode d''emploi'!A7</f>
        <v>Etablissement :</v>
      </c>
      <c r="B5" s="723"/>
      <c r="C5" s="723"/>
      <c r="D5" s="714" t="str">
        <f>'Mode d''emploi'!D7</f>
        <v>Nom de l'établissement</v>
      </c>
      <c r="E5" s="714"/>
      <c r="F5" s="714"/>
      <c r="G5" s="714"/>
      <c r="H5" s="714"/>
      <c r="I5" s="715"/>
    </row>
    <row r="6" spans="1:13" ht="16" customHeight="1">
      <c r="A6" s="724" t="s">
        <v>57</v>
      </c>
      <c r="B6" s="725"/>
      <c r="C6" s="725"/>
      <c r="D6" s="726"/>
      <c r="E6" s="726"/>
      <c r="F6" s="726"/>
      <c r="G6" s="726"/>
      <c r="H6" s="716" t="s">
        <v>87</v>
      </c>
      <c r="I6" s="717"/>
    </row>
    <row r="7" spans="1:13" ht="16" customHeight="1">
      <c r="A7" s="704" t="s">
        <v>56</v>
      </c>
      <c r="B7" s="705"/>
      <c r="C7" s="705"/>
      <c r="D7" s="703" t="s">
        <v>393</v>
      </c>
      <c r="E7" s="727"/>
      <c r="F7" s="727"/>
      <c r="G7" s="727"/>
      <c r="H7" s="716"/>
      <c r="I7" s="717"/>
    </row>
    <row r="8" spans="1:13" ht="16" customHeight="1">
      <c r="A8" s="704" t="s">
        <v>62</v>
      </c>
      <c r="B8" s="705"/>
      <c r="C8" s="705"/>
      <c r="D8" s="728" t="s">
        <v>115</v>
      </c>
      <c r="E8" s="728"/>
      <c r="F8" s="728"/>
      <c r="G8" s="728"/>
      <c r="H8" s="716"/>
      <c r="I8" s="717"/>
    </row>
    <row r="9" spans="1:13" ht="16" customHeight="1">
      <c r="A9" s="704" t="s">
        <v>58</v>
      </c>
      <c r="B9" s="705"/>
      <c r="C9" s="705"/>
      <c r="D9" s="702" t="s">
        <v>394</v>
      </c>
      <c r="E9" s="703"/>
      <c r="F9" s="703"/>
      <c r="G9" s="703"/>
      <c r="H9" s="716"/>
      <c r="I9" s="717"/>
    </row>
    <row r="10" spans="1:13" ht="16" customHeight="1">
      <c r="A10" s="729" t="s">
        <v>61</v>
      </c>
      <c r="B10" s="730"/>
      <c r="C10" s="730"/>
      <c r="D10" s="718" t="s">
        <v>117</v>
      </c>
      <c r="E10" s="718"/>
      <c r="F10" s="718"/>
      <c r="G10" s="718"/>
      <c r="H10" s="718"/>
      <c r="I10" s="719"/>
    </row>
    <row r="11" spans="1:13" s="395" customFormat="1" ht="5" customHeight="1">
      <c r="A11" s="62"/>
      <c r="B11" s="63"/>
      <c r="C11" s="63"/>
      <c r="D11" s="393"/>
      <c r="E11" s="393"/>
      <c r="F11" s="394"/>
      <c r="G11" s="394"/>
      <c r="H11" s="393"/>
      <c r="I11" s="393"/>
    </row>
    <row r="12" spans="1:13" s="397" customFormat="1" ht="13" customHeight="1">
      <c r="A12" s="708" t="s">
        <v>334</v>
      </c>
      <c r="B12" s="708"/>
      <c r="C12" s="446" t="s">
        <v>55</v>
      </c>
      <c r="D12" s="446" t="s">
        <v>2</v>
      </c>
      <c r="E12" s="446" t="s">
        <v>34</v>
      </c>
      <c r="F12" s="708" t="s">
        <v>35</v>
      </c>
      <c r="G12" s="708"/>
      <c r="H12" s="446" t="s">
        <v>3</v>
      </c>
      <c r="I12" s="396" t="s">
        <v>335</v>
      </c>
    </row>
    <row r="13" spans="1:13" s="398" customFormat="1" ht="14" customHeight="1">
      <c r="A13" s="731" t="str">
        <f>IF(Utilitaires!$E$2&gt;1,CONCATENATE("Attention : ",Utilitaires!$E$2," critères ne sont pas encore traités"),IF(Utilitaires!$E$2&gt;0,CONCATENATE("Attention : ",Utilitaires!$E$2," critère n'est pas encore traité"),""))</f>
        <v>Attention : 57 critères ne sont pas encore traités</v>
      </c>
      <c r="B13" s="731"/>
      <c r="C13" s="731"/>
      <c r="D13" s="732" t="str">
        <f>IF((Utilitaires!$G$24*Utilitaires!$G$28)&gt;0,CONCATENATE("Attention : ",Utilitaires!$G$24," processus &lt;",Utilitaires!$B$24,"&gt; et ",Utilitaires!$G$28," processus &lt;",Utilitaires!$B$28,"&gt;"),IF(Utilitaires!$G$24&gt;0,CONCATENATE("Attention : ",Utilitaires!$G$24," processus &lt;",Utilitaires!$B$24,"&gt;"),IF(Utilitaires!$G$28&gt;0,CONCATENATE("Attention : ",Utilitaires!$G$28," processus &lt;",Utilitaires!$B$28,"&gt;"),"")))</f>
        <v>Attention : 8 processus &lt;Incomplet&gt;</v>
      </c>
      <c r="E13" s="732"/>
      <c r="F13" s="732"/>
      <c r="G13" s="732"/>
      <c r="H13" s="720" t="str">
        <f>IF(Utilitaires!$E$65&gt;1,CONCATENATE("Attention : ",Utilitaires!$E$65," indicateurs ne sont pas encore traités"),IF(Utilitaires!$E$65&gt;0,CONCATENATE("Attention : ",Utilitaires!$E$65," indicateur n'est pas encore traité"),""))</f>
        <v>Attention : 12 indicateurs ne sont pas encore traités</v>
      </c>
      <c r="I13" s="720"/>
    </row>
    <row r="14" spans="1:13" s="399" customFormat="1" ht="22" customHeight="1">
      <c r="A14" s="581" t="s">
        <v>305</v>
      </c>
      <c r="B14" s="582"/>
      <c r="C14" s="582"/>
      <c r="D14" s="709" t="str">
        <f>IFERROR(VLOOKUP(E14,Utilitaires!$B$33:$C$43,2),"")</f>
        <v/>
      </c>
      <c r="E14" s="711" t="str">
        <f>IFERROR(AVERAGE(E16,E25,E34,E44,E53,E63,E71,E80),"")</f>
        <v/>
      </c>
      <c r="F14" s="448"/>
      <c r="G14" s="448" t="str">
        <f>IFERROR(IF(COUNTIFS(G16:G88,Utilitaires!$B$24)&gt;0,Utilitaires!$B$24,IF(COUNTIFS(G16:G88,Utilitaires!$B$28)&gt;0,Utilitaires!$B$28,"")),"")</f>
        <v>Incomplet</v>
      </c>
      <c r="H14" s="577" t="str">
        <f>IFERROR(VLOOKUP(E14,Utilitaires!$B$33:$J$43,9),"")</f>
        <v/>
      </c>
      <c r="I14" s="578"/>
      <c r="K14" s="454"/>
      <c r="L14" s="455"/>
      <c r="M14" s="456"/>
    </row>
    <row r="15" spans="1:13" s="399" customFormat="1" ht="22" customHeight="1">
      <c r="A15" s="583"/>
      <c r="B15" s="584"/>
      <c r="C15" s="584"/>
      <c r="D15" s="710"/>
      <c r="E15" s="712"/>
      <c r="F15" s="400"/>
      <c r="G15" s="447" t="str">
        <f>IFERROR(IF(COUNTIFS(G16:G88,Utilitaires!$B$28)&gt;0,Utilitaires!$B$28,""),"")</f>
        <v/>
      </c>
      <c r="H15" s="579"/>
      <c r="I15" s="580"/>
      <c r="K15" s="457"/>
      <c r="L15" s="458"/>
      <c r="M15" s="459"/>
    </row>
    <row r="16" spans="1:13" ht="22" customHeight="1">
      <c r="A16" s="634" t="s">
        <v>50</v>
      </c>
      <c r="B16" s="632" t="s">
        <v>89</v>
      </c>
      <c r="C16" s="632"/>
      <c r="D16" s="201" t="str">
        <f>IFERROR(VLOOKUP(E16,Utilitaires!$B$33:$C$43,2),"")</f>
        <v/>
      </c>
      <c r="E16" s="201" t="str">
        <f>IFERROR(AVERAGE(E18:E24),"")</f>
        <v/>
      </c>
      <c r="F16" s="401"/>
      <c r="G16" s="201" t="str">
        <f>IFERROR(IF(COUNTIFS(D18:D24,'Mode d''emploi'!$C$23)&gt;0,Utilitaires!$B$24,IF(E16&lt;Utilitaires!$E$28,Utilitaires!$B$28,"")),"")</f>
        <v>Incomplet</v>
      </c>
      <c r="H16" s="628" t="str">
        <f>IFERROR(VLOOKUP(D16,Utilitaires!$B$22:$C$29,2),"")</f>
        <v/>
      </c>
      <c r="I16" s="629"/>
      <c r="K16" s="454"/>
      <c r="L16" s="455"/>
      <c r="M16" s="456"/>
    </row>
    <row r="17" spans="1:13" ht="22" customHeight="1">
      <c r="A17" s="635"/>
      <c r="B17" s="633"/>
      <c r="C17" s="633"/>
      <c r="D17" s="627" t="str">
        <f>IF(G16=Utilitaires!$B$24,Utilitaires!$C$12,IF(G16=Utilitaires!$B$28,Utilitaires!$C$28,""))</f>
        <v>Finalisez vos choix, évaluez TOUS les critères !</v>
      </c>
      <c r="E17" s="627"/>
      <c r="F17" s="627"/>
      <c r="G17" s="627"/>
      <c r="H17" s="630"/>
      <c r="I17" s="631"/>
      <c r="K17" s="457"/>
      <c r="L17" s="458"/>
      <c r="M17" s="459"/>
    </row>
    <row r="18" spans="1:13" ht="31" customHeight="1">
      <c r="A18" s="208">
        <f>MAX($A11:A17)+1</f>
        <v>1</v>
      </c>
      <c r="B18" s="693" t="s">
        <v>119</v>
      </c>
      <c r="C18" s="693"/>
      <c r="D18" s="203" t="s">
        <v>396</v>
      </c>
      <c r="E18" s="402" t="str">
        <f>IFERROR(VLOOKUP(D18,Utilitaires!$B$2:$D$8,3),"")</f>
        <v> </v>
      </c>
      <c r="F18" s="706" t="str">
        <f>IF(AND(D18='Mode d''emploi'!$C$29,H18="",I18=Utilitaires!$D$74),Utilitaires!$E$75,IF(AND(D18='Mode d''emploi'!$C$23,H18="",I18&lt;&gt;Utilitaires!$D$74),Utilitaires!$E$78,IF(AND(D18='Mode d''emploi'!$C$23,Evaluation!I18=Utilitaires!$D$77),Utilitaires!$E$77,IF(AND($H18="",I18=Utilitaires!$D$77),Utilitaires!$E$76,IF(AND($H18="",$I18=Utilitaires!$D$76),Utilitaires!$E$75,IF(AND($H18&lt;&gt;"",$I18=Utilitaires!$D$74),Utilitaires!$E$74,VLOOKUP($D18,Utilitaires!$B$2:$D$8,2)))))))</f>
        <v>Libellé du critère quand il sera choisi</v>
      </c>
      <c r="G18" s="706"/>
      <c r="H18" s="465"/>
      <c r="I18" s="417" t="s">
        <v>186</v>
      </c>
      <c r="J18" s="403"/>
      <c r="K18" s="390" t="s">
        <v>304</v>
      </c>
    </row>
    <row r="19" spans="1:13" ht="40" customHeight="1">
      <c r="A19" s="106">
        <f>MAX($A12:A18)+1</f>
        <v>2</v>
      </c>
      <c r="B19" s="699" t="s">
        <v>120</v>
      </c>
      <c r="C19" s="699"/>
      <c r="D19" s="203" t="s">
        <v>396</v>
      </c>
      <c r="E19" s="404" t="str">
        <f>IFERROR(VLOOKUP(D19,Utilitaires!$B$2:$D$8,3),"")</f>
        <v> </v>
      </c>
      <c r="F19" s="706" t="str">
        <f>IF(AND(D19='Mode d''emploi'!$C$29,H19="",I19=Utilitaires!$D$74),Utilitaires!$E$75,IF(AND(D19='Mode d''emploi'!$C$23,H19="",I19&lt;&gt;Utilitaires!$D$74),Utilitaires!$E$78,IF(AND(D19='Mode d''emploi'!$C$23,Evaluation!I19=Utilitaires!$D$77),Utilitaires!$E$77,IF(AND($H19="",I19=Utilitaires!$D$77),Utilitaires!$E$76,IF(AND($H19="",$I19=Utilitaires!$D$76),Utilitaires!$E$75,IF(AND($H19&lt;&gt;"",$I19=Utilitaires!$D$74),Utilitaires!$E$74,VLOOKUP($D19,Utilitaires!$B$2:$D$8,2)))))))</f>
        <v>Libellé du critère quand il sera choisi</v>
      </c>
      <c r="G19" s="706"/>
      <c r="H19" s="107"/>
      <c r="I19" s="417" t="s">
        <v>186</v>
      </c>
    </row>
    <row r="20" spans="1:13" ht="31" customHeight="1">
      <c r="A20" s="106">
        <f>MAX($A13:A19)+1</f>
        <v>3</v>
      </c>
      <c r="B20" s="699" t="s">
        <v>121</v>
      </c>
      <c r="C20" s="699"/>
      <c r="D20" s="203" t="s">
        <v>396</v>
      </c>
      <c r="E20" s="404" t="str">
        <f>IFERROR(VLOOKUP(D20,Utilitaires!$B$2:$D$8,3),"")</f>
        <v> </v>
      </c>
      <c r="F20" s="706" t="str">
        <f>IF(AND(D20='Mode d''emploi'!$C$29,H20="",I20=Utilitaires!$D$74),Utilitaires!$E$75,IF(AND(D20='Mode d''emploi'!$C$23,H20="",I20&lt;&gt;Utilitaires!$D$74),Utilitaires!$E$78,IF(AND(D20='Mode d''emploi'!$C$23,Evaluation!I20=Utilitaires!$D$77),Utilitaires!$E$77,IF(AND($H20="",I20=Utilitaires!$D$77),Utilitaires!$E$76,IF(AND($H20="",$I20=Utilitaires!$D$76),Utilitaires!$E$75,IF(AND($H20&lt;&gt;"",$I20=Utilitaires!$D$74),Utilitaires!$E$74,VLOOKUP($D20,Utilitaires!$B$2:$D$8,2)))))))</f>
        <v>Libellé du critère quand il sera choisi</v>
      </c>
      <c r="G20" s="706"/>
      <c r="H20" s="466"/>
      <c r="I20" s="417" t="s">
        <v>186</v>
      </c>
    </row>
    <row r="21" spans="1:13" ht="31" customHeight="1">
      <c r="A21" s="106">
        <f>MAX($A14:A20)+1</f>
        <v>4</v>
      </c>
      <c r="B21" s="699" t="s">
        <v>122</v>
      </c>
      <c r="C21" s="699"/>
      <c r="D21" s="203" t="s">
        <v>396</v>
      </c>
      <c r="E21" s="404" t="str">
        <f>IFERROR(VLOOKUP(D21,Utilitaires!$B$2:$D$8,3),"")</f>
        <v> </v>
      </c>
      <c r="F21" s="706" t="str">
        <f>IF(AND(D21='Mode d''emploi'!$C$29,H21="",I21=Utilitaires!$D$74),Utilitaires!$E$75,IF(AND(D21='Mode d''emploi'!$C$23,H21="",I21&lt;&gt;Utilitaires!$D$74),Utilitaires!$E$78,IF(AND(D21='Mode d''emploi'!$C$23,Evaluation!I21=Utilitaires!$D$77),Utilitaires!$E$77,IF(AND($H21="",I21=Utilitaires!$D$77),Utilitaires!$E$76,IF(AND($H21="",$I21=Utilitaires!$D$76),Utilitaires!$E$75,IF(AND($H21&lt;&gt;"",$I21=Utilitaires!$D$74),Utilitaires!$E$74,VLOOKUP($D21,Utilitaires!$B$2:$D$8,2)))))))</f>
        <v>Libellé du critère quand il sera choisi</v>
      </c>
      <c r="G21" s="706"/>
      <c r="H21" s="107"/>
      <c r="I21" s="417" t="s">
        <v>186</v>
      </c>
    </row>
    <row r="22" spans="1:13" ht="23" customHeight="1">
      <c r="A22" s="106">
        <f>MAX($A16:A21)+1</f>
        <v>5</v>
      </c>
      <c r="B22" s="699" t="s">
        <v>123</v>
      </c>
      <c r="C22" s="699"/>
      <c r="D22" s="203" t="s">
        <v>396</v>
      </c>
      <c r="E22" s="404" t="str">
        <f>IFERROR(VLOOKUP(D22,Utilitaires!$B$2:$D$8,3),"")</f>
        <v> </v>
      </c>
      <c r="F22" s="706" t="str">
        <f>IF(AND(D22='Mode d''emploi'!$C$29,H22="",I22=Utilitaires!$D$74),Utilitaires!$E$75,IF(AND(D22='Mode d''emploi'!$C$23,H22="",I22&lt;&gt;Utilitaires!$D$74),Utilitaires!$E$78,IF(AND(D22='Mode d''emploi'!$C$23,Evaluation!I22=Utilitaires!$D$77),Utilitaires!$E$77,IF(AND($H22="",I22=Utilitaires!$D$77),Utilitaires!$E$76,IF(AND($H22="",$I22=Utilitaires!$D$76),Utilitaires!$E$75,IF(AND($H22&lt;&gt;"",$I22=Utilitaires!$D$74),Utilitaires!$E$74,VLOOKUP($D22,Utilitaires!$B$2:$D$8,2)))))))</f>
        <v>Libellé du critère quand il sera choisi</v>
      </c>
      <c r="G22" s="706"/>
      <c r="H22" s="107"/>
      <c r="I22" s="417" t="s">
        <v>186</v>
      </c>
    </row>
    <row r="23" spans="1:13" ht="31" customHeight="1">
      <c r="A23" s="106">
        <f>MAX($A16:A22)+1</f>
        <v>6</v>
      </c>
      <c r="B23" s="700" t="s">
        <v>333</v>
      </c>
      <c r="C23" s="700"/>
      <c r="D23" s="203" t="s">
        <v>396</v>
      </c>
      <c r="E23" s="404" t="str">
        <f>IFERROR(VLOOKUP(D23,Utilitaires!$B$2:$D$8,3),"")</f>
        <v> </v>
      </c>
      <c r="F23" s="706" t="str">
        <f>IF(AND(D23='Mode d''emploi'!$C$29,H23="",I23=Utilitaires!$D$74),Utilitaires!$E$75,IF(AND(D23='Mode d''emploi'!$C$23,H23="",I23&lt;&gt;Utilitaires!$D$74),Utilitaires!$E$78,IF(AND(D23='Mode d''emploi'!$C$23,Evaluation!I23=Utilitaires!$D$77),Utilitaires!$E$77,IF(AND($H23="",I23=Utilitaires!$D$77),Utilitaires!$E$76,IF(AND($H23="",$I23=Utilitaires!$D$76),Utilitaires!$E$75,IF(AND($H23&lt;&gt;"",$I23=Utilitaires!$D$74),Utilitaires!$E$74,VLOOKUP($D23,Utilitaires!$B$2:$D$8,2)))))))</f>
        <v>Libellé du critère quand il sera choisi</v>
      </c>
      <c r="G23" s="706"/>
      <c r="H23" s="107"/>
      <c r="I23" s="417" t="s">
        <v>186</v>
      </c>
    </row>
    <row r="24" spans="1:13" ht="31" customHeight="1">
      <c r="A24" s="209">
        <f>MAX($A19:A23)+1</f>
        <v>7</v>
      </c>
      <c r="B24" s="701" t="s">
        <v>124</v>
      </c>
      <c r="C24" s="701"/>
      <c r="D24" s="203" t="s">
        <v>396</v>
      </c>
      <c r="E24" s="405" t="str">
        <f>IFERROR(VLOOKUP(D24,Utilitaires!$B$2:$D$8,3),"")</f>
        <v> </v>
      </c>
      <c r="F24" s="707" t="str">
        <f>IF(AND(D24='Mode d''emploi'!$C$29,H24="",I24=Utilitaires!$D$74),Utilitaires!$E$75,IF(AND(D24='Mode d''emploi'!$C$23,H24="",I24&lt;&gt;Utilitaires!$D$74),Utilitaires!$E$78,IF(AND(D24='Mode d''emploi'!$C$23,Evaluation!I24=Utilitaires!$D$77),Utilitaires!$E$77,IF(AND($H24="",I24=Utilitaires!$D$77),Utilitaires!$E$76,IF(AND($H24="",$I24=Utilitaires!$D$76),Utilitaires!$E$75,IF(AND($H24&lt;&gt;"",$I24=Utilitaires!$D$74),Utilitaires!$E$74,VLOOKUP($D24,Utilitaires!$B$2:$D$8,2)))))))</f>
        <v>Libellé du critère quand il sera choisi</v>
      </c>
      <c r="G24" s="707"/>
      <c r="H24" s="205"/>
      <c r="I24" s="417" t="s">
        <v>186</v>
      </c>
    </row>
    <row r="25" spans="1:13" s="406" customFormat="1" ht="22" customHeight="1">
      <c r="A25" s="637" t="s">
        <v>51</v>
      </c>
      <c r="B25" s="643" t="s">
        <v>90</v>
      </c>
      <c r="C25" s="643"/>
      <c r="D25" s="96" t="str">
        <f>IFERROR(VLOOKUP(E25,Utilitaires!$B$33:$C$43,2),"")</f>
        <v/>
      </c>
      <c r="E25" s="96" t="str">
        <f>IFERROR(AVERAGE(E27:E33),"")</f>
        <v/>
      </c>
      <c r="F25" s="96"/>
      <c r="G25" s="96" t="str">
        <f>IFERROR(IF(COUNTIFS(D27:D33,'Mode d''emploi'!$C$23)&gt;0,Utilitaires!$B$24,IF(E25&lt;Utilitaires!$E$28,Utilitaires!$B$28,"")),"")</f>
        <v>Incomplet</v>
      </c>
      <c r="H25" s="639" t="str">
        <f>IFERROR(VLOOKUP(D25,Utilitaires!$B$22:$C$29,2),"")</f>
        <v/>
      </c>
      <c r="I25" s="640"/>
      <c r="K25" s="454"/>
      <c r="L25" s="455"/>
      <c r="M25" s="456"/>
    </row>
    <row r="26" spans="1:13" s="406" customFormat="1" ht="22" customHeight="1">
      <c r="A26" s="638"/>
      <c r="B26" s="644"/>
      <c r="C26" s="644"/>
      <c r="D26" s="636" t="str">
        <f>IF(G25=Utilitaires!$B$24,Utilitaires!$C$12,IF(G25=Utilitaires!$B$28,Utilitaires!$C$28,""))</f>
        <v>Finalisez vos choix, évaluez TOUS les critères !</v>
      </c>
      <c r="E26" s="636"/>
      <c r="F26" s="636"/>
      <c r="G26" s="636"/>
      <c r="H26" s="641"/>
      <c r="I26" s="642"/>
      <c r="K26" s="457"/>
      <c r="L26" s="458"/>
      <c r="M26" s="459"/>
    </row>
    <row r="27" spans="1:13" ht="43" customHeight="1">
      <c r="A27" s="206">
        <f>MAX($A$18:A25)+1</f>
        <v>8</v>
      </c>
      <c r="B27" s="690" t="s">
        <v>125</v>
      </c>
      <c r="C27" s="690"/>
      <c r="D27" s="203" t="s">
        <v>396</v>
      </c>
      <c r="E27" s="402" t="str">
        <f>IFERROR(VLOOKUP(D27,Utilitaires!$B$2:$D$8,3),"")</f>
        <v> </v>
      </c>
      <c r="F27" s="721" t="str">
        <f>IF(AND(D27='Mode d''emploi'!$C$29,H27="",I27=Utilitaires!$D$74),Utilitaires!$E$75,IF(AND(D27='Mode d''emploi'!$C$23,H27="",I27&lt;&gt;Utilitaires!$D$74),Utilitaires!$E$78,IF(AND(D27='Mode d''emploi'!$C$23,Evaluation!I27=Utilitaires!$D$77),Utilitaires!$E$77,IF(AND($H27="",I27=Utilitaires!$D$77),Utilitaires!$E$76,IF(AND($H27="",$I27=Utilitaires!$D$76),Utilitaires!$E$75,IF(AND($H27&lt;&gt;"",$I27=Utilitaires!$D$74),Utilitaires!$E$74,VLOOKUP($D27,Utilitaires!$B$2:$D$8,2)))))))</f>
        <v>Libellé du critère quand il sera choisi</v>
      </c>
      <c r="G27" s="721"/>
      <c r="H27" s="465"/>
      <c r="I27" s="417" t="s">
        <v>186</v>
      </c>
    </row>
    <row r="28" spans="1:13" ht="31" customHeight="1">
      <c r="A28" s="108">
        <f>MAX($A$18:A27)+1</f>
        <v>9</v>
      </c>
      <c r="B28" s="691" t="s">
        <v>126</v>
      </c>
      <c r="C28" s="691"/>
      <c r="D28" s="203" t="s">
        <v>396</v>
      </c>
      <c r="E28" s="404" t="str">
        <f>IFERROR(VLOOKUP(D28,Utilitaires!$B$2:$D$8,3),"")</f>
        <v> </v>
      </c>
      <c r="F28" s="706" t="str">
        <f>IF(AND(D28='Mode d''emploi'!$C$29,H28="",I28=Utilitaires!$D$74),Utilitaires!$E$75,IF(AND(D28='Mode d''emploi'!$C$23,H28="",I28&lt;&gt;Utilitaires!$D$74),Utilitaires!$E$78,IF(AND(D28='Mode d''emploi'!$C$23,Evaluation!I28=Utilitaires!$D$77),Utilitaires!$E$77,IF(AND($H28="",I28=Utilitaires!$D$77),Utilitaires!$E$76,IF(AND($H28="",$I28=Utilitaires!$D$76),Utilitaires!$E$75,IF(AND($H28&lt;&gt;"",$I28=Utilitaires!$D$74),Utilitaires!$E$74,VLOOKUP($D28,Utilitaires!$B$2:$D$8,2)))))))</f>
        <v>Libellé du critère quand il sera choisi</v>
      </c>
      <c r="G28" s="706"/>
      <c r="H28" s="466"/>
      <c r="I28" s="417" t="s">
        <v>186</v>
      </c>
    </row>
    <row r="29" spans="1:13" ht="43" customHeight="1">
      <c r="A29" s="108">
        <f>MAX($A$18:A28)+1</f>
        <v>10</v>
      </c>
      <c r="B29" s="691" t="s">
        <v>127</v>
      </c>
      <c r="C29" s="691"/>
      <c r="D29" s="203" t="s">
        <v>396</v>
      </c>
      <c r="E29" s="404" t="str">
        <f>IFERROR(VLOOKUP(D29,Utilitaires!$B$2:$D$8,3),"")</f>
        <v> </v>
      </c>
      <c r="F29" s="706" t="str">
        <f>IF(AND(D29='Mode d''emploi'!$C$29,H29="",I29=Utilitaires!$D$74),Utilitaires!$E$75,IF(AND(D29='Mode d''emploi'!$C$23,H29="",I29&lt;&gt;Utilitaires!$D$74),Utilitaires!$E$78,IF(AND(D29='Mode d''emploi'!$C$23,Evaluation!I29=Utilitaires!$D$77),Utilitaires!$E$77,IF(AND($H29="",I29=Utilitaires!$D$77),Utilitaires!$E$76,IF(AND($H29="",$I29=Utilitaires!$D$76),Utilitaires!$E$75,IF(AND($H29&lt;&gt;"",$I29=Utilitaires!$D$74),Utilitaires!$E$74,VLOOKUP($D29,Utilitaires!$B$2:$D$8,2)))))))</f>
        <v>Libellé du critère quand il sera choisi</v>
      </c>
      <c r="G29" s="706"/>
      <c r="H29" s="466"/>
      <c r="I29" s="417" t="s">
        <v>186</v>
      </c>
    </row>
    <row r="30" spans="1:13" ht="31" customHeight="1">
      <c r="A30" s="108">
        <f>MAX($A$18:A29)+1</f>
        <v>11</v>
      </c>
      <c r="B30" s="691" t="s">
        <v>128</v>
      </c>
      <c r="C30" s="691"/>
      <c r="D30" s="203" t="s">
        <v>396</v>
      </c>
      <c r="E30" s="404" t="str">
        <f>IFERROR(VLOOKUP(D30,Utilitaires!$B$2:$D$8,3),"")</f>
        <v> </v>
      </c>
      <c r="F30" s="706" t="str">
        <f>IF(AND(D30='Mode d''emploi'!$C$29,H30="",I30=Utilitaires!$D$74),Utilitaires!$E$75,IF(AND(D30='Mode d''emploi'!$C$23,H30="",I30&lt;&gt;Utilitaires!$D$74),Utilitaires!$E$78,IF(AND(D30='Mode d''emploi'!$C$23,Evaluation!I30=Utilitaires!$D$77),Utilitaires!$E$77,IF(AND($H30="",I30=Utilitaires!$D$77),Utilitaires!$E$76,IF(AND($H30="",$I30=Utilitaires!$D$76),Utilitaires!$E$75,IF(AND($H30&lt;&gt;"",$I30=Utilitaires!$D$74),Utilitaires!$E$74,VLOOKUP($D30,Utilitaires!$B$2:$D$8,2)))))))</f>
        <v>Libellé du critère quand il sera choisi</v>
      </c>
      <c r="G30" s="706"/>
      <c r="H30" s="466"/>
      <c r="I30" s="417" t="s">
        <v>186</v>
      </c>
    </row>
    <row r="31" spans="1:13" ht="31" customHeight="1">
      <c r="A31" s="108">
        <f>MAX($A$18:A30)+1</f>
        <v>12</v>
      </c>
      <c r="B31" s="691" t="s">
        <v>129</v>
      </c>
      <c r="C31" s="691"/>
      <c r="D31" s="203" t="s">
        <v>396</v>
      </c>
      <c r="E31" s="404" t="str">
        <f>IFERROR(VLOOKUP(D31,Utilitaires!$B$2:$D$8,3),"")</f>
        <v> </v>
      </c>
      <c r="F31" s="706" t="str">
        <f>IF(AND(D31='Mode d''emploi'!$C$29,H31="",I31=Utilitaires!$D$74),Utilitaires!$E$75,IF(AND(D31='Mode d''emploi'!$C$23,H31="",I31&lt;&gt;Utilitaires!$D$74),Utilitaires!$E$78,IF(AND(D31='Mode d''emploi'!$C$23,Evaluation!I31=Utilitaires!$D$77),Utilitaires!$E$77,IF(AND($H31="",I31=Utilitaires!$D$77),Utilitaires!$E$76,IF(AND($H31="",$I31=Utilitaires!$D$76),Utilitaires!$E$75,IF(AND($H31&lt;&gt;"",$I31=Utilitaires!$D$74),Utilitaires!$E$74,VLOOKUP($D31,Utilitaires!$B$2:$D$8,2)))))))</f>
        <v>Libellé du critère quand il sera choisi</v>
      </c>
      <c r="G31" s="706"/>
      <c r="H31" s="466"/>
      <c r="I31" s="417" t="s">
        <v>186</v>
      </c>
    </row>
    <row r="32" spans="1:13" ht="31" customHeight="1">
      <c r="A32" s="108">
        <f>MAX($A$18:A31)+1</f>
        <v>13</v>
      </c>
      <c r="B32" s="691" t="s">
        <v>130</v>
      </c>
      <c r="C32" s="691"/>
      <c r="D32" s="203" t="s">
        <v>396</v>
      </c>
      <c r="E32" s="404" t="str">
        <f>IFERROR(VLOOKUP(D32,Utilitaires!$B$2:$D$8,3),"")</f>
        <v> </v>
      </c>
      <c r="F32" s="706" t="str">
        <f>IF(AND(D32='Mode d''emploi'!$C$29,H32="",I32=Utilitaires!$D$74),Utilitaires!$E$75,IF(AND(D32='Mode d''emploi'!$C$23,H32="",I32&lt;&gt;Utilitaires!$D$74),Utilitaires!$E$78,IF(AND(D32='Mode d''emploi'!$C$23,Evaluation!I32=Utilitaires!$D$77),Utilitaires!$E$77,IF(AND($H32="",I32=Utilitaires!$D$77),Utilitaires!$E$76,IF(AND($H32="",$I32=Utilitaires!$D$76),Utilitaires!$E$75,IF(AND($H32&lt;&gt;"",$I32=Utilitaires!$D$74),Utilitaires!$E$74,VLOOKUP($D32,Utilitaires!$B$2:$D$8,2)))))))</f>
        <v>Libellé du critère quand il sera choisi</v>
      </c>
      <c r="G32" s="706"/>
      <c r="H32" s="466"/>
      <c r="I32" s="417" t="s">
        <v>186</v>
      </c>
    </row>
    <row r="33" spans="1:13" ht="31" customHeight="1">
      <c r="A33" s="207">
        <f>MAX($A$18:A32)+1</f>
        <v>14</v>
      </c>
      <c r="B33" s="692" t="s">
        <v>131</v>
      </c>
      <c r="C33" s="692"/>
      <c r="D33" s="203" t="s">
        <v>396</v>
      </c>
      <c r="E33" s="405" t="str">
        <f>IFERROR(VLOOKUP(D33,Utilitaires!$B$2:$D$8,3),"")</f>
        <v> </v>
      </c>
      <c r="F33" s="707" t="str">
        <f>IF(AND(D33='Mode d''emploi'!$C$29,H33="",I33=Utilitaires!$D$74),Utilitaires!$E$75,IF(AND(D33='Mode d''emploi'!$C$23,H33="",I33&lt;&gt;Utilitaires!$D$74),Utilitaires!$E$78,IF(AND(D33='Mode d''emploi'!$C$23,Evaluation!I33=Utilitaires!$D$77),Utilitaires!$E$77,IF(AND($H33="",I33=Utilitaires!$D$77),Utilitaires!$E$76,IF(AND($H33="",$I33=Utilitaires!$D$76),Utilitaires!$E$75,IF(AND($H33&lt;&gt;"",$I33=Utilitaires!$D$74),Utilitaires!$E$74,VLOOKUP($D33,Utilitaires!$B$2:$D$8,2)))))))</f>
        <v>Libellé du critère quand il sera choisi</v>
      </c>
      <c r="G33" s="707"/>
      <c r="H33" s="467"/>
      <c r="I33" s="417" t="s">
        <v>186</v>
      </c>
    </row>
    <row r="34" spans="1:13" ht="22" customHeight="1">
      <c r="A34" s="646" t="s">
        <v>52</v>
      </c>
      <c r="B34" s="652" t="s">
        <v>91</v>
      </c>
      <c r="C34" s="652"/>
      <c r="D34" s="97" t="str">
        <f>IFERROR(VLOOKUP(E34,Utilitaires!$B$33:$C$43,2),"")</f>
        <v/>
      </c>
      <c r="E34" s="97" t="str">
        <f>IFERROR(AVERAGE(E36:E43),"")</f>
        <v/>
      </c>
      <c r="F34" s="98"/>
      <c r="G34" s="97" t="str">
        <f>IFERROR(IF(COUNTIFS(D36:D43,'Mode d''emploi'!$C$23)&gt;0,Utilitaires!$B$24,IF(E34&lt;Utilitaires!$E$28,Utilitaires!$B$28,"")),"")</f>
        <v>Incomplet</v>
      </c>
      <c r="H34" s="648" t="str">
        <f>IFERROR(VLOOKUP(D34,Utilitaires!$B$22:$C$29,2),"")</f>
        <v/>
      </c>
      <c r="I34" s="649"/>
      <c r="K34" s="454"/>
      <c r="L34" s="455"/>
      <c r="M34" s="456"/>
    </row>
    <row r="35" spans="1:13" ht="22" customHeight="1">
      <c r="A35" s="647"/>
      <c r="B35" s="653"/>
      <c r="C35" s="653"/>
      <c r="D35" s="645" t="str">
        <f>IFERROR(IF(G34=Utilitaires!$B$24,Utilitaires!$C$12,IF(G34=Utilitaires!$B$28,Utilitaires!$C$28,"")),"")</f>
        <v>Finalisez vos choix, évaluez TOUS les critères !</v>
      </c>
      <c r="E35" s="645"/>
      <c r="F35" s="645"/>
      <c r="G35" s="645"/>
      <c r="H35" s="650"/>
      <c r="I35" s="651"/>
      <c r="K35" s="457"/>
      <c r="L35" s="458"/>
      <c r="M35" s="459"/>
    </row>
    <row r="36" spans="1:13" ht="35" customHeight="1">
      <c r="A36" s="202">
        <f>MAX($A$18:A34)+1</f>
        <v>15</v>
      </c>
      <c r="B36" s="733" t="s">
        <v>132</v>
      </c>
      <c r="C36" s="733"/>
      <c r="D36" s="203" t="s">
        <v>396</v>
      </c>
      <c r="E36" s="402" t="str">
        <f>IFERROR(VLOOKUP(D36,Utilitaires!$B$2:$D$8,3),"")</f>
        <v> </v>
      </c>
      <c r="F36" s="721" t="str">
        <f>IF(AND(D36='Mode d''emploi'!$C$29,H36="",I36=Utilitaires!$D$74),Utilitaires!$E$75,IF(AND(D36='Mode d''emploi'!$C$23,H36="",I36&lt;&gt;Utilitaires!$D$74),Utilitaires!$E$78,IF(AND(D36='Mode d''emploi'!$C$23,Evaluation!I36=Utilitaires!$D$77),Utilitaires!$E$77,IF(AND($H36="",I36=Utilitaires!$D$77),Utilitaires!$E$76,IF(AND($H36="",$I36=Utilitaires!$D$76),Utilitaires!$E$75,IF(AND($H36&lt;&gt;"",$I36=Utilitaires!$D$74),Utilitaires!$E$74,VLOOKUP($D36,Utilitaires!$B$2:$D$8,2)))))))</f>
        <v>Libellé du critère quand il sera choisi</v>
      </c>
      <c r="G36" s="721"/>
      <c r="H36" s="465"/>
      <c r="I36" s="417" t="s">
        <v>186</v>
      </c>
    </row>
    <row r="37" spans="1:13" ht="43" customHeight="1">
      <c r="A37" s="109">
        <f>MAX($A$18:A36)+1</f>
        <v>16</v>
      </c>
      <c r="B37" s="688" t="s">
        <v>133</v>
      </c>
      <c r="C37" s="688"/>
      <c r="D37" s="203" t="s">
        <v>396</v>
      </c>
      <c r="E37" s="404" t="str">
        <f>IFERROR(VLOOKUP(D37,Utilitaires!$B$2:$D$8,3),"")</f>
        <v> </v>
      </c>
      <c r="F37" s="706" t="str">
        <f>IF(AND(D37='Mode d''emploi'!$C$29,H37="",I37=Utilitaires!$D$74),Utilitaires!$E$75,IF(AND(D37='Mode d''emploi'!$C$23,H37="",I37&lt;&gt;Utilitaires!$D$74),Utilitaires!$E$78,IF(AND(D37='Mode d''emploi'!$C$23,Evaluation!I37=Utilitaires!$D$77),Utilitaires!$E$77,IF(AND($H37="",I37=Utilitaires!$D$77),Utilitaires!$E$76,IF(AND($H37="",$I37=Utilitaires!$D$76),Utilitaires!$E$75,IF(AND($H37&lt;&gt;"",$I37=Utilitaires!$D$74),Utilitaires!$E$74,VLOOKUP($D37,Utilitaires!$B$2:$D$8,2)))))))</f>
        <v>Libellé du critère quand il sera choisi</v>
      </c>
      <c r="G37" s="706"/>
      <c r="H37" s="466"/>
      <c r="I37" s="417" t="s">
        <v>186</v>
      </c>
    </row>
    <row r="38" spans="1:13" ht="31" customHeight="1">
      <c r="A38" s="109">
        <f>MAX($A$18:A37)+1</f>
        <v>17</v>
      </c>
      <c r="B38" s="688" t="s">
        <v>134</v>
      </c>
      <c r="C38" s="688"/>
      <c r="D38" s="203" t="s">
        <v>396</v>
      </c>
      <c r="E38" s="404" t="str">
        <f>IFERROR(VLOOKUP(D38,Utilitaires!$B$2:$D$8,3),"")</f>
        <v> </v>
      </c>
      <c r="F38" s="706" t="str">
        <f>IF(AND(D38='Mode d''emploi'!$C$29,H38="",I38=Utilitaires!$D$74),Utilitaires!$E$75,IF(AND(D38='Mode d''emploi'!$C$23,H38="",I38&lt;&gt;Utilitaires!$D$74),Utilitaires!$E$78,IF(AND(D38='Mode d''emploi'!$C$23,Evaluation!I38=Utilitaires!$D$77),Utilitaires!$E$77,IF(AND($H38="",I38=Utilitaires!$D$77),Utilitaires!$E$76,IF(AND($H38="",$I38=Utilitaires!$D$76),Utilitaires!$E$75,IF(AND($H38&lt;&gt;"",$I38=Utilitaires!$D$74),Utilitaires!$E$74,VLOOKUP($D38,Utilitaires!$B$2:$D$8,2)))))))</f>
        <v>Libellé du critère quand il sera choisi</v>
      </c>
      <c r="G38" s="706"/>
      <c r="H38" s="466"/>
      <c r="I38" s="417" t="s">
        <v>186</v>
      </c>
    </row>
    <row r="39" spans="1:13" ht="31" customHeight="1">
      <c r="A39" s="109">
        <f>MAX($A$18:A38)+1</f>
        <v>18</v>
      </c>
      <c r="B39" s="688" t="s">
        <v>135</v>
      </c>
      <c r="C39" s="688"/>
      <c r="D39" s="203" t="s">
        <v>396</v>
      </c>
      <c r="E39" s="404" t="str">
        <f>IFERROR(VLOOKUP(D39,Utilitaires!$B$2:$D$8,3),"")</f>
        <v> </v>
      </c>
      <c r="F39" s="706" t="str">
        <f>IF(AND(D39='Mode d''emploi'!$C$29,H39="",I39=Utilitaires!$D$74),Utilitaires!$E$75,IF(AND(D39='Mode d''emploi'!$C$23,H39="",I39&lt;&gt;Utilitaires!$D$74),Utilitaires!$E$78,IF(AND(D39='Mode d''emploi'!$C$23,Evaluation!I39=Utilitaires!$D$77),Utilitaires!$E$77,IF(AND($H39="",I39=Utilitaires!$D$77),Utilitaires!$E$76,IF(AND($H39="",$I39=Utilitaires!$D$76),Utilitaires!$E$75,IF(AND($H39&lt;&gt;"",$I39=Utilitaires!$D$74),Utilitaires!$E$74,VLOOKUP($D39,Utilitaires!$B$2:$D$8,2)))))))</f>
        <v>Libellé du critère quand il sera choisi</v>
      </c>
      <c r="G39" s="706"/>
      <c r="H39" s="466"/>
      <c r="I39" s="417" t="s">
        <v>186</v>
      </c>
    </row>
    <row r="40" spans="1:13" ht="31" customHeight="1">
      <c r="A40" s="109">
        <f>MAX($A$18:A39)+1</f>
        <v>19</v>
      </c>
      <c r="B40" s="688" t="s">
        <v>136</v>
      </c>
      <c r="C40" s="688"/>
      <c r="D40" s="203" t="s">
        <v>396</v>
      </c>
      <c r="E40" s="404" t="str">
        <f>IFERROR(VLOOKUP(D40,Utilitaires!$B$2:$D$8,3),"")</f>
        <v> </v>
      </c>
      <c r="F40" s="706" t="str">
        <f>IF(AND(D40='Mode d''emploi'!$C$29,H40="",I40=Utilitaires!$D$74),Utilitaires!$E$75,IF(AND(D40='Mode d''emploi'!$C$23,H40="",I40&lt;&gt;Utilitaires!$D$74),Utilitaires!$E$78,IF(AND(D40='Mode d''emploi'!$C$23,Evaluation!I40=Utilitaires!$D$77),Utilitaires!$E$77,IF(AND($H40="",I40=Utilitaires!$D$77),Utilitaires!$E$76,IF(AND($H40="",$I40=Utilitaires!$D$76),Utilitaires!$E$75,IF(AND($H40&lt;&gt;"",$I40=Utilitaires!$D$74),Utilitaires!$E$74,VLOOKUP($D40,Utilitaires!$B$2:$D$8,2)))))))</f>
        <v>Libellé du critère quand il sera choisi</v>
      </c>
      <c r="G40" s="706"/>
      <c r="H40" s="466"/>
      <c r="I40" s="417" t="s">
        <v>186</v>
      </c>
    </row>
    <row r="41" spans="1:13" ht="31" customHeight="1">
      <c r="A41" s="109">
        <f>MAX($A$18:A40)+1</f>
        <v>20</v>
      </c>
      <c r="B41" s="688" t="s">
        <v>137</v>
      </c>
      <c r="C41" s="688"/>
      <c r="D41" s="203" t="s">
        <v>396</v>
      </c>
      <c r="E41" s="404" t="str">
        <f>IFERROR(VLOOKUP(D41,Utilitaires!$B$2:$D$8,3),"")</f>
        <v> </v>
      </c>
      <c r="F41" s="706" t="str">
        <f>IF(AND(D41='Mode d''emploi'!$C$29,H41="",I41=Utilitaires!$D$74),Utilitaires!$E$75,IF(AND(D41='Mode d''emploi'!$C$23,H41="",I41&lt;&gt;Utilitaires!$D$74),Utilitaires!$E$78,IF(AND(D41='Mode d''emploi'!$C$23,Evaluation!I41=Utilitaires!$D$77),Utilitaires!$E$77,IF(AND($H41="",I41=Utilitaires!$D$77),Utilitaires!$E$76,IF(AND($H41="",$I41=Utilitaires!$D$76),Utilitaires!$E$75,IF(AND($H41&lt;&gt;"",$I41=Utilitaires!$D$74),Utilitaires!$E$74,VLOOKUP($D41,Utilitaires!$B$2:$D$8,2)))))))</f>
        <v>Libellé du critère quand il sera choisi</v>
      </c>
      <c r="G41" s="706"/>
      <c r="H41" s="466"/>
      <c r="I41" s="417" t="s">
        <v>186</v>
      </c>
    </row>
    <row r="42" spans="1:13" ht="31" customHeight="1">
      <c r="A42" s="109">
        <f>MAX($A$18:A41)+1</f>
        <v>21</v>
      </c>
      <c r="B42" s="688" t="s">
        <v>138</v>
      </c>
      <c r="C42" s="688"/>
      <c r="D42" s="203" t="s">
        <v>396</v>
      </c>
      <c r="E42" s="404" t="str">
        <f>IFERROR(VLOOKUP(D42,Utilitaires!$B$2:$D$8,3),"")</f>
        <v> </v>
      </c>
      <c r="F42" s="706" t="str">
        <f>IF(AND(D42='Mode d''emploi'!$C$29,H42="",I42=Utilitaires!$D$74),Utilitaires!$E$75,IF(AND(D42='Mode d''emploi'!$C$23,H42="",I42&lt;&gt;Utilitaires!$D$74),Utilitaires!$E$78,IF(AND(D42='Mode d''emploi'!$C$23,Evaluation!I42=Utilitaires!$D$77),Utilitaires!$E$77,IF(AND($H42="",I42=Utilitaires!$D$77),Utilitaires!$E$76,IF(AND($H42="",$I42=Utilitaires!$D$76),Utilitaires!$E$75,IF(AND($H42&lt;&gt;"",$I42=Utilitaires!$D$74),Utilitaires!$E$74,VLOOKUP($D42,Utilitaires!$B$2:$D$8,2)))))))</f>
        <v>Libellé du critère quand il sera choisi</v>
      </c>
      <c r="G42" s="706"/>
      <c r="H42" s="466"/>
      <c r="I42" s="417" t="s">
        <v>186</v>
      </c>
    </row>
    <row r="43" spans="1:13" ht="31" customHeight="1">
      <c r="A43" s="204">
        <f>MAX($A$18:A42)+1</f>
        <v>22</v>
      </c>
      <c r="B43" s="689" t="s">
        <v>139</v>
      </c>
      <c r="C43" s="689"/>
      <c r="D43" s="203" t="s">
        <v>396</v>
      </c>
      <c r="E43" s="405" t="str">
        <f>IFERROR(VLOOKUP(D43,Utilitaires!$B$2:$D$8,3),"")</f>
        <v> </v>
      </c>
      <c r="F43" s="707" t="str">
        <f>IF(AND(D43='Mode d''emploi'!$C$29,H43="",I43=Utilitaires!$D$74),Utilitaires!$E$75,IF(AND(D43='Mode d''emploi'!$C$23,H43="",I43&lt;&gt;Utilitaires!$D$74),Utilitaires!$E$78,IF(AND(D43='Mode d''emploi'!$C$23,Evaluation!I43=Utilitaires!$D$77),Utilitaires!$E$77,IF(AND($H43="",I43=Utilitaires!$D$77),Utilitaires!$E$76,IF(AND($H43="",$I43=Utilitaires!$D$76),Utilitaires!$E$75,IF(AND($H43&lt;&gt;"",$I43=Utilitaires!$D$74),Utilitaires!$E$74,VLOOKUP($D43,Utilitaires!$B$2:$D$8,2)))))))</f>
        <v>Libellé du critère quand il sera choisi</v>
      </c>
      <c r="G43" s="707"/>
      <c r="H43" s="467"/>
      <c r="I43" s="417" t="s">
        <v>186</v>
      </c>
    </row>
    <row r="44" spans="1:13" ht="22" customHeight="1">
      <c r="A44" s="655" t="s">
        <v>53</v>
      </c>
      <c r="B44" s="657" t="s">
        <v>92</v>
      </c>
      <c r="C44" s="657"/>
      <c r="D44" s="99" t="str">
        <f>IFERROR(VLOOKUP(E44,Utilitaires!$B$33:$C$43,2),"")</f>
        <v/>
      </c>
      <c r="E44" s="99" t="str">
        <f>IFERROR(AVERAGE(E46:E52),"")</f>
        <v/>
      </c>
      <c r="F44" s="100"/>
      <c r="G44" s="99" t="str">
        <f>IFERROR(IF(COUNTIFS(D46:D52,'Mode d''emploi'!$C$23)&gt;0,Utilitaires!$B$24,IF(E44&lt;Utilitaires!$E$28,Utilitaires!$B$28,"")),"")</f>
        <v>Incomplet</v>
      </c>
      <c r="H44" s="659" t="str">
        <f>IFERROR(VLOOKUP(D44,Utilitaires!$B$22:$C$29,2),"")</f>
        <v/>
      </c>
      <c r="I44" s="660"/>
      <c r="K44" s="454"/>
      <c r="L44" s="455"/>
      <c r="M44" s="456"/>
    </row>
    <row r="45" spans="1:13" ht="22" customHeight="1">
      <c r="A45" s="656"/>
      <c r="B45" s="658"/>
      <c r="C45" s="658"/>
      <c r="D45" s="654" t="str">
        <f>IFERROR(IF(G44=Utilitaires!$B$24,Utilitaires!$C$12,IF(G44=Utilitaires!$B$28,Utilitaires!$C$28,"")),"")</f>
        <v>Finalisez vos choix, évaluez TOUS les critères !</v>
      </c>
      <c r="E45" s="654"/>
      <c r="F45" s="654"/>
      <c r="G45" s="654"/>
      <c r="H45" s="661"/>
      <c r="I45" s="662"/>
      <c r="K45" s="457"/>
      <c r="L45" s="458"/>
      <c r="M45" s="459"/>
    </row>
    <row r="46" spans="1:13" ht="31" customHeight="1">
      <c r="A46" s="210">
        <f>MAX($A$18:A44)+1</f>
        <v>23</v>
      </c>
      <c r="B46" s="682" t="s">
        <v>140</v>
      </c>
      <c r="C46" s="682"/>
      <c r="D46" s="203" t="s">
        <v>396</v>
      </c>
      <c r="E46" s="402" t="str">
        <f>IFERROR(VLOOKUP(D46,Utilitaires!$B$2:$D$8,3),"")</f>
        <v> </v>
      </c>
      <c r="F46" s="721" t="str">
        <f>IF(AND(D46='Mode d''emploi'!$C$29,H46="",I46=Utilitaires!$D$74),Utilitaires!$E$75,IF(AND(D46='Mode d''emploi'!$C$23,H46="",I46&lt;&gt;Utilitaires!$D$74),Utilitaires!$E$78,IF(AND(D46='Mode d''emploi'!$C$23,Evaluation!I46=Utilitaires!$D$77),Utilitaires!$E$77,IF(AND($H46="",I46=Utilitaires!$D$77),Utilitaires!$E$76,IF(AND($H46="",$I46=Utilitaires!$D$76),Utilitaires!$E$75,IF(AND($H46&lt;&gt;"",$I46=Utilitaires!$D$74),Utilitaires!$E$74,VLOOKUP($D46,Utilitaires!$B$2:$D$8,2)))))))</f>
        <v>Libellé du critère quand il sera choisi</v>
      </c>
      <c r="G46" s="721"/>
      <c r="H46" s="465"/>
      <c r="I46" s="417" t="s">
        <v>186</v>
      </c>
    </row>
    <row r="47" spans="1:13" ht="31" customHeight="1">
      <c r="A47" s="110">
        <f>MAX($A$18:A46)+1</f>
        <v>24</v>
      </c>
      <c r="B47" s="683" t="s">
        <v>141</v>
      </c>
      <c r="C47" s="683"/>
      <c r="D47" s="203" t="s">
        <v>396</v>
      </c>
      <c r="E47" s="404" t="str">
        <f>IFERROR(VLOOKUP(D47,Utilitaires!$B$2:$D$8,3),"")</f>
        <v> </v>
      </c>
      <c r="F47" s="706" t="str">
        <f>IF(AND(D47='Mode d''emploi'!$C$29,H47="",I47=Utilitaires!$D$74),Utilitaires!$E$75,IF(AND(D47='Mode d''emploi'!$C$23,H47="",I47&lt;&gt;Utilitaires!$D$74),Utilitaires!$E$78,IF(AND(D47='Mode d''emploi'!$C$23,Evaluation!I47=Utilitaires!$D$77),Utilitaires!$E$77,IF(AND($H47="",I47=Utilitaires!$D$77),Utilitaires!$E$76,IF(AND($H47="",$I47=Utilitaires!$D$76),Utilitaires!$E$75,IF(AND($H47&lt;&gt;"",$I47=Utilitaires!$D$74),Utilitaires!$E$74,VLOOKUP($D47,Utilitaires!$B$2:$D$8,2)))))))</f>
        <v>Libellé du critère quand il sera choisi</v>
      </c>
      <c r="G47" s="706"/>
      <c r="H47" s="466"/>
      <c r="I47" s="417" t="s">
        <v>186</v>
      </c>
    </row>
    <row r="48" spans="1:13" ht="31" customHeight="1">
      <c r="A48" s="110">
        <f>MAX($A$18:A47)+1</f>
        <v>25</v>
      </c>
      <c r="B48" s="683" t="s">
        <v>142</v>
      </c>
      <c r="C48" s="683"/>
      <c r="D48" s="203" t="s">
        <v>396</v>
      </c>
      <c r="E48" s="404" t="str">
        <f>IFERROR(VLOOKUP(D48,Utilitaires!$B$2:$D$8,3),"")</f>
        <v> </v>
      </c>
      <c r="F48" s="706" t="str">
        <f>IF(AND(D48='Mode d''emploi'!$C$29,H48="",I48=Utilitaires!$D$74),Utilitaires!$E$75,IF(AND(D48='Mode d''emploi'!$C$23,H48="",I48&lt;&gt;Utilitaires!$D$74),Utilitaires!$E$78,IF(AND(D48='Mode d''emploi'!$C$23,Evaluation!I48=Utilitaires!$D$77),Utilitaires!$E$77,IF(AND($H48="",I48=Utilitaires!$D$77),Utilitaires!$E$76,IF(AND($H48="",$I48=Utilitaires!$D$76),Utilitaires!$E$75,IF(AND($H48&lt;&gt;"",$I48=Utilitaires!$D$74),Utilitaires!$E$74,VLOOKUP($D48,Utilitaires!$B$2:$D$8,2)))))))</f>
        <v>Libellé du critère quand il sera choisi</v>
      </c>
      <c r="G48" s="706"/>
      <c r="H48" s="466"/>
      <c r="I48" s="417" t="s">
        <v>186</v>
      </c>
    </row>
    <row r="49" spans="1:13" ht="43" customHeight="1">
      <c r="A49" s="110">
        <f>MAX($A$18:A48)+1</f>
        <v>26</v>
      </c>
      <c r="B49" s="683" t="s">
        <v>143</v>
      </c>
      <c r="C49" s="683"/>
      <c r="D49" s="203" t="s">
        <v>396</v>
      </c>
      <c r="E49" s="404" t="str">
        <f>IFERROR(VLOOKUP(D49,Utilitaires!$B$2:$D$8,3),"")</f>
        <v> </v>
      </c>
      <c r="F49" s="706" t="str">
        <f>IF(AND(D49='Mode d''emploi'!$C$29,H49="",I49=Utilitaires!$D$74),Utilitaires!$E$75,IF(AND(D49='Mode d''emploi'!$C$23,H49="",I49&lt;&gt;Utilitaires!$D$74),Utilitaires!$E$78,IF(AND(D49='Mode d''emploi'!$C$23,Evaluation!I49=Utilitaires!$D$77),Utilitaires!$E$77,IF(AND($H49="",I49=Utilitaires!$D$77),Utilitaires!$E$76,IF(AND($H49="",$I49=Utilitaires!$D$76),Utilitaires!$E$75,IF(AND($H49&lt;&gt;"",$I49=Utilitaires!$D$74),Utilitaires!$E$74,VLOOKUP($D49,Utilitaires!$B$2:$D$8,2)))))))</f>
        <v>Libellé du critère quand il sera choisi</v>
      </c>
      <c r="G49" s="706"/>
      <c r="H49" s="466"/>
      <c r="I49" s="417" t="s">
        <v>186</v>
      </c>
    </row>
    <row r="50" spans="1:13" ht="43" customHeight="1">
      <c r="A50" s="110">
        <f>MAX($A$18:A49)+1</f>
        <v>27</v>
      </c>
      <c r="B50" s="683" t="s">
        <v>144</v>
      </c>
      <c r="C50" s="683"/>
      <c r="D50" s="203" t="s">
        <v>396</v>
      </c>
      <c r="E50" s="404" t="str">
        <f>IFERROR(VLOOKUP(D50,Utilitaires!$B$2:$D$8,3),"")</f>
        <v> </v>
      </c>
      <c r="F50" s="706" t="str">
        <f>IF(AND(D50='Mode d''emploi'!$C$29,H50="",I50=Utilitaires!$D$74),Utilitaires!$E$75,IF(AND(D50='Mode d''emploi'!$C$23,H50="",I50&lt;&gt;Utilitaires!$D$74),Utilitaires!$E$78,IF(AND(D50='Mode d''emploi'!$C$23,Evaluation!I50=Utilitaires!$D$77),Utilitaires!$E$77,IF(AND($H50="",I50=Utilitaires!$D$77),Utilitaires!$E$76,IF(AND($H50="",$I50=Utilitaires!$D$76),Utilitaires!$E$75,IF(AND($H50&lt;&gt;"",$I50=Utilitaires!$D$74),Utilitaires!$E$74,VLOOKUP($D50,Utilitaires!$B$2:$D$8,2)))))))</f>
        <v>Libellé du critère quand il sera choisi</v>
      </c>
      <c r="G50" s="706"/>
      <c r="H50" s="466"/>
      <c r="I50" s="417" t="s">
        <v>186</v>
      </c>
    </row>
    <row r="51" spans="1:13" ht="31" customHeight="1">
      <c r="A51" s="110">
        <f>MAX($A$18:A50)+1</f>
        <v>28</v>
      </c>
      <c r="B51" s="683" t="s">
        <v>383</v>
      </c>
      <c r="C51" s="683"/>
      <c r="D51" s="203" t="s">
        <v>396</v>
      </c>
      <c r="E51" s="404" t="str">
        <f>IFERROR(VLOOKUP(D51,Utilitaires!$B$2:$D$8,3),"")</f>
        <v> </v>
      </c>
      <c r="F51" s="706" t="str">
        <f>IF(AND(D51='Mode d''emploi'!$C$29,H51="",I51=Utilitaires!$D$74),Utilitaires!$E$75,IF(AND(D51='Mode d''emploi'!$C$23,H51="",I51&lt;&gt;Utilitaires!$D$74),Utilitaires!$E$78,IF(AND(D51='Mode d''emploi'!$C$23,Evaluation!I51=Utilitaires!$D$77),Utilitaires!$E$77,IF(AND($H51="",I51=Utilitaires!$D$77),Utilitaires!$E$76,IF(AND($H51="",$I51=Utilitaires!$D$76),Utilitaires!$E$75,IF(AND($H51&lt;&gt;"",$I51=Utilitaires!$D$74),Utilitaires!$E$74,VLOOKUP($D51,Utilitaires!$B$2:$D$8,2)))))))</f>
        <v>Libellé du critère quand il sera choisi</v>
      </c>
      <c r="G51" s="706"/>
      <c r="H51" s="466"/>
      <c r="I51" s="417" t="s">
        <v>186</v>
      </c>
    </row>
    <row r="52" spans="1:13" ht="43" customHeight="1">
      <c r="A52" s="211">
        <f>MAX($A$18:A51)+1</f>
        <v>29</v>
      </c>
      <c r="B52" s="684" t="s">
        <v>384</v>
      </c>
      <c r="C52" s="684"/>
      <c r="D52" s="203" t="s">
        <v>396</v>
      </c>
      <c r="E52" s="405" t="str">
        <f>IFERROR(VLOOKUP(D52,Utilitaires!$B$2:$D$8,3),"")</f>
        <v> </v>
      </c>
      <c r="F52" s="707" t="str">
        <f>IF(AND(D52='Mode d''emploi'!$C$29,H52="",I52=Utilitaires!$D$74),Utilitaires!$E$75,IF(AND(D52='Mode d''emploi'!$C$23,H52="",I52&lt;&gt;Utilitaires!$D$74),Utilitaires!$E$78,IF(AND(D52='Mode d''emploi'!$C$23,Evaluation!I52=Utilitaires!$D$77),Utilitaires!$E$77,IF(AND($H52="",I52=Utilitaires!$D$77),Utilitaires!$E$76,IF(AND($H52="",$I52=Utilitaires!$D$76),Utilitaires!$E$75,IF(AND($H52&lt;&gt;"",$I52=Utilitaires!$D$74),Utilitaires!$E$74,VLOOKUP($D52,Utilitaires!$B$2:$D$8,2)))))))</f>
        <v>Libellé du critère quand il sera choisi</v>
      </c>
      <c r="G52" s="707"/>
      <c r="H52" s="467"/>
      <c r="I52" s="417" t="s">
        <v>186</v>
      </c>
    </row>
    <row r="53" spans="1:13" ht="22" customHeight="1">
      <c r="A53" s="610" t="s">
        <v>54</v>
      </c>
      <c r="B53" s="686" t="s">
        <v>234</v>
      </c>
      <c r="C53" s="686"/>
      <c r="D53" s="101" t="str">
        <f>IFERROR(VLOOKUP(E53,Utilitaires!$B$33:$C$43,2),"")</f>
        <v/>
      </c>
      <c r="E53" s="101" t="str">
        <f>IFERROR(AVERAGE(E55:E62),"")</f>
        <v/>
      </c>
      <c r="F53" s="102"/>
      <c r="G53" s="101" t="str">
        <f>IFERROR(IF(COUNTIFS(D55:D62,'Mode d''emploi'!$C$23)&gt;0,Utilitaires!$B$24,IF(E53&lt;Utilitaires!$E$28,Utilitaires!$B$28,"")),"")</f>
        <v>Incomplet</v>
      </c>
      <c r="H53" s="740" t="str">
        <f>IFERROR(VLOOKUP(D53,Utilitaires!$B$22:$C$29,2),"")</f>
        <v/>
      </c>
      <c r="I53" s="741"/>
      <c r="K53" s="454"/>
      <c r="L53" s="455"/>
      <c r="M53" s="456"/>
    </row>
    <row r="54" spans="1:13" ht="22" customHeight="1">
      <c r="A54" s="611"/>
      <c r="B54" s="687"/>
      <c r="C54" s="687"/>
      <c r="D54" s="734" t="str">
        <f>IFERROR(IF(G53=Utilitaires!$B$24,Utilitaires!$C$12,IF(G53=Utilitaires!$B$28,Utilitaires!$C$28,"")),"")</f>
        <v>Finalisez vos choix, évaluez TOUS les critères !</v>
      </c>
      <c r="E54" s="734"/>
      <c r="F54" s="734"/>
      <c r="G54" s="734"/>
      <c r="H54" s="742"/>
      <c r="I54" s="743"/>
      <c r="K54" s="457"/>
      <c r="L54" s="458"/>
      <c r="M54" s="459"/>
    </row>
    <row r="55" spans="1:13" ht="43" customHeight="1">
      <c r="A55" s="212">
        <f>MAX($A$18:A53)+1</f>
        <v>30</v>
      </c>
      <c r="B55" s="685" t="s">
        <v>385</v>
      </c>
      <c r="C55" s="685"/>
      <c r="D55" s="203" t="s">
        <v>396</v>
      </c>
      <c r="E55" s="402" t="str">
        <f>IFERROR(VLOOKUP(D55,Utilitaires!$B$2:$D$8,3),"")</f>
        <v> </v>
      </c>
      <c r="F55" s="721" t="str">
        <f>IF(AND(D55='Mode d''emploi'!$C$29,H55="",I55=Utilitaires!$D$74),Utilitaires!$E$75,IF(AND(D55='Mode d''emploi'!$C$23,H55="",I55&lt;&gt;Utilitaires!$D$74),Utilitaires!$E$78,IF(AND(D55='Mode d''emploi'!$C$23,Evaluation!I55=Utilitaires!$D$77),Utilitaires!$E$77,IF(AND($H55="",I55=Utilitaires!$D$77),Utilitaires!$E$76,IF(AND($H55="",$I55=Utilitaires!$D$76),Utilitaires!$E$75,IF(AND($H55&lt;&gt;"",$I55=Utilitaires!$D$74),Utilitaires!$E$74,VLOOKUP($D55,Utilitaires!$B$2:$D$8,2)))))))</f>
        <v>Libellé du critère quand il sera choisi</v>
      </c>
      <c r="G55" s="721"/>
      <c r="H55" s="468"/>
      <c r="I55" s="417" t="s">
        <v>186</v>
      </c>
    </row>
    <row r="56" spans="1:13" ht="31" customHeight="1">
      <c r="A56" s="111">
        <f>MAX($A$18:A55)+1</f>
        <v>31</v>
      </c>
      <c r="B56" s="667" t="s">
        <v>386</v>
      </c>
      <c r="C56" s="667"/>
      <c r="D56" s="203" t="s">
        <v>396</v>
      </c>
      <c r="E56" s="404" t="str">
        <f>IFERROR(VLOOKUP(D56,Utilitaires!$B$2:$D$8,3),"")</f>
        <v> </v>
      </c>
      <c r="F56" s="706" t="str">
        <f>IF(AND(D56='Mode d''emploi'!$C$29,H56="",I56=Utilitaires!$D$74),Utilitaires!$E$75,IF(AND(D56='Mode d''emploi'!$C$23,H56="",I56&lt;&gt;Utilitaires!$D$74),Utilitaires!$E$78,IF(AND(D56='Mode d''emploi'!$C$23,Evaluation!I56=Utilitaires!$D$77),Utilitaires!$E$77,IF(AND($H56="",I56=Utilitaires!$D$77),Utilitaires!$E$76,IF(AND($H56="",$I56=Utilitaires!$D$76),Utilitaires!$E$75,IF(AND($H56&lt;&gt;"",$I56=Utilitaires!$D$74),Utilitaires!$E$74,VLOOKUP($D56,Utilitaires!$B$2:$D$8,2)))))))</f>
        <v>Libellé du critère quand il sera choisi</v>
      </c>
      <c r="G56" s="706"/>
      <c r="H56" s="469"/>
      <c r="I56" s="417" t="s">
        <v>186</v>
      </c>
    </row>
    <row r="57" spans="1:13" ht="31" customHeight="1">
      <c r="A57" s="111">
        <f>MAX($A$18:A56)+1</f>
        <v>32</v>
      </c>
      <c r="B57" s="667" t="s">
        <v>145</v>
      </c>
      <c r="C57" s="667"/>
      <c r="D57" s="203" t="s">
        <v>396</v>
      </c>
      <c r="E57" s="404" t="str">
        <f>IFERROR(VLOOKUP(D57,Utilitaires!$B$2:$D$8,3),"")</f>
        <v> </v>
      </c>
      <c r="F57" s="706" t="str">
        <f>IF(AND(D57='Mode d''emploi'!$C$29,H57="",I57=Utilitaires!$D$74),Utilitaires!$E$75,IF(AND(D57='Mode d''emploi'!$C$23,H57="",I57&lt;&gt;Utilitaires!$D$74),Utilitaires!$E$78,IF(AND(D57='Mode d''emploi'!$C$23,Evaluation!I57=Utilitaires!$D$77),Utilitaires!$E$77,IF(AND($H57="",I57=Utilitaires!$D$77),Utilitaires!$E$76,IF(AND($H57="",$I57=Utilitaires!$D$76),Utilitaires!$E$75,IF(AND($H57&lt;&gt;"",$I57=Utilitaires!$D$74),Utilitaires!$E$74,VLOOKUP($D57,Utilitaires!$B$2:$D$8,2)))))))</f>
        <v>Libellé du critère quand il sera choisi</v>
      </c>
      <c r="G57" s="706"/>
      <c r="H57" s="469"/>
      <c r="I57" s="417" t="s">
        <v>186</v>
      </c>
    </row>
    <row r="58" spans="1:13" ht="43" customHeight="1">
      <c r="A58" s="111">
        <f>MAX($A$18:A57)+1</f>
        <v>33</v>
      </c>
      <c r="B58" s="667" t="s">
        <v>146</v>
      </c>
      <c r="C58" s="667"/>
      <c r="D58" s="203" t="s">
        <v>396</v>
      </c>
      <c r="E58" s="404" t="str">
        <f>IFERROR(VLOOKUP(D58,Utilitaires!$B$2:$D$8,3),"")</f>
        <v> </v>
      </c>
      <c r="F58" s="706" t="str">
        <f>IF(AND(D58='Mode d''emploi'!$C$29,H58="",I58=Utilitaires!$D$74),Utilitaires!$E$75,IF(AND(D58='Mode d''emploi'!$C$23,H58="",I58&lt;&gt;Utilitaires!$D$74),Utilitaires!$E$78,IF(AND(D58='Mode d''emploi'!$C$23,Evaluation!I58=Utilitaires!$D$77),Utilitaires!$E$77,IF(AND($H58="",I58=Utilitaires!$D$77),Utilitaires!$E$76,IF(AND($H58="",$I58=Utilitaires!$D$76),Utilitaires!$E$75,IF(AND($H58&lt;&gt;"",$I58=Utilitaires!$D$74),Utilitaires!$E$74,VLOOKUP($D58,Utilitaires!$B$2:$D$8,2)))))))</f>
        <v>Libellé du critère quand il sera choisi</v>
      </c>
      <c r="G58" s="706"/>
      <c r="H58" s="469"/>
      <c r="I58" s="417" t="s">
        <v>186</v>
      </c>
    </row>
    <row r="59" spans="1:13" s="407" customFormat="1" ht="31" customHeight="1">
      <c r="A59" s="111">
        <f>MAX($A$18:A58)+1</f>
        <v>34</v>
      </c>
      <c r="B59" s="667" t="s">
        <v>147</v>
      </c>
      <c r="C59" s="667"/>
      <c r="D59" s="203" t="s">
        <v>396</v>
      </c>
      <c r="E59" s="404" t="str">
        <f>IFERROR(VLOOKUP(D59,Utilitaires!$B$2:$D$8,3),"")</f>
        <v> </v>
      </c>
      <c r="F59" s="706" t="str">
        <f>IF(AND(D59='Mode d''emploi'!$C$29,H59="",I59=Utilitaires!$D$74),Utilitaires!$E$75,IF(AND(D59='Mode d''emploi'!$C$23,H59="",I59&lt;&gt;Utilitaires!$D$74),Utilitaires!$E$78,IF(AND(D59='Mode d''emploi'!$C$23,Evaluation!I59=Utilitaires!$D$77),Utilitaires!$E$77,IF(AND($H59="",I59=Utilitaires!$D$77),Utilitaires!$E$76,IF(AND($H59="",$I59=Utilitaires!$D$76),Utilitaires!$E$75,IF(AND($H59&lt;&gt;"",$I59=Utilitaires!$D$74),Utilitaires!$E$74,VLOOKUP($D59,Utilitaires!$B$2:$D$8,2)))))))</f>
        <v>Libellé du critère quand il sera choisi</v>
      </c>
      <c r="G59" s="706"/>
      <c r="H59" s="469"/>
      <c r="I59" s="417" t="s">
        <v>186</v>
      </c>
    </row>
    <row r="60" spans="1:13" ht="31" customHeight="1">
      <c r="A60" s="111">
        <f>MAX($A$18:A59)+1</f>
        <v>35</v>
      </c>
      <c r="B60" s="667" t="s">
        <v>148</v>
      </c>
      <c r="C60" s="667"/>
      <c r="D60" s="203" t="s">
        <v>396</v>
      </c>
      <c r="E60" s="404" t="str">
        <f>IFERROR(VLOOKUP(D60,Utilitaires!$B$2:$D$8,3),"")</f>
        <v> </v>
      </c>
      <c r="F60" s="706" t="str">
        <f>IF(AND(D60='Mode d''emploi'!$C$29,H60="",I60=Utilitaires!$D$74),Utilitaires!$E$75,IF(AND(D60='Mode d''emploi'!$C$23,H60="",I60&lt;&gt;Utilitaires!$D$74),Utilitaires!$E$78,IF(AND(D60='Mode d''emploi'!$C$23,Evaluation!I60=Utilitaires!$D$77),Utilitaires!$E$77,IF(AND($H60="",I60=Utilitaires!$D$77),Utilitaires!$E$76,IF(AND($H60="",$I60=Utilitaires!$D$76),Utilitaires!$E$75,IF(AND($H60&lt;&gt;"",$I60=Utilitaires!$D$74),Utilitaires!$E$74,VLOOKUP($D60,Utilitaires!$B$2:$D$8,2)))))))</f>
        <v>Libellé du critère quand il sera choisi</v>
      </c>
      <c r="G60" s="706"/>
      <c r="H60" s="469"/>
      <c r="I60" s="417" t="s">
        <v>186</v>
      </c>
    </row>
    <row r="61" spans="1:13" ht="31" customHeight="1">
      <c r="A61" s="111">
        <f>MAX($A$18:A60)+1</f>
        <v>36</v>
      </c>
      <c r="B61" s="667" t="s">
        <v>149</v>
      </c>
      <c r="C61" s="667"/>
      <c r="D61" s="203" t="s">
        <v>396</v>
      </c>
      <c r="E61" s="404" t="str">
        <f>IFERROR(VLOOKUP(D61,Utilitaires!$B$2:$D$8,3),"")</f>
        <v> </v>
      </c>
      <c r="F61" s="706" t="str">
        <f>IF(AND(D61='Mode d''emploi'!$C$29,H61="",I61=Utilitaires!$D$74),Utilitaires!$E$75,IF(AND(D61='Mode d''emploi'!$C$23,H61="",I61&lt;&gt;Utilitaires!$D$74),Utilitaires!$E$78,IF(AND(D61='Mode d''emploi'!$C$23,Evaluation!I61=Utilitaires!$D$77),Utilitaires!$E$77,IF(AND($H61="",I61=Utilitaires!$D$77),Utilitaires!$E$76,IF(AND($H61="",$I61=Utilitaires!$D$76),Utilitaires!$E$75,IF(AND($H61&lt;&gt;"",$I61=Utilitaires!$D$74),Utilitaires!$E$74,VLOOKUP($D61,Utilitaires!$B$2:$D$8,2)))))))</f>
        <v>Libellé du critère quand il sera choisi</v>
      </c>
      <c r="G61" s="706"/>
      <c r="H61" s="469"/>
      <c r="I61" s="417" t="s">
        <v>186</v>
      </c>
    </row>
    <row r="62" spans="1:13" ht="34" customHeight="1">
      <c r="A62" s="213">
        <f>MAX($A$18:A61)+1</f>
        <v>37</v>
      </c>
      <c r="B62" s="668" t="s">
        <v>150</v>
      </c>
      <c r="C62" s="668"/>
      <c r="D62" s="203" t="s">
        <v>396</v>
      </c>
      <c r="E62" s="405" t="str">
        <f>IFERROR(VLOOKUP(D62,Utilitaires!$B$2:$D$8,3),"")</f>
        <v> </v>
      </c>
      <c r="F62" s="707" t="str">
        <f>IF(AND(D62='Mode d''emploi'!$C$29,H62="",I62=Utilitaires!$D$74),Utilitaires!$E$75,IF(AND(D62='Mode d''emploi'!$C$23,H62="",I62&lt;&gt;Utilitaires!$D$74),Utilitaires!$E$78,IF(AND(D62='Mode d''emploi'!$C$23,Evaluation!I62=Utilitaires!$D$77),Utilitaires!$E$77,IF(AND($H62="",I62=Utilitaires!$D$77),Utilitaires!$E$76,IF(AND($H62="",$I62=Utilitaires!$D$76),Utilitaires!$E$75,IF(AND($H62&lt;&gt;"",$I62=Utilitaires!$D$74),Utilitaires!$E$74,VLOOKUP($D62,Utilitaires!$B$2:$D$8,2)))))))</f>
        <v>Libellé du critère quand il sera choisi</v>
      </c>
      <c r="G62" s="707"/>
      <c r="H62" s="470"/>
      <c r="I62" s="417" t="s">
        <v>186</v>
      </c>
    </row>
    <row r="63" spans="1:13" ht="22" customHeight="1">
      <c r="A63" s="616" t="s">
        <v>84</v>
      </c>
      <c r="B63" s="670" t="s">
        <v>93</v>
      </c>
      <c r="C63" s="670"/>
      <c r="D63" s="199" t="str">
        <f>IFERROR(VLOOKUP(E63,Utilitaires!$B$33:$C$43,2),"")</f>
        <v/>
      </c>
      <c r="E63" s="199" t="str">
        <f>IFERROR(AVERAGE(E65:E70),"")</f>
        <v/>
      </c>
      <c r="F63" s="200"/>
      <c r="G63" s="199" t="str">
        <f>IFERROR(IF(COUNTIFS(D65:D70,'Mode d''emploi'!$C$23)&gt;0,Utilitaires!$B$24,IF(E63&lt;Utilitaires!$E$28,Utilitaires!$B$28,"")),"")</f>
        <v>Incomplet</v>
      </c>
      <c r="H63" s="612" t="str">
        <f>IFERROR(VLOOKUP(D63,Utilitaires!$B$22:$C$29,2),"")</f>
        <v/>
      </c>
      <c r="I63" s="613"/>
      <c r="K63" s="454"/>
      <c r="L63" s="455"/>
      <c r="M63" s="456"/>
    </row>
    <row r="64" spans="1:13" ht="22" customHeight="1">
      <c r="A64" s="617"/>
      <c r="B64" s="671"/>
      <c r="C64" s="671"/>
      <c r="D64" s="735" t="str">
        <f>IFERROR(IF(G63=Utilitaires!$B$24,Utilitaires!$C$12,IF(G63=Utilitaires!$B$28,Utilitaires!$C$28,"")),"")</f>
        <v>Finalisez vos choix, évaluez TOUS les critères !</v>
      </c>
      <c r="E64" s="735"/>
      <c r="F64" s="735"/>
      <c r="G64" s="735"/>
      <c r="H64" s="614"/>
      <c r="I64" s="615"/>
      <c r="K64" s="457"/>
      <c r="L64" s="458"/>
      <c r="M64" s="459"/>
    </row>
    <row r="65" spans="1:13" ht="31" customHeight="1">
      <c r="A65" s="214">
        <f>MAX($A$18:A63)+1</f>
        <v>38</v>
      </c>
      <c r="B65" s="669" t="s">
        <v>151</v>
      </c>
      <c r="C65" s="669"/>
      <c r="D65" s="203" t="s">
        <v>396</v>
      </c>
      <c r="E65" s="402" t="str">
        <f>IFERROR(VLOOKUP(D65,Utilitaires!$B$2:$D$8,3),"")</f>
        <v> </v>
      </c>
      <c r="F65" s="721" t="str">
        <f>IF(AND(D65='Mode d''emploi'!$C$29,H65="",I65=Utilitaires!$D$74),Utilitaires!$E$75,IF(AND(D65='Mode d''emploi'!$C$23,H65="",I65&lt;&gt;Utilitaires!$D$74),Utilitaires!$E$78,IF(AND(D65='Mode d''emploi'!$C$23,Evaluation!I65=Utilitaires!$D$77),Utilitaires!$E$77,IF(AND($H65="",I65=Utilitaires!$D$77),Utilitaires!$E$76,IF(AND($H65="",$I65=Utilitaires!$D$76),Utilitaires!$E$75,IF(AND($H65&lt;&gt;"",$I65=Utilitaires!$D$74),Utilitaires!$E$74,VLOOKUP($D65,Utilitaires!$B$2:$D$8,2)))))))</f>
        <v>Libellé du critère quand il sera choisi</v>
      </c>
      <c r="G65" s="721"/>
      <c r="H65" s="468"/>
      <c r="I65" s="417" t="s">
        <v>186</v>
      </c>
    </row>
    <row r="66" spans="1:13" ht="31" customHeight="1">
      <c r="A66" s="112">
        <f>MAX($A$18:A65)+1</f>
        <v>39</v>
      </c>
      <c r="B66" s="663" t="s">
        <v>152</v>
      </c>
      <c r="C66" s="663"/>
      <c r="D66" s="203" t="s">
        <v>396</v>
      </c>
      <c r="E66" s="404" t="str">
        <f>IFERROR(VLOOKUP(D66,Utilitaires!$B$2:$D$8,3),"")</f>
        <v> </v>
      </c>
      <c r="F66" s="706" t="str">
        <f>IF(AND(D66='Mode d''emploi'!$C$29,H66="",I66=Utilitaires!$D$74),Utilitaires!$E$75,IF(AND(D66='Mode d''emploi'!$C$23,H66="",I66&lt;&gt;Utilitaires!$D$74),Utilitaires!$E$78,IF(AND(D66='Mode d''emploi'!$C$23,Evaluation!I66=Utilitaires!$D$77),Utilitaires!$E$77,IF(AND($H66="",I66=Utilitaires!$D$77),Utilitaires!$E$76,IF(AND($H66="",$I66=Utilitaires!$D$76),Utilitaires!$E$75,IF(AND($H66&lt;&gt;"",$I66=Utilitaires!$D$74),Utilitaires!$E$74,VLOOKUP($D66,Utilitaires!$B$2:$D$8,2)))))))</f>
        <v>Libellé du critère quand il sera choisi</v>
      </c>
      <c r="G66" s="706"/>
      <c r="H66" s="469"/>
      <c r="I66" s="417" t="s">
        <v>186</v>
      </c>
    </row>
    <row r="67" spans="1:13" ht="43" customHeight="1">
      <c r="A67" s="112">
        <f>MAX($A$18:A66)+1</f>
        <v>40</v>
      </c>
      <c r="B67" s="663" t="s">
        <v>153</v>
      </c>
      <c r="C67" s="663"/>
      <c r="D67" s="203" t="s">
        <v>396</v>
      </c>
      <c r="E67" s="404" t="str">
        <f>IFERROR(VLOOKUP(D67,Utilitaires!$B$2:$D$8,3),"")</f>
        <v> </v>
      </c>
      <c r="F67" s="706" t="str">
        <f>IF(AND(D67='Mode d''emploi'!$C$29,H67="",I67=Utilitaires!$D$74),Utilitaires!$E$75,IF(AND(D67='Mode d''emploi'!$C$23,H67="",I67&lt;&gt;Utilitaires!$D$74),Utilitaires!$E$78,IF(AND(D67='Mode d''emploi'!$C$23,Evaluation!I67=Utilitaires!$D$77),Utilitaires!$E$77,IF(AND($H67="",I67=Utilitaires!$D$77),Utilitaires!$E$76,IF(AND($H67="",$I67=Utilitaires!$D$76),Utilitaires!$E$75,IF(AND($H67&lt;&gt;"",$I67=Utilitaires!$D$74),Utilitaires!$E$74,VLOOKUP($D67,Utilitaires!$B$2:$D$8,2)))))))</f>
        <v>Libellé du critère quand il sera choisi</v>
      </c>
      <c r="G67" s="706"/>
      <c r="H67" s="469"/>
      <c r="I67" s="417" t="s">
        <v>186</v>
      </c>
    </row>
    <row r="68" spans="1:13" ht="31" customHeight="1">
      <c r="A68" s="112">
        <f>MAX($A$18:A67)+1</f>
        <v>41</v>
      </c>
      <c r="B68" s="663" t="s">
        <v>387</v>
      </c>
      <c r="C68" s="663"/>
      <c r="D68" s="203" t="s">
        <v>396</v>
      </c>
      <c r="E68" s="404" t="str">
        <f>IFERROR(VLOOKUP(D68,Utilitaires!$B$2:$D$8,3),"")</f>
        <v> </v>
      </c>
      <c r="F68" s="706" t="str">
        <f>IF(AND(D68='Mode d''emploi'!$C$29,H68="",I68=Utilitaires!$D$74),Utilitaires!$E$75,IF(AND(D68='Mode d''emploi'!$C$23,H68="",I68&lt;&gt;Utilitaires!$D$74),Utilitaires!$E$78,IF(AND(D68='Mode d''emploi'!$C$23,Evaluation!I68=Utilitaires!$D$77),Utilitaires!$E$77,IF(AND($H68="",I68=Utilitaires!$D$77),Utilitaires!$E$76,IF(AND($H68="",$I68=Utilitaires!$D$76),Utilitaires!$E$75,IF(AND($H68&lt;&gt;"",$I68=Utilitaires!$D$74),Utilitaires!$E$74,VLOOKUP($D68,Utilitaires!$B$2:$D$8,2)))))))</f>
        <v>Libellé du critère quand il sera choisi</v>
      </c>
      <c r="G68" s="706"/>
      <c r="H68" s="469"/>
      <c r="I68" s="417" t="s">
        <v>186</v>
      </c>
    </row>
    <row r="69" spans="1:13" ht="43" customHeight="1">
      <c r="A69" s="112">
        <f>MAX($A$18:A68)+1</f>
        <v>42</v>
      </c>
      <c r="B69" s="663" t="s">
        <v>154</v>
      </c>
      <c r="C69" s="663"/>
      <c r="D69" s="203" t="s">
        <v>396</v>
      </c>
      <c r="E69" s="404" t="str">
        <f>IFERROR(VLOOKUP(D69,Utilitaires!$B$2:$D$8,3),"")</f>
        <v> </v>
      </c>
      <c r="F69" s="706" t="str">
        <f>IF(AND(D69='Mode d''emploi'!$C$29,H69="",I69=Utilitaires!$D$74),Utilitaires!$E$75,IF(AND(D69='Mode d''emploi'!$C$23,H69="",I69&lt;&gt;Utilitaires!$D$74),Utilitaires!$E$78,IF(AND(D69='Mode d''emploi'!$C$23,Evaluation!I69=Utilitaires!$D$77),Utilitaires!$E$77,IF(AND($H69="",I69=Utilitaires!$D$77),Utilitaires!$E$76,IF(AND($H69="",$I69=Utilitaires!$D$76),Utilitaires!$E$75,IF(AND($H69&lt;&gt;"",$I69=Utilitaires!$D$74),Utilitaires!$E$74,VLOOKUP($D69,Utilitaires!$B$2:$D$8,2)))))))</f>
        <v>Libellé du critère quand il sera choisi</v>
      </c>
      <c r="G69" s="706"/>
      <c r="H69" s="469"/>
      <c r="I69" s="417" t="s">
        <v>186</v>
      </c>
    </row>
    <row r="70" spans="1:13" ht="43" customHeight="1">
      <c r="A70" s="215">
        <f>MAX($A$18:A69)+1</f>
        <v>43</v>
      </c>
      <c r="B70" s="664" t="s">
        <v>388</v>
      </c>
      <c r="C70" s="664"/>
      <c r="D70" s="203" t="s">
        <v>396</v>
      </c>
      <c r="E70" s="405" t="str">
        <f>IFERROR(VLOOKUP(D70,Utilitaires!$B$2:$D$8,3),"")</f>
        <v> </v>
      </c>
      <c r="F70" s="707" t="str">
        <f>IF(AND(D70='Mode d''emploi'!$C$29,H70="",I70=Utilitaires!$D$74),Utilitaires!$E$75,IF(AND(D70='Mode d''emploi'!$C$23,H70="",I70&lt;&gt;Utilitaires!$D$74),Utilitaires!$E$78,IF(AND(D70='Mode d''emploi'!$C$23,Evaluation!I70=Utilitaires!$D$77),Utilitaires!$E$77,IF(AND($H70="",I70=Utilitaires!$D$77),Utilitaires!$E$76,IF(AND($H70="",$I70=Utilitaires!$D$76),Utilitaires!$E$75,IF(AND($H70&lt;&gt;"",$I70=Utilitaires!$D$74),Utilitaires!$E$74,VLOOKUP($D70,Utilitaires!$B$2:$D$8,2)))))))</f>
        <v>Libellé du critère quand il sera choisi</v>
      </c>
      <c r="G70" s="707"/>
      <c r="H70" s="470"/>
      <c r="I70" s="417" t="s">
        <v>186</v>
      </c>
    </row>
    <row r="71" spans="1:13" ht="22" customHeight="1">
      <c r="A71" s="623" t="s">
        <v>94</v>
      </c>
      <c r="B71" s="625" t="s">
        <v>95</v>
      </c>
      <c r="C71" s="625"/>
      <c r="D71" s="103" t="str">
        <f>IFERROR(VLOOKUP(E71,Utilitaires!$B$33:$C$43,2),"")</f>
        <v/>
      </c>
      <c r="E71" s="103" t="str">
        <f>IFERROR(AVERAGE(E73:E79),"")</f>
        <v/>
      </c>
      <c r="F71" s="104"/>
      <c r="G71" s="103" t="str">
        <f>IFERROR(IF(COUNTIFS(D73:D79,'Mode d''emploi'!$C$23)&gt;0,Utilitaires!$B$24,IF(E71&lt;Utilitaires!$E$28,Utilitaires!$B$28,"")),"")</f>
        <v>Incomplet</v>
      </c>
      <c r="H71" s="619" t="str">
        <f>IFERROR(VLOOKUP(D71,Utilitaires!$B$22:$C$29,2),"")</f>
        <v/>
      </c>
      <c r="I71" s="620"/>
      <c r="K71" s="454"/>
      <c r="L71" s="455"/>
      <c r="M71" s="456"/>
    </row>
    <row r="72" spans="1:13" ht="22" customHeight="1">
      <c r="A72" s="624"/>
      <c r="B72" s="626"/>
      <c r="C72" s="626"/>
      <c r="D72" s="618" t="str">
        <f>IFERROR(IF(G71=Utilitaires!$B$24,Utilitaires!$C$12,IF(G71=Utilitaires!$B$28,Utilitaires!$C$28,"")),"")</f>
        <v>Finalisez vos choix, évaluez TOUS les critères !</v>
      </c>
      <c r="E72" s="618"/>
      <c r="F72" s="618"/>
      <c r="G72" s="618"/>
      <c r="H72" s="621"/>
      <c r="I72" s="622"/>
      <c r="K72" s="457"/>
      <c r="L72" s="458"/>
      <c r="M72" s="459"/>
    </row>
    <row r="73" spans="1:13" ht="31" customHeight="1">
      <c r="A73" s="216">
        <f>MAX($A$18:A71)+1</f>
        <v>44</v>
      </c>
      <c r="B73" s="665" t="s">
        <v>155</v>
      </c>
      <c r="C73" s="665"/>
      <c r="D73" s="217" t="s">
        <v>396</v>
      </c>
      <c r="E73" s="408" t="str">
        <f>IFERROR(VLOOKUP(D73,Utilitaires!$B$2:$D$8,3),"")</f>
        <v> </v>
      </c>
      <c r="F73" s="739" t="str">
        <f>IF(AND(D73='Mode d''emploi'!$C$29,H73="",I73=Utilitaires!$D$74),Utilitaires!$E$75,IF(AND(D73='Mode d''emploi'!$C$23,H73="",I73&lt;&gt;Utilitaires!$D$74),Utilitaires!$E$78,IF(AND(D73='Mode d''emploi'!$C$23,Evaluation!I73=Utilitaires!$D$77),Utilitaires!$E$77,IF(AND($H73="",I73=Utilitaires!$D$77),Utilitaires!$E$76,IF(AND($H73="",$I73=Utilitaires!$D$76),Utilitaires!$E$75,IF(AND($H73&lt;&gt;"",$I73=Utilitaires!$D$74),Utilitaires!$E$74,VLOOKUP($D73,Utilitaires!$B$2:$D$8,2)))))))</f>
        <v>Libellé du critère quand il sera choisi</v>
      </c>
      <c r="G73" s="739"/>
      <c r="H73" s="471"/>
      <c r="I73" s="418" t="s">
        <v>186</v>
      </c>
    </row>
    <row r="74" spans="1:13" ht="31" customHeight="1">
      <c r="A74" s="218">
        <f>MAX($A$18:A73)+1</f>
        <v>45</v>
      </c>
      <c r="B74" s="666" t="s">
        <v>156</v>
      </c>
      <c r="C74" s="666"/>
      <c r="D74" s="217" t="s">
        <v>396</v>
      </c>
      <c r="E74" s="409" t="str">
        <f>IFERROR(VLOOKUP(D74,Utilitaires!$B$2:$D$8,3),"")</f>
        <v> </v>
      </c>
      <c r="F74" s="736" t="str">
        <f>IF(AND(D74='Mode d''emploi'!$C$29,H74="",I74=Utilitaires!$D$74),Utilitaires!$E$75,IF(AND(D74='Mode d''emploi'!$C$23,H74="",I74&lt;&gt;Utilitaires!$D$74),Utilitaires!$E$78,IF(AND(D74='Mode d''emploi'!$C$23,Evaluation!I74=Utilitaires!$D$77),Utilitaires!$E$77,IF(AND($H74="",I74=Utilitaires!$D$77),Utilitaires!$E$76,IF(AND($H74="",$I74=Utilitaires!$D$76),Utilitaires!$E$75,IF(AND($H74&lt;&gt;"",$I74=Utilitaires!$D$74),Utilitaires!$E$74,VLOOKUP($D74,Utilitaires!$B$2:$D$8,2)))))))</f>
        <v>Libellé du critère quand il sera choisi</v>
      </c>
      <c r="G74" s="736"/>
      <c r="H74" s="472"/>
      <c r="I74" s="418" t="s">
        <v>186</v>
      </c>
    </row>
    <row r="75" spans="1:13" ht="43" customHeight="1">
      <c r="A75" s="218">
        <f>MAX($A$18:A74)+1</f>
        <v>46</v>
      </c>
      <c r="B75" s="666" t="s">
        <v>157</v>
      </c>
      <c r="C75" s="666"/>
      <c r="D75" s="217" t="s">
        <v>396</v>
      </c>
      <c r="E75" s="409" t="str">
        <f>IFERROR(VLOOKUP(D75,Utilitaires!$B$2:$D$8,3),"")</f>
        <v> </v>
      </c>
      <c r="F75" s="736" t="str">
        <f>IF(AND(D75='Mode d''emploi'!$C$29,H75="",I75=Utilitaires!$D$74),Utilitaires!$E$75,IF(AND(D75='Mode d''emploi'!$C$23,H75="",I75&lt;&gt;Utilitaires!$D$74),Utilitaires!$E$78,IF(AND(D75='Mode d''emploi'!$C$23,Evaluation!I75=Utilitaires!$D$77),Utilitaires!$E$77,IF(AND($H75="",I75=Utilitaires!$D$77),Utilitaires!$E$76,IF(AND($H75="",$I75=Utilitaires!$D$76),Utilitaires!$E$75,IF(AND($H75&lt;&gt;"",$I75=Utilitaires!$D$74),Utilitaires!$E$74,VLOOKUP($D75,Utilitaires!$B$2:$D$8,2)))))))</f>
        <v>Libellé du critère quand il sera choisi</v>
      </c>
      <c r="G75" s="736"/>
      <c r="H75" s="472"/>
      <c r="I75" s="418" t="s">
        <v>186</v>
      </c>
    </row>
    <row r="76" spans="1:13" ht="43" customHeight="1">
      <c r="A76" s="218">
        <f>MAX($A$18:A75)+1</f>
        <v>47</v>
      </c>
      <c r="B76" s="666" t="s">
        <v>389</v>
      </c>
      <c r="C76" s="666"/>
      <c r="D76" s="217" t="s">
        <v>396</v>
      </c>
      <c r="E76" s="409" t="str">
        <f>IFERROR(VLOOKUP(D76,Utilitaires!$B$2:$D$8,3),"")</f>
        <v> </v>
      </c>
      <c r="F76" s="736" t="str">
        <f>IF(AND(D76='Mode d''emploi'!$C$29,H76="",I76=Utilitaires!$D$74),Utilitaires!$E$75,IF(AND(D76='Mode d''emploi'!$C$23,H76="",I76&lt;&gt;Utilitaires!$D$74),Utilitaires!$E$78,IF(AND(D76='Mode d''emploi'!$C$23,Evaluation!I76=Utilitaires!$D$77),Utilitaires!$E$77,IF(AND($H76="",I76=Utilitaires!$D$77),Utilitaires!$E$76,IF(AND($H76="",$I76=Utilitaires!$D$76),Utilitaires!$E$75,IF(AND($H76&lt;&gt;"",$I76=Utilitaires!$D$74),Utilitaires!$E$74,VLOOKUP($D76,Utilitaires!$B$2:$D$8,2)))))))</f>
        <v>Libellé du critère quand il sera choisi</v>
      </c>
      <c r="G76" s="736"/>
      <c r="H76" s="472"/>
      <c r="I76" s="418" t="s">
        <v>186</v>
      </c>
    </row>
    <row r="77" spans="1:13" ht="31" customHeight="1">
      <c r="A77" s="218">
        <f>MAX($A$18:A76)+1</f>
        <v>48</v>
      </c>
      <c r="B77" s="666" t="s">
        <v>158</v>
      </c>
      <c r="C77" s="666"/>
      <c r="D77" s="217" t="s">
        <v>396</v>
      </c>
      <c r="E77" s="409" t="str">
        <f>IFERROR(VLOOKUP(D77,Utilitaires!$B$2:$D$8,3),"")</f>
        <v> </v>
      </c>
      <c r="F77" s="736" t="str">
        <f>IF(AND(D77='Mode d''emploi'!$C$29,H77="",I77=Utilitaires!$D$74),Utilitaires!$E$75,IF(AND(D77='Mode d''emploi'!$C$23,H77="",I77&lt;&gt;Utilitaires!$D$74),Utilitaires!$E$78,IF(AND(D77='Mode d''emploi'!$C$23,Evaluation!I77=Utilitaires!$D$77),Utilitaires!$E$77,IF(AND($H77="",I77=Utilitaires!$D$77),Utilitaires!$E$76,IF(AND($H77="",$I77=Utilitaires!$D$76),Utilitaires!$E$75,IF(AND($H77&lt;&gt;"",$I77=Utilitaires!$D$74),Utilitaires!$E$74,VLOOKUP($D77,Utilitaires!$B$2:$D$8,2)))))))</f>
        <v>Libellé du critère quand il sera choisi</v>
      </c>
      <c r="G77" s="736"/>
      <c r="H77" s="472"/>
      <c r="I77" s="418" t="s">
        <v>186</v>
      </c>
    </row>
    <row r="78" spans="1:13" ht="31" customHeight="1">
      <c r="A78" s="218">
        <f>MAX($A$18:A77)+1</f>
        <v>49</v>
      </c>
      <c r="B78" s="666" t="s">
        <v>159</v>
      </c>
      <c r="C78" s="666"/>
      <c r="D78" s="217" t="s">
        <v>396</v>
      </c>
      <c r="E78" s="409" t="str">
        <f>IFERROR(VLOOKUP(D78,Utilitaires!$B$2:$D$8,3),"")</f>
        <v> </v>
      </c>
      <c r="F78" s="736" t="str">
        <f>IF(AND(D78='Mode d''emploi'!$C$29,H78="",I78=Utilitaires!$D$74),Utilitaires!$E$75,IF(AND(D78='Mode d''emploi'!$C$23,H78="",I78&lt;&gt;Utilitaires!$D$74),Utilitaires!$E$78,IF(AND(D78='Mode d''emploi'!$C$23,Evaluation!I78=Utilitaires!$D$77),Utilitaires!$E$77,IF(AND($H78="",I78=Utilitaires!$D$77),Utilitaires!$E$76,IF(AND($H78="",$I78=Utilitaires!$D$76),Utilitaires!$E$75,IF(AND($H78&lt;&gt;"",$I78=Utilitaires!$D$74),Utilitaires!$E$74,VLOOKUP($D78,Utilitaires!$B$2:$D$8,2)))))))</f>
        <v>Libellé du critère quand il sera choisi</v>
      </c>
      <c r="G78" s="736"/>
      <c r="H78" s="472"/>
      <c r="I78" s="418" t="s">
        <v>186</v>
      </c>
    </row>
    <row r="79" spans="1:13" ht="31" customHeight="1">
      <c r="A79" s="219">
        <f>MAX($A$18:A78)+1</f>
        <v>50</v>
      </c>
      <c r="B79" s="673" t="s">
        <v>160</v>
      </c>
      <c r="C79" s="673"/>
      <c r="D79" s="217" t="s">
        <v>396</v>
      </c>
      <c r="E79" s="410" t="str">
        <f>IFERROR(VLOOKUP(D79,Utilitaires!$B$2:$D$8,3),"")</f>
        <v> </v>
      </c>
      <c r="F79" s="737" t="str">
        <f>IF(AND(D79='Mode d''emploi'!$C$29,H79="",I79=Utilitaires!$D$74),Utilitaires!$E$75,IF(AND(D79='Mode d''emploi'!$C$23,H79="",I79&lt;&gt;Utilitaires!$D$74),Utilitaires!$E$78,IF(AND(D79='Mode d''emploi'!$C$23,Evaluation!I79=Utilitaires!$D$77),Utilitaires!$E$77,IF(AND($H79="",I79=Utilitaires!$D$77),Utilitaires!$E$76,IF(AND($H79="",$I79=Utilitaires!$D$76),Utilitaires!$E$75,IF(AND($H79&lt;&gt;"",$I79=Utilitaires!$D$74),Utilitaires!$E$74,VLOOKUP($D79,Utilitaires!$B$2:$D$8,2)))))))</f>
        <v>Libellé du critère quand il sera choisi</v>
      </c>
      <c r="G79" s="737"/>
      <c r="H79" s="473"/>
      <c r="I79" s="418" t="s">
        <v>186</v>
      </c>
    </row>
    <row r="80" spans="1:13" ht="22" customHeight="1">
      <c r="A80" s="575" t="s">
        <v>96</v>
      </c>
      <c r="B80" s="676" t="s">
        <v>97</v>
      </c>
      <c r="C80" s="676"/>
      <c r="D80" s="197" t="str">
        <f>IFERROR(VLOOKUP(E80,Utilitaires!$B$33:$C$43,2),"")</f>
        <v/>
      </c>
      <c r="E80" s="197" t="str">
        <f>IFERROR(AVERAGE(E82:E88),"")</f>
        <v/>
      </c>
      <c r="F80" s="198"/>
      <c r="G80" s="197" t="str">
        <f>IFERROR(IF(COUNTIFS(D82:D88,'Mode d''emploi'!$C$23)&gt;0,Utilitaires!$B$24,IF(E80&lt;Utilitaires!$E$28,Utilitaires!$B$28,"")),"")</f>
        <v>Incomplet</v>
      </c>
      <c r="H80" s="744" t="str">
        <f>IFERROR(VLOOKUP(D80,Utilitaires!$B$22:$C$29,2),"")</f>
        <v/>
      </c>
      <c r="I80" s="745"/>
      <c r="K80" s="454"/>
      <c r="L80" s="455"/>
      <c r="M80" s="456"/>
    </row>
    <row r="81" spans="1:13" ht="22" customHeight="1">
      <c r="A81" s="576"/>
      <c r="B81" s="677"/>
      <c r="C81" s="677"/>
      <c r="D81" s="738" t="str">
        <f>IFERROR(IF(G80=Utilitaires!$B$24,Utilitaires!$C$12,IF(G80=Utilitaires!$B$28,Utilitaires!$C$28,"")),"")</f>
        <v>Finalisez vos choix, évaluez TOUS les critères !</v>
      </c>
      <c r="E81" s="738"/>
      <c r="F81" s="738"/>
      <c r="G81" s="738"/>
      <c r="H81" s="746"/>
      <c r="I81" s="747"/>
      <c r="K81" s="457"/>
      <c r="L81" s="458"/>
      <c r="M81" s="459"/>
    </row>
    <row r="82" spans="1:13" ht="43" customHeight="1">
      <c r="A82" s="220">
        <f>MAX($A$18:A80)+1</f>
        <v>51</v>
      </c>
      <c r="B82" s="674" t="s">
        <v>390</v>
      </c>
      <c r="C82" s="674"/>
      <c r="D82" s="203" t="s">
        <v>396</v>
      </c>
      <c r="E82" s="402" t="str">
        <f>IFERROR(VLOOKUP(D82,Utilitaires!$B$2:$D$8,3),"")</f>
        <v> </v>
      </c>
      <c r="F82" s="721" t="str">
        <f>IF(AND(D82='Mode d''emploi'!$C$29,H82="",I82=Utilitaires!$D$74),Utilitaires!$E$75,IF(AND(D82='Mode d''emploi'!$C$23,H82="",I82&lt;&gt;Utilitaires!$D$74),Utilitaires!$E$78,IF(AND(D82='Mode d''emploi'!$C$23,Evaluation!I82=Utilitaires!$D$77),Utilitaires!$E$77,IF(AND($H82="",I82=Utilitaires!$D$77),Utilitaires!$E$76,IF(AND($H82="",$I82=Utilitaires!$D$76),Utilitaires!$E$75,IF(AND($H82&lt;&gt;"",$I82=Utilitaires!$D$74),Utilitaires!$E$74,VLOOKUP($D82,Utilitaires!$B$2:$D$8,2)))))))</f>
        <v>Libellé du critère quand il sera choisi</v>
      </c>
      <c r="G82" s="721"/>
      <c r="H82" s="468"/>
      <c r="I82" s="417" t="s">
        <v>186</v>
      </c>
    </row>
    <row r="83" spans="1:13" ht="43" customHeight="1">
      <c r="A83" s="113">
        <f>MAX($A$18:A82)+1</f>
        <v>52</v>
      </c>
      <c r="B83" s="675" t="s">
        <v>161</v>
      </c>
      <c r="C83" s="675"/>
      <c r="D83" s="203" t="s">
        <v>396</v>
      </c>
      <c r="E83" s="404" t="str">
        <f>IFERROR(VLOOKUP(D83,Utilitaires!$B$2:$D$8,3),"")</f>
        <v> </v>
      </c>
      <c r="F83" s="706" t="str">
        <f>IF(AND(D83='Mode d''emploi'!$C$29,H83="",I83=Utilitaires!$D$74),Utilitaires!$E$75,IF(AND(D83='Mode d''emploi'!$C$23,H83="",I83&lt;&gt;Utilitaires!$D$74),Utilitaires!$E$78,IF(AND(D83='Mode d''emploi'!$C$23,Evaluation!I83=Utilitaires!$D$77),Utilitaires!$E$77,IF(AND($H83="",I83=Utilitaires!$D$77),Utilitaires!$E$76,IF(AND($H83="",$I83=Utilitaires!$D$76),Utilitaires!$E$75,IF(AND($H83&lt;&gt;"",$I83=Utilitaires!$D$74),Utilitaires!$E$74,VLOOKUP($D83,Utilitaires!$B$2:$D$8,2)))))))</f>
        <v>Libellé du critère quand il sera choisi</v>
      </c>
      <c r="G83" s="706"/>
      <c r="H83" s="469"/>
      <c r="I83" s="417" t="s">
        <v>186</v>
      </c>
    </row>
    <row r="84" spans="1:13" ht="43" customHeight="1">
      <c r="A84" s="113">
        <f>MAX($A$18:A83)+1</f>
        <v>53</v>
      </c>
      <c r="B84" s="675" t="s">
        <v>162</v>
      </c>
      <c r="C84" s="675"/>
      <c r="D84" s="203" t="s">
        <v>396</v>
      </c>
      <c r="E84" s="404" t="str">
        <f>IFERROR(VLOOKUP(D84,Utilitaires!$B$2:$D$8,3),"")</f>
        <v> </v>
      </c>
      <c r="F84" s="706" t="str">
        <f>IF(AND(D84='Mode d''emploi'!$C$29,H84="",I84=Utilitaires!$D$74),Utilitaires!$E$75,IF(AND(D84='Mode d''emploi'!$C$23,H84="",I84&lt;&gt;Utilitaires!$D$74),Utilitaires!$E$78,IF(AND(D84='Mode d''emploi'!$C$23,Evaluation!I84=Utilitaires!$D$77),Utilitaires!$E$77,IF(AND($H84="",I84=Utilitaires!$D$77),Utilitaires!$E$76,IF(AND($H84="",$I84=Utilitaires!$D$76),Utilitaires!$E$75,IF(AND($H84&lt;&gt;"",$I84=Utilitaires!$D$74),Utilitaires!$E$74,VLOOKUP($D84,Utilitaires!$B$2:$D$8,2)))))))</f>
        <v>Libellé du critère quand il sera choisi</v>
      </c>
      <c r="G84" s="706"/>
      <c r="H84" s="469"/>
      <c r="I84" s="417" t="s">
        <v>186</v>
      </c>
    </row>
    <row r="85" spans="1:13" ht="31" customHeight="1">
      <c r="A85" s="113">
        <f>MAX($A$18:A84)+1</f>
        <v>54</v>
      </c>
      <c r="B85" s="675" t="s">
        <v>163</v>
      </c>
      <c r="C85" s="675"/>
      <c r="D85" s="203" t="s">
        <v>396</v>
      </c>
      <c r="E85" s="404" t="str">
        <f>IFERROR(VLOOKUP(D85,Utilitaires!$B$2:$D$8,3),"")</f>
        <v> </v>
      </c>
      <c r="F85" s="706" t="str">
        <f>IF(AND(D85='Mode d''emploi'!$C$29,H85="",I85=Utilitaires!$D$74),Utilitaires!$E$75,IF(AND(D85='Mode d''emploi'!$C$23,H85="",I85&lt;&gt;Utilitaires!$D$74),Utilitaires!$E$78,IF(AND(D85='Mode d''emploi'!$C$23,Evaluation!I85=Utilitaires!$D$77),Utilitaires!$E$77,IF(AND($H85="",I85=Utilitaires!$D$77),Utilitaires!$E$76,IF(AND($H85="",$I85=Utilitaires!$D$76),Utilitaires!$E$75,IF(AND($H85&lt;&gt;"",$I85=Utilitaires!$D$74),Utilitaires!$E$74,VLOOKUP($D85,Utilitaires!$B$2:$D$8,2)))))))</f>
        <v>Libellé du critère quand il sera choisi</v>
      </c>
      <c r="G85" s="706"/>
      <c r="H85" s="469"/>
      <c r="I85" s="417" t="s">
        <v>186</v>
      </c>
    </row>
    <row r="86" spans="1:13" ht="43" customHeight="1">
      <c r="A86" s="113">
        <f>MAX($A$18:A85)+1</f>
        <v>55</v>
      </c>
      <c r="B86" s="675" t="s">
        <v>164</v>
      </c>
      <c r="C86" s="675"/>
      <c r="D86" s="203" t="s">
        <v>396</v>
      </c>
      <c r="E86" s="404" t="str">
        <f>IFERROR(VLOOKUP(D86,Utilitaires!$B$2:$D$8,3),"")</f>
        <v> </v>
      </c>
      <c r="F86" s="706" t="str">
        <f>IF(AND(D86='Mode d''emploi'!$C$29,H86="",I86=Utilitaires!$D$74),Utilitaires!$E$75,IF(AND(D86='Mode d''emploi'!$C$23,H86="",I86&lt;&gt;Utilitaires!$D$74),Utilitaires!$E$78,IF(AND(D86='Mode d''emploi'!$C$23,Evaluation!I86=Utilitaires!$D$77),Utilitaires!$E$77,IF(AND($H86="",I86=Utilitaires!$D$77),Utilitaires!$E$76,IF(AND($H86="",$I86=Utilitaires!$D$76),Utilitaires!$E$75,IF(AND($H86&lt;&gt;"",$I86=Utilitaires!$D$74),Utilitaires!$E$74,VLOOKUP($D86,Utilitaires!$B$2:$D$8,2)))))))</f>
        <v>Libellé du critère quand il sera choisi</v>
      </c>
      <c r="G86" s="706"/>
      <c r="H86" s="469"/>
      <c r="I86" s="417" t="s">
        <v>186</v>
      </c>
    </row>
    <row r="87" spans="1:13" ht="53" customHeight="1">
      <c r="A87" s="113">
        <f>MAX($A$18:A86)+1</f>
        <v>56</v>
      </c>
      <c r="B87" s="675" t="s">
        <v>391</v>
      </c>
      <c r="C87" s="675"/>
      <c r="D87" s="203" t="s">
        <v>396</v>
      </c>
      <c r="E87" s="404" t="str">
        <f>IFERROR(VLOOKUP(D87,Utilitaires!$B$2:$D$8,3),"")</f>
        <v> </v>
      </c>
      <c r="F87" s="706" t="str">
        <f>IF(AND(D87='Mode d''emploi'!$C$29,H87="",I87=Utilitaires!$D$74),Utilitaires!$E$75,IF(AND(D87='Mode d''emploi'!$C$23,H87="",I87&lt;&gt;Utilitaires!$D$74),Utilitaires!$E$78,IF(AND(D87='Mode d''emploi'!$C$23,Evaluation!I87=Utilitaires!$D$77),Utilitaires!$E$77,IF(AND($H87="",I87=Utilitaires!$D$77),Utilitaires!$E$76,IF(AND($H87="",$I87=Utilitaires!$D$76),Utilitaires!$E$75,IF(AND($H87&lt;&gt;"",$I87=Utilitaires!$D$74),Utilitaires!$E$74,VLOOKUP($D87,Utilitaires!$B$2:$D$8,2)))))))</f>
        <v>Libellé du critère quand il sera choisi</v>
      </c>
      <c r="G87" s="706"/>
      <c r="H87" s="469"/>
      <c r="I87" s="417" t="s">
        <v>186</v>
      </c>
    </row>
    <row r="88" spans="1:13" ht="53" customHeight="1">
      <c r="A88" s="221">
        <f>MAX($A$18:A87)+1</f>
        <v>57</v>
      </c>
      <c r="B88" s="678" t="s">
        <v>165</v>
      </c>
      <c r="C88" s="678"/>
      <c r="D88" s="203" t="s">
        <v>396</v>
      </c>
      <c r="E88" s="405" t="str">
        <f>IFERROR(VLOOKUP(D88,Utilitaires!$B$2:$D$8,3),"")</f>
        <v> </v>
      </c>
      <c r="F88" s="707" t="str">
        <f>IF(AND(D88='Mode d''emploi'!$C$29,H88="",I88=Utilitaires!$D$74),Utilitaires!$E$75,IF(AND(D88='Mode d''emploi'!$C$23,H88="",I88&lt;&gt;Utilitaires!$D$74),Utilitaires!$E$78,IF(AND(D88='Mode d''emploi'!$C$23,Evaluation!I88=Utilitaires!$D$77),Utilitaires!$E$77,IF(AND($H88="",I88=Utilitaires!$D$77),Utilitaires!$E$76,IF(AND($H88="",$I88=Utilitaires!$D$76),Utilitaires!$E$75,IF(AND($H88&lt;&gt;"",$I88=Utilitaires!$D$74),Utilitaires!$E$74,VLOOKUP($D88,Utilitaires!$B$2:$D$8,2)))))))</f>
        <v>Libellé du critère quand il sera choisi</v>
      </c>
      <c r="G88" s="707"/>
      <c r="H88" s="470"/>
      <c r="I88" s="417" t="s">
        <v>186</v>
      </c>
    </row>
    <row r="89" spans="1:13" ht="22" customHeight="1">
      <c r="A89" s="593" t="s">
        <v>113</v>
      </c>
      <c r="B89" s="594"/>
      <c r="C89" s="594"/>
      <c r="D89" s="296" t="str">
        <f>IFERROR(IF(COUNTIFS(D91:D95,'Mode d''emploi'!$H$31)&gt;0,Utilitaires!$B$24,""),"")</f>
        <v>Incomplet</v>
      </c>
      <c r="E89" s="411" t="str">
        <f>IFERROR(AVERAGE(E91:E95),"")</f>
        <v/>
      </c>
      <c r="F89" s="196"/>
      <c r="G89" s="412" t="str">
        <f>IFERROR(VLOOKUP(E89,Utilitaires!$G$63:$H$67,2),"")</f>
        <v/>
      </c>
      <c r="H89" s="597" t="str">
        <f>IFERROR(VLOOKUP(E89,Utilitaires!$B$33:$H$43,4),"")</f>
        <v/>
      </c>
      <c r="I89" s="598"/>
      <c r="K89" s="454"/>
      <c r="L89" s="455"/>
      <c r="M89" s="456"/>
    </row>
    <row r="90" spans="1:13" ht="22" customHeight="1">
      <c r="A90" s="595"/>
      <c r="B90" s="596"/>
      <c r="C90" s="596"/>
      <c r="D90" s="592" t="str">
        <f>IFERROR(IF(D89=Utilitaires!$B$24,Utilitaires!$C$13,IF(D89=Utilitaires!$B$28,Utilitaires!$C$14,"")),"")</f>
        <v>Finalisez vos choix, évaluez TOUS les indicateurs !</v>
      </c>
      <c r="E90" s="592"/>
      <c r="F90" s="592"/>
      <c r="G90" s="592"/>
      <c r="H90" s="599"/>
      <c r="I90" s="600"/>
      <c r="K90" s="457"/>
      <c r="L90" s="458"/>
      <c r="M90" s="459"/>
    </row>
    <row r="91" spans="1:13" ht="43" customHeight="1">
      <c r="A91" s="222">
        <v>1</v>
      </c>
      <c r="B91" s="679" t="s">
        <v>194</v>
      </c>
      <c r="C91" s="679"/>
      <c r="D91" s="203" t="s">
        <v>235</v>
      </c>
      <c r="E91" s="402" t="str">
        <f>IFERROR(VLOOKUP(D91,Utilitaires!$B$62:$D$68,3,FALSE),"")</f>
        <v> </v>
      </c>
      <c r="F91" s="721" t="str">
        <f>IF(AND($D91='Mode d''emploi'!$H$36,$H91=""),Utilitaires!$E$75,IF(AND($H91="",$I91=Utilitaires!$D$77),Utilitaires!$E$76,IF(AND($H91&lt;&gt;"",$I91=Utilitaires!$D$74),Utilitaires!$E$74,VLOOKUP(D91,Utilitaires!$B$62:$D$68,2))))</f>
        <v>Libellé de l'indicateur quand il sera choisi</v>
      </c>
      <c r="G91" s="721"/>
      <c r="H91" s="468"/>
      <c r="I91" s="417" t="s">
        <v>186</v>
      </c>
    </row>
    <row r="92" spans="1:13" ht="43" customHeight="1">
      <c r="A92" s="114">
        <f>MAX($A$89:A91)+1</f>
        <v>2</v>
      </c>
      <c r="B92" s="680" t="s">
        <v>195</v>
      </c>
      <c r="C92" s="680"/>
      <c r="D92" s="203" t="s">
        <v>235</v>
      </c>
      <c r="E92" s="404" t="str">
        <f>IFERROR(VLOOKUP(D92,Utilitaires!$B$62:$D$68,3,FALSE),"")</f>
        <v> </v>
      </c>
      <c r="F92" s="706" t="str">
        <f>IF(AND($D92='Mode d''emploi'!$H$36,$H92=""),Utilitaires!$E$75,IF(AND($H92="",$I92=Utilitaires!$D$77),Utilitaires!$E$76,IF(AND($H92&lt;&gt;"",$I92=Utilitaires!$D$74),Utilitaires!$E$74,VLOOKUP(D92,Utilitaires!$B$62:$D$68,2))))</f>
        <v>Libellé de l'indicateur quand il sera choisi</v>
      </c>
      <c r="G92" s="706"/>
      <c r="H92" s="469"/>
      <c r="I92" s="417" t="s">
        <v>186</v>
      </c>
      <c r="L92"/>
    </row>
    <row r="93" spans="1:13" ht="57" customHeight="1">
      <c r="A93" s="114">
        <f>MAX($A$89:A92)+1</f>
        <v>3</v>
      </c>
      <c r="B93" s="680" t="s">
        <v>196</v>
      </c>
      <c r="C93" s="680"/>
      <c r="D93" s="203" t="s">
        <v>235</v>
      </c>
      <c r="E93" s="404" t="str">
        <f>IFERROR(VLOOKUP(D93,Utilitaires!$B$62:$D$68,3,FALSE),"")</f>
        <v> </v>
      </c>
      <c r="F93" s="706" t="str">
        <f>IF(AND($D93='Mode d''emploi'!$H$36,$H93=""),Utilitaires!$E$75,IF(AND($H93="",$I93=Utilitaires!$D$77),Utilitaires!$E$76,IF(AND($H93&lt;&gt;"",$I93=Utilitaires!$D$74),Utilitaires!$E$74,VLOOKUP(D93,Utilitaires!$B$62:$D$68,2))))</f>
        <v>Libellé de l'indicateur quand il sera choisi</v>
      </c>
      <c r="G93" s="706"/>
      <c r="H93" s="469"/>
      <c r="I93" s="417" t="s">
        <v>186</v>
      </c>
    </row>
    <row r="94" spans="1:13" ht="66" customHeight="1">
      <c r="A94" s="114">
        <f>MAX($A$89:A93)+1</f>
        <v>4</v>
      </c>
      <c r="B94" s="680" t="s">
        <v>197</v>
      </c>
      <c r="C94" s="680"/>
      <c r="D94" s="203" t="s">
        <v>235</v>
      </c>
      <c r="E94" s="404" t="str">
        <f>IFERROR(VLOOKUP(D94,Utilitaires!$B$62:$D$68,3,FALSE),"")</f>
        <v> </v>
      </c>
      <c r="F94" s="706" t="str">
        <f>IF(AND($D94='Mode d''emploi'!$H$36,$H94=""),Utilitaires!$E$75,IF(AND($H94="",$I94=Utilitaires!$D$77),Utilitaires!$E$76,IF(AND($H94&lt;&gt;"",$I94=Utilitaires!$D$74),Utilitaires!$E$74,VLOOKUP(D94,Utilitaires!$B$62:$D$68,2))))</f>
        <v>Libellé de l'indicateur quand il sera choisi</v>
      </c>
      <c r="G94" s="706"/>
      <c r="H94" s="469"/>
      <c r="I94" s="417" t="s">
        <v>186</v>
      </c>
    </row>
    <row r="95" spans="1:13" ht="45" customHeight="1">
      <c r="A95" s="223">
        <f>MAX($A$89:A94)+1</f>
        <v>5</v>
      </c>
      <c r="B95" s="681" t="s">
        <v>198</v>
      </c>
      <c r="C95" s="681"/>
      <c r="D95" s="203" t="s">
        <v>235</v>
      </c>
      <c r="E95" s="405" t="str">
        <f>IFERROR(VLOOKUP(D95,Utilitaires!$B$62:$D$68,3,FALSE),"")</f>
        <v> </v>
      </c>
      <c r="F95" s="707" t="str">
        <f>IF(AND($D95='Mode d''emploi'!$H$36,$H95=""),Utilitaires!$E$75,IF(AND($H95="",$I95=Utilitaires!$D$77),Utilitaires!$E$76,IF(AND($H95&lt;&gt;"",$I95=Utilitaires!$D$74),Utilitaires!$E$74,VLOOKUP(D95,Utilitaires!$B$62:$D$68,2))))</f>
        <v>Libellé de l'indicateur quand il sera choisi</v>
      </c>
      <c r="G95" s="707"/>
      <c r="H95" s="470"/>
      <c r="I95" s="417" t="s">
        <v>186</v>
      </c>
    </row>
    <row r="96" spans="1:13" ht="22" customHeight="1">
      <c r="A96" s="567" t="s">
        <v>112</v>
      </c>
      <c r="B96" s="568"/>
      <c r="C96" s="568"/>
      <c r="D96" s="295" t="str">
        <f>IFERROR(IF(COUNTIFS(D100:D108,'Mode d''emploi'!$H$31)&gt;0,Utilitaires!$B$24,""),"")</f>
        <v>Incomplet</v>
      </c>
      <c r="E96" s="191" t="str">
        <f>IFERROR(AVERAGE(E98,E104),"")</f>
        <v/>
      </c>
      <c r="F96" s="192"/>
      <c r="G96" s="295" t="str">
        <f>IFERROR(VLOOKUP(E96,Utilitaires!$G$63:$H$67,2),"")</f>
        <v/>
      </c>
      <c r="H96" s="563" t="str">
        <f>IFERROR(VLOOKUP(E96,Utilitaires!$B$33:$H$43,7),"")</f>
        <v/>
      </c>
      <c r="I96" s="564"/>
      <c r="K96" s="454"/>
      <c r="L96" s="455"/>
      <c r="M96" s="456"/>
    </row>
    <row r="97" spans="1:13" ht="22" customHeight="1">
      <c r="A97" s="569"/>
      <c r="B97" s="570"/>
      <c r="C97" s="570"/>
      <c r="D97" s="562" t="str">
        <f>IFERROR(IF(D96=Utilitaires!$B$24,Utilitaires!$C$13,IF(D96=Utilitaires!$B$28,Utilitaires!$C$14,"")),"")</f>
        <v>Finalisez vos choix, évaluez TOUS les indicateurs !</v>
      </c>
      <c r="E97" s="562"/>
      <c r="F97" s="562"/>
      <c r="G97" s="562"/>
      <c r="H97" s="565"/>
      <c r="I97" s="566"/>
      <c r="K97" s="457"/>
      <c r="L97" s="458"/>
      <c r="M97" s="459"/>
    </row>
    <row r="98" spans="1:13" ht="22" customHeight="1">
      <c r="A98" s="606" t="s">
        <v>301</v>
      </c>
      <c r="B98" s="607"/>
      <c r="C98" s="607"/>
      <c r="D98" s="297" t="str">
        <f>IFERROR(IF(COUNTIFS(D100:D103,'Mode d''emploi'!$H$31)&gt;0,Utilitaires!$B$24,""),"")</f>
        <v>Incomplet</v>
      </c>
      <c r="E98" s="105" t="str">
        <f>IFERROR(AVERAGE(E100:E103),"")</f>
        <v/>
      </c>
      <c r="F98" s="193"/>
      <c r="G98" s="297" t="str">
        <f>IFERROR(VLOOKUP(E98,Utilitaires!$G$63:$H$67,2),"")</f>
        <v/>
      </c>
      <c r="H98" s="602" t="str">
        <f>IFERROR(VLOOKUP(E98,Utilitaires!$B$33:$H$43,5),"")</f>
        <v/>
      </c>
      <c r="I98" s="603"/>
      <c r="K98" s="454"/>
      <c r="L98" s="455"/>
      <c r="M98" s="456"/>
    </row>
    <row r="99" spans="1:13" ht="22" customHeight="1">
      <c r="A99" s="608"/>
      <c r="B99" s="609"/>
      <c r="C99" s="609"/>
      <c r="D99" s="601" t="str">
        <f>IFERROR(IF(D98=Utilitaires!$B$24,Utilitaires!$C$13,IF(D98=Utilitaires!$B$28,Utilitaires!$C$14,"")),"")</f>
        <v>Finalisez vos choix, évaluez TOUS les indicateurs !</v>
      </c>
      <c r="E99" s="601"/>
      <c r="F99" s="601"/>
      <c r="G99" s="601"/>
      <c r="H99" s="604"/>
      <c r="I99" s="605"/>
      <c r="K99" s="457"/>
      <c r="L99" s="458"/>
      <c r="M99" s="459"/>
    </row>
    <row r="100" spans="1:13" ht="54" customHeight="1">
      <c r="A100" s="224">
        <f>MAX($A$89:A95)+1</f>
        <v>6</v>
      </c>
      <c r="B100" s="672" t="s">
        <v>199</v>
      </c>
      <c r="C100" s="672"/>
      <c r="D100" s="203" t="s">
        <v>235</v>
      </c>
      <c r="E100" s="402" t="str">
        <f>IFERROR(VLOOKUP(D100,Utilitaires!$B$62:$D$68,3,FALSE),"")</f>
        <v> </v>
      </c>
      <c r="F100" s="721" t="str">
        <f>IF(AND($D100='Mode d''emploi'!$H$36,$H100=""),Utilitaires!$E$75,IF(AND($H100="",$I100=Utilitaires!$D$77),Utilitaires!$E$76,IF(AND($H100&lt;&gt;"",$I100=Utilitaires!$D$74),Utilitaires!$E$74,VLOOKUP(D100,Utilitaires!$B$62:$D$68,2))))</f>
        <v>Libellé de l'indicateur quand il sera choisi</v>
      </c>
      <c r="G100" s="721"/>
      <c r="H100" s="468"/>
      <c r="I100" s="417" t="s">
        <v>186</v>
      </c>
    </row>
    <row r="101" spans="1:13" ht="54" customHeight="1">
      <c r="A101" s="115">
        <f>MAX($A$89:A100)+1</f>
        <v>7</v>
      </c>
      <c r="B101" s="750" t="s">
        <v>200</v>
      </c>
      <c r="C101" s="750"/>
      <c r="D101" s="203" t="s">
        <v>235</v>
      </c>
      <c r="E101" s="404" t="str">
        <f>IFERROR(VLOOKUP(D101,Utilitaires!$B$62:$D$68,3,FALSE),"")</f>
        <v> </v>
      </c>
      <c r="F101" s="706" t="str">
        <f>IF(AND($D101='Mode d''emploi'!$H$36,$H101=""),Utilitaires!$E$75,IF(AND($H101="",$I101=Utilitaires!$D$77),Utilitaires!$E$76,IF(AND($H101&lt;&gt;"",$I101=Utilitaires!$D$74),Utilitaires!$E$74,VLOOKUP(D101,Utilitaires!$B$62:$D$68,2))))</f>
        <v>Libellé de l'indicateur quand il sera choisi</v>
      </c>
      <c r="G101" s="706"/>
      <c r="H101" s="469"/>
      <c r="I101" s="417" t="s">
        <v>186</v>
      </c>
    </row>
    <row r="102" spans="1:13" ht="44" customHeight="1">
      <c r="A102" s="115">
        <f>MAX($A$89:A101)+1</f>
        <v>8</v>
      </c>
      <c r="B102" s="750" t="s">
        <v>201</v>
      </c>
      <c r="C102" s="750"/>
      <c r="D102" s="203" t="s">
        <v>235</v>
      </c>
      <c r="E102" s="404" t="str">
        <f>IFERROR(VLOOKUP(D102,Utilitaires!$B$62:$D$68,3,FALSE),"")</f>
        <v> </v>
      </c>
      <c r="F102" s="706" t="str">
        <f>IF(AND($D102='Mode d''emploi'!$H$36,$H102=""),Utilitaires!$E$75,IF(AND($H102="",$I102=Utilitaires!$D$77),Utilitaires!$E$76,IF(AND($H102&lt;&gt;"",$I102=Utilitaires!$D$74),Utilitaires!$E$74,VLOOKUP(D102,Utilitaires!$B$62:$D$68,2))))</f>
        <v>Libellé de l'indicateur quand il sera choisi</v>
      </c>
      <c r="G102" s="706"/>
      <c r="H102" s="469"/>
      <c r="I102" s="417" t="s">
        <v>186</v>
      </c>
    </row>
    <row r="103" spans="1:13" ht="44" customHeight="1">
      <c r="A103" s="225">
        <f>MAX($A$89:A102)+1</f>
        <v>9</v>
      </c>
      <c r="B103" s="751" t="s">
        <v>202</v>
      </c>
      <c r="C103" s="751"/>
      <c r="D103" s="203" t="s">
        <v>235</v>
      </c>
      <c r="E103" s="405" t="str">
        <f>IFERROR(VLOOKUP(D103,Utilitaires!$B$62:$D$68,3,FALSE),"")</f>
        <v> </v>
      </c>
      <c r="F103" s="707" t="str">
        <f>IF(AND($D103='Mode d''emploi'!$H$36,$H103=""),Utilitaires!$E$75,IF(AND($H103="",$I103=Utilitaires!$D$77),Utilitaires!$E$76,IF(AND($H103&lt;&gt;"",$I103=Utilitaires!$D$74),Utilitaires!$E$74,VLOOKUP(D103,Utilitaires!$B$62:$D$68,2))))</f>
        <v>Libellé de l'indicateur quand il sera choisi</v>
      </c>
      <c r="G103" s="707"/>
      <c r="H103" s="470"/>
      <c r="I103" s="417" t="s">
        <v>186</v>
      </c>
    </row>
    <row r="104" spans="1:13" s="406" customFormat="1" ht="22" customHeight="1">
      <c r="A104" s="606" t="s">
        <v>300</v>
      </c>
      <c r="B104" s="607"/>
      <c r="C104" s="607"/>
      <c r="D104" s="297" t="str">
        <f>IFERROR(IF(COUNTIFS(D106:D108,'Mode d''emploi'!$H$31)&gt;0,Utilitaires!$B$24,""),"")</f>
        <v>Incomplet</v>
      </c>
      <c r="E104" s="105" t="str">
        <f>IFERROR(AVERAGE(E106:E108),"")</f>
        <v/>
      </c>
      <c r="F104" s="193"/>
      <c r="G104" s="297" t="str">
        <f>IFERROR(VLOOKUP(E104,Utilitaires!$G$63:$H$67,2),"")</f>
        <v/>
      </c>
      <c r="H104" s="602" t="str">
        <f>IFERROR(VLOOKUP(E104,Utilitaires!$B$33:$H$43,6),"")</f>
        <v/>
      </c>
      <c r="I104" s="603"/>
      <c r="K104" s="454"/>
      <c r="L104" s="455"/>
      <c r="M104" s="456"/>
    </row>
    <row r="105" spans="1:13" s="406" customFormat="1" ht="22" customHeight="1">
      <c r="A105" s="608"/>
      <c r="B105" s="609"/>
      <c r="C105" s="609"/>
      <c r="D105" s="601" t="str">
        <f>IFERROR(IF(D104=Utilitaires!$B$24,Utilitaires!$C$13,IF(D104=Utilitaires!$B$28,Utilitaires!$C$14,"")),"")</f>
        <v>Finalisez vos choix, évaluez TOUS les indicateurs !</v>
      </c>
      <c r="E105" s="601"/>
      <c r="F105" s="601"/>
      <c r="G105" s="601"/>
      <c r="H105" s="604"/>
      <c r="I105" s="605"/>
      <c r="K105" s="457"/>
      <c r="L105" s="458"/>
      <c r="M105" s="459"/>
    </row>
    <row r="106" spans="1:13" ht="61" customHeight="1">
      <c r="A106" s="224">
        <f>MAX($A$89:A103)+1</f>
        <v>10</v>
      </c>
      <c r="B106" s="672" t="s">
        <v>203</v>
      </c>
      <c r="C106" s="672"/>
      <c r="D106" s="203" t="s">
        <v>235</v>
      </c>
      <c r="E106" s="402" t="str">
        <f>IFERROR(VLOOKUP(D106,Utilitaires!$B$62:$D$68,3,FALSE),"")</f>
        <v> </v>
      </c>
      <c r="F106" s="721" t="str">
        <f>IF(AND($D106='Mode d''emploi'!$H$36,$H106=""),Utilitaires!$E$75,IF(AND($H106="",$I106=Utilitaires!$D$77),Utilitaires!$E$76,IF(AND($H106&lt;&gt;"",$I106=Utilitaires!$D$74),Utilitaires!$E$74,VLOOKUP(D106,Utilitaires!$B$62:$D$68,2))))</f>
        <v>Libellé de l'indicateur quand il sera choisi</v>
      </c>
      <c r="G106" s="721"/>
      <c r="H106" s="468"/>
      <c r="I106" s="417" t="s">
        <v>186</v>
      </c>
    </row>
    <row r="107" spans="1:13" ht="61" customHeight="1">
      <c r="A107" s="115">
        <f>MAX($A$89:A106)+1</f>
        <v>11</v>
      </c>
      <c r="B107" s="750" t="s">
        <v>205</v>
      </c>
      <c r="C107" s="750"/>
      <c r="D107" s="203" t="s">
        <v>235</v>
      </c>
      <c r="E107" s="404" t="str">
        <f>IFERROR(VLOOKUP(D107,Utilitaires!$B$62:$D$68,3,FALSE),"")</f>
        <v> </v>
      </c>
      <c r="F107" s="706" t="str">
        <f>IF(AND($D107='Mode d''emploi'!$H$36,$H107=""),Utilitaires!$E$75,IF(AND($H107="",$I107=Utilitaires!$D$77),Utilitaires!$E$76,IF(AND($H107&lt;&gt;"",$I107=Utilitaires!$D$74),Utilitaires!$E$74,VLOOKUP(D107,Utilitaires!$B$62:$D$68,2))))</f>
        <v>Libellé de l'indicateur quand il sera choisi</v>
      </c>
      <c r="G107" s="706"/>
      <c r="H107" s="469"/>
      <c r="I107" s="417" t="s">
        <v>186</v>
      </c>
    </row>
    <row r="108" spans="1:13" ht="61" customHeight="1">
      <c r="A108" s="225">
        <f>MAX($A$89:A107)+1</f>
        <v>12</v>
      </c>
      <c r="B108" s="751" t="s">
        <v>204</v>
      </c>
      <c r="C108" s="751"/>
      <c r="D108" s="203" t="s">
        <v>235</v>
      </c>
      <c r="E108" s="405" t="str">
        <f>IFERROR(VLOOKUP(D108,Utilitaires!$B$62:$D$68,3,FALSE),"")</f>
        <v> </v>
      </c>
      <c r="F108" s="707" t="str">
        <f>IF(AND($D108='Mode d''emploi'!$H$36,$H108=""),Utilitaires!$E$75,IF(AND($H108="",$I108=Utilitaires!$D$77),Utilitaires!$E$76,IF(AND($H108&lt;&gt;"",$I108=Utilitaires!$D$74),Utilitaires!$E$74,VLOOKUP(D108,Utilitaires!$B$62:$D$68,2))))</f>
        <v>Libellé de l'indicateur quand il sera choisi</v>
      </c>
      <c r="G108" s="707"/>
      <c r="H108" s="470"/>
      <c r="I108" s="417" t="s">
        <v>186</v>
      </c>
    </row>
    <row r="109" spans="1:13" s="415" customFormat="1" ht="22" customHeight="1">
      <c r="A109" s="748" t="s">
        <v>116</v>
      </c>
      <c r="B109" s="749"/>
      <c r="C109" s="749"/>
      <c r="D109" s="194" t="str">
        <f>$G$14</f>
        <v>Incomplet</v>
      </c>
      <c r="E109" s="413" t="str">
        <f>$E$14</f>
        <v/>
      </c>
      <c r="F109" s="195"/>
      <c r="G109" s="414" t="str">
        <f>IFERROR(VLOOKUP(E109,Utilitaires!$G$63:$H$67,2),"")</f>
        <v/>
      </c>
      <c r="H109" s="588" t="str">
        <f>IFERROR(VLOOKUP(E109,Utilitaires!$B$33:$H$43,3),"")</f>
        <v/>
      </c>
      <c r="I109" s="589"/>
      <c r="K109" s="454"/>
      <c r="L109" s="455"/>
      <c r="M109" s="456"/>
    </row>
    <row r="110" spans="1:13" s="415" customFormat="1" ht="22" customHeight="1">
      <c r="A110" s="586" t="s">
        <v>332</v>
      </c>
      <c r="B110" s="587"/>
      <c r="C110" s="587"/>
      <c r="D110" s="585" t="str">
        <f>IFERROR(IF(D109=Utilitaires!$B$24,Utilitaires!$C$12,IF(D109=Utilitaires!$B$28,Utilitaires!$C$28,"")),"")</f>
        <v>Finalisez vos choix, évaluez TOUS les critères !</v>
      </c>
      <c r="E110" s="585"/>
      <c r="F110" s="585"/>
      <c r="G110" s="585"/>
      <c r="H110" s="590"/>
      <c r="I110" s="591"/>
      <c r="K110" s="457"/>
      <c r="L110" s="458"/>
      <c r="M110" s="459"/>
    </row>
    <row r="111" spans="1:13" s="406" customFormat="1" ht="22" customHeight="1">
      <c r="A111" s="571" t="s">
        <v>330</v>
      </c>
      <c r="B111" s="572"/>
      <c r="C111" s="572"/>
      <c r="D111" s="82" t="str">
        <f>IFERROR(IF(COUNTIFS(D89:D110,Utilitaires!$B$24)&gt;0,Utilitaires!$B$24,""),"")</f>
        <v>Incomplet</v>
      </c>
      <c r="E111" s="82" t="str">
        <f>IFERROR(AVERAGE(E109,E96,E89),"")</f>
        <v/>
      </c>
      <c r="F111" s="83"/>
      <c r="G111" s="416" t="str">
        <f>IFERROR(VLOOKUP(E111,Utilitaires!$G$63:$H$67,2),"")</f>
        <v/>
      </c>
      <c r="H111" s="558" t="str">
        <f>IFERROR(VLOOKUP(E111,Utilitaires!$B$33:$I$43,8),"")</f>
        <v/>
      </c>
      <c r="I111" s="559"/>
      <c r="K111" s="454"/>
      <c r="L111" s="455"/>
      <c r="M111" s="456"/>
    </row>
    <row r="112" spans="1:13" s="406" customFormat="1" ht="22" customHeight="1">
      <c r="A112" s="573" t="s">
        <v>331</v>
      </c>
      <c r="B112" s="574"/>
      <c r="C112" s="574"/>
      <c r="D112" s="557" t="str">
        <f>IFERROR(IF(D111=Utilitaires!$B$24,Utilitaires!$C$14,IF(D111=Utilitaires!$B$28,Utilitaires!$C$28,"")),"")</f>
        <v>Finalisez vos choix, évaluez TOUS les critères et les indicateurs !</v>
      </c>
      <c r="E112" s="557"/>
      <c r="F112" s="557"/>
      <c r="G112" s="557"/>
      <c r="H112" s="560"/>
      <c r="I112" s="561"/>
      <c r="K112" s="457"/>
      <c r="L112" s="458"/>
      <c r="M112" s="459"/>
    </row>
  </sheetData>
  <sheetProtection sheet="1" objects="1" scenarios="1" formatCells="0" formatColumns="0" formatRows="0" selectLockedCells="1"/>
  <mergeCells count="216">
    <mergeCell ref="H53:I54"/>
    <mergeCell ref="H80:I81"/>
    <mergeCell ref="F106:G106"/>
    <mergeCell ref="A109:C109"/>
    <mergeCell ref="F107:G107"/>
    <mergeCell ref="F108:G108"/>
    <mergeCell ref="F100:G100"/>
    <mergeCell ref="F101:G101"/>
    <mergeCell ref="F102:G102"/>
    <mergeCell ref="F103:G103"/>
    <mergeCell ref="B101:C101"/>
    <mergeCell ref="B102:C102"/>
    <mergeCell ref="B103:C103"/>
    <mergeCell ref="B106:C106"/>
    <mergeCell ref="B107:C107"/>
    <mergeCell ref="B108:C108"/>
    <mergeCell ref="F75:G75"/>
    <mergeCell ref="F76:G76"/>
    <mergeCell ref="F86:G86"/>
    <mergeCell ref="F87:G87"/>
    <mergeCell ref="F88:G88"/>
    <mergeCell ref="F91:G91"/>
    <mergeCell ref="F92:G92"/>
    <mergeCell ref="F93:G93"/>
    <mergeCell ref="F94:G94"/>
    <mergeCell ref="F95:G95"/>
    <mergeCell ref="F82:G82"/>
    <mergeCell ref="F77:G77"/>
    <mergeCell ref="F78:G78"/>
    <mergeCell ref="F79:G79"/>
    <mergeCell ref="F70:G70"/>
    <mergeCell ref="F83:G83"/>
    <mergeCell ref="F84:G84"/>
    <mergeCell ref="F85:G85"/>
    <mergeCell ref="D81:G81"/>
    <mergeCell ref="F73:G73"/>
    <mergeCell ref="F74:G74"/>
    <mergeCell ref="F37:G37"/>
    <mergeCell ref="F42:G42"/>
    <mergeCell ref="F38:G38"/>
    <mergeCell ref="F39:G39"/>
    <mergeCell ref="F40:G40"/>
    <mergeCell ref="F41:G41"/>
    <mergeCell ref="D54:G54"/>
    <mergeCell ref="D64:G64"/>
    <mergeCell ref="F69:G69"/>
    <mergeCell ref="F58:G58"/>
    <mergeCell ref="F59:G59"/>
    <mergeCell ref="F60:G60"/>
    <mergeCell ref="F61:G61"/>
    <mergeCell ref="F62:G62"/>
    <mergeCell ref="F52:G52"/>
    <mergeCell ref="F55:G55"/>
    <mergeCell ref="F43:G43"/>
    <mergeCell ref="F46:G46"/>
    <mergeCell ref="F56:G56"/>
    <mergeCell ref="F57:G57"/>
    <mergeCell ref="F47:G47"/>
    <mergeCell ref="F48:G48"/>
    <mergeCell ref="F49:G49"/>
    <mergeCell ref="F50:G50"/>
    <mergeCell ref="F51:G51"/>
    <mergeCell ref="F65:G65"/>
    <mergeCell ref="F66:G66"/>
    <mergeCell ref="F67:G67"/>
    <mergeCell ref="F68:G68"/>
    <mergeCell ref="F36:G36"/>
    <mergeCell ref="F18:G18"/>
    <mergeCell ref="F19:G19"/>
    <mergeCell ref="A5:C5"/>
    <mergeCell ref="A6:C6"/>
    <mergeCell ref="D6:G6"/>
    <mergeCell ref="A7:C7"/>
    <mergeCell ref="A8:C8"/>
    <mergeCell ref="D7:G7"/>
    <mergeCell ref="D8:G8"/>
    <mergeCell ref="A10:C10"/>
    <mergeCell ref="F27:G27"/>
    <mergeCell ref="F28:G28"/>
    <mergeCell ref="F29:G29"/>
    <mergeCell ref="A13:C13"/>
    <mergeCell ref="D13:G13"/>
    <mergeCell ref="B36:C36"/>
    <mergeCell ref="A12:B12"/>
    <mergeCell ref="F30:G30"/>
    <mergeCell ref="F31:G31"/>
    <mergeCell ref="F32:G32"/>
    <mergeCell ref="D14:D15"/>
    <mergeCell ref="E14:E15"/>
    <mergeCell ref="H2:I2"/>
    <mergeCell ref="D5:I5"/>
    <mergeCell ref="H6:I9"/>
    <mergeCell ref="D10:I10"/>
    <mergeCell ref="F33:G33"/>
    <mergeCell ref="H13:I13"/>
    <mergeCell ref="B18:C18"/>
    <mergeCell ref="C3:I3"/>
    <mergeCell ref="A4:I4"/>
    <mergeCell ref="B19:C19"/>
    <mergeCell ref="B20:C20"/>
    <mergeCell ref="B21:C21"/>
    <mergeCell ref="B22:C22"/>
    <mergeCell ref="B23:C23"/>
    <mergeCell ref="B24:C24"/>
    <mergeCell ref="D9:G9"/>
    <mergeCell ref="A9:C9"/>
    <mergeCell ref="F20:G20"/>
    <mergeCell ref="F21:G21"/>
    <mergeCell ref="F22:G22"/>
    <mergeCell ref="F23:G23"/>
    <mergeCell ref="F24:G24"/>
    <mergeCell ref="F12:G12"/>
    <mergeCell ref="B37:C37"/>
    <mergeCell ref="B38:C38"/>
    <mergeCell ref="B39:C39"/>
    <mergeCell ref="B40:C40"/>
    <mergeCell ref="B41:C41"/>
    <mergeCell ref="B42:C42"/>
    <mergeCell ref="B43:C43"/>
    <mergeCell ref="B27:C27"/>
    <mergeCell ref="B28:C28"/>
    <mergeCell ref="B29:C29"/>
    <mergeCell ref="B30:C30"/>
    <mergeCell ref="B31:C31"/>
    <mergeCell ref="B32:C32"/>
    <mergeCell ref="B33:C33"/>
    <mergeCell ref="B46:C46"/>
    <mergeCell ref="B47:C47"/>
    <mergeCell ref="B48:C48"/>
    <mergeCell ref="B49:C49"/>
    <mergeCell ref="B50:C50"/>
    <mergeCell ref="B51:C51"/>
    <mergeCell ref="B52:C52"/>
    <mergeCell ref="B55:C55"/>
    <mergeCell ref="B53:C54"/>
    <mergeCell ref="B100:C100"/>
    <mergeCell ref="B76:C76"/>
    <mergeCell ref="B77:C77"/>
    <mergeCell ref="B78:C78"/>
    <mergeCell ref="B79:C79"/>
    <mergeCell ref="B82:C82"/>
    <mergeCell ref="B83:C83"/>
    <mergeCell ref="B84:C84"/>
    <mergeCell ref="B85:C85"/>
    <mergeCell ref="B80:C81"/>
    <mergeCell ref="B86:C86"/>
    <mergeCell ref="B87:C87"/>
    <mergeCell ref="B88:C88"/>
    <mergeCell ref="B91:C91"/>
    <mergeCell ref="B92:C92"/>
    <mergeCell ref="B93:C93"/>
    <mergeCell ref="B94:C94"/>
    <mergeCell ref="B95:C95"/>
    <mergeCell ref="B68:C68"/>
    <mergeCell ref="B69:C69"/>
    <mergeCell ref="B70:C70"/>
    <mergeCell ref="B73:C73"/>
    <mergeCell ref="B74:C74"/>
    <mergeCell ref="B75:C75"/>
    <mergeCell ref="B56:C56"/>
    <mergeCell ref="B57:C57"/>
    <mergeCell ref="B58:C58"/>
    <mergeCell ref="B59:C59"/>
    <mergeCell ref="B60:C60"/>
    <mergeCell ref="B61:C61"/>
    <mergeCell ref="B62:C62"/>
    <mergeCell ref="B65:C65"/>
    <mergeCell ref="B63:C64"/>
    <mergeCell ref="H63:I64"/>
    <mergeCell ref="A63:A64"/>
    <mergeCell ref="D72:G72"/>
    <mergeCell ref="H71:I72"/>
    <mergeCell ref="A71:A72"/>
    <mergeCell ref="B71:C72"/>
    <mergeCell ref="D17:G17"/>
    <mergeCell ref="H16:I17"/>
    <mergeCell ref="B16:C17"/>
    <mergeCell ref="A16:A17"/>
    <mergeCell ref="D26:G26"/>
    <mergeCell ref="A25:A26"/>
    <mergeCell ref="H25:I26"/>
    <mergeCell ref="B25:C26"/>
    <mergeCell ref="D35:G35"/>
    <mergeCell ref="A34:A35"/>
    <mergeCell ref="H34:I35"/>
    <mergeCell ref="B34:C35"/>
    <mergeCell ref="D45:G45"/>
    <mergeCell ref="A44:A45"/>
    <mergeCell ref="B44:C45"/>
    <mergeCell ref="H44:I45"/>
    <mergeCell ref="B66:C66"/>
    <mergeCell ref="B67:C67"/>
    <mergeCell ref="A1:E1"/>
    <mergeCell ref="D112:G112"/>
    <mergeCell ref="H111:I112"/>
    <mergeCell ref="D97:G97"/>
    <mergeCell ref="H96:I97"/>
    <mergeCell ref="A96:C97"/>
    <mergeCell ref="A111:C111"/>
    <mergeCell ref="A112:C112"/>
    <mergeCell ref="A80:A81"/>
    <mergeCell ref="H14:I15"/>
    <mergeCell ref="A14:C15"/>
    <mergeCell ref="D110:G110"/>
    <mergeCell ref="A110:C110"/>
    <mergeCell ref="H109:I110"/>
    <mergeCell ref="D90:G90"/>
    <mergeCell ref="A89:C90"/>
    <mergeCell ref="H89:I90"/>
    <mergeCell ref="D99:G99"/>
    <mergeCell ref="H98:I99"/>
    <mergeCell ref="A98:C99"/>
    <mergeCell ref="D105:G105"/>
    <mergeCell ref="A104:C105"/>
    <mergeCell ref="H104:I105"/>
    <mergeCell ref="A53:A54"/>
  </mergeCells>
  <phoneticPr fontId="28" type="noConversion"/>
  <conditionalFormatting sqref="H18:H24">
    <cfRule type="expression" dxfId="109" priority="235">
      <formula>$H18=""</formula>
    </cfRule>
  </conditionalFormatting>
  <conditionalFormatting sqref="I18:I24">
    <cfRule type="expression" dxfId="108" priority="463">
      <formula>$H18=""</formula>
    </cfRule>
  </conditionalFormatting>
  <conditionalFormatting sqref="H27:H33">
    <cfRule type="expression" dxfId="107" priority="229">
      <formula>$H27=""</formula>
    </cfRule>
  </conditionalFormatting>
  <conditionalFormatting sqref="I27:I33">
    <cfRule type="expression" dxfId="106" priority="225">
      <formula>$H27=""</formula>
    </cfRule>
  </conditionalFormatting>
  <conditionalFormatting sqref="H36:H43">
    <cfRule type="expression" dxfId="105" priority="177">
      <formula>$H36=""</formula>
    </cfRule>
  </conditionalFormatting>
  <conditionalFormatting sqref="I36:I43">
    <cfRule type="expression" dxfId="104" priority="173">
      <formula>$H36=""</formula>
    </cfRule>
  </conditionalFormatting>
  <conditionalFormatting sqref="H46:H52">
    <cfRule type="expression" dxfId="103" priority="162">
      <formula>$H46=""</formula>
    </cfRule>
  </conditionalFormatting>
  <conditionalFormatting sqref="I46:I52">
    <cfRule type="expression" dxfId="102" priority="158">
      <formula>$H46=""</formula>
    </cfRule>
  </conditionalFormatting>
  <conditionalFormatting sqref="H55:H62">
    <cfRule type="expression" dxfId="101" priority="147">
      <formula>$H55=""</formula>
    </cfRule>
  </conditionalFormatting>
  <conditionalFormatting sqref="I55:I62">
    <cfRule type="expression" dxfId="100" priority="143">
      <formula>$H55=""</formula>
    </cfRule>
  </conditionalFormatting>
  <conditionalFormatting sqref="H65:H70">
    <cfRule type="expression" dxfId="99" priority="128">
      <formula>$H65=""</formula>
    </cfRule>
  </conditionalFormatting>
  <conditionalFormatting sqref="I65:I70">
    <cfRule type="expression" dxfId="98" priority="124">
      <formula>$H65=""</formula>
    </cfRule>
  </conditionalFormatting>
  <conditionalFormatting sqref="H73:H79">
    <cfRule type="expression" dxfId="97" priority="113">
      <formula>$H73=""</formula>
    </cfRule>
  </conditionalFormatting>
  <conditionalFormatting sqref="I73:I79">
    <cfRule type="expression" dxfId="96" priority="109">
      <formula>$H73=""</formula>
    </cfRule>
  </conditionalFormatting>
  <conditionalFormatting sqref="H82:H88">
    <cfRule type="expression" dxfId="95" priority="98">
      <formula>$H82=""</formula>
    </cfRule>
  </conditionalFormatting>
  <conditionalFormatting sqref="I82:I88">
    <cfRule type="expression" dxfId="94" priority="94">
      <formula>$H82=""</formula>
    </cfRule>
  </conditionalFormatting>
  <conditionalFormatting sqref="H91:H95">
    <cfRule type="expression" dxfId="93" priority="83">
      <formula>$H91=""</formula>
    </cfRule>
  </conditionalFormatting>
  <conditionalFormatting sqref="I91:I95">
    <cfRule type="expression" dxfId="92" priority="79">
      <formula>$H91=""</formula>
    </cfRule>
  </conditionalFormatting>
  <conditionalFormatting sqref="H100:H103">
    <cfRule type="expression" dxfId="91" priority="63">
      <formula>$H100=""</formula>
    </cfRule>
  </conditionalFormatting>
  <conditionalFormatting sqref="I100:I103">
    <cfRule type="expression" dxfId="90" priority="59">
      <formula>$H100=""</formula>
    </cfRule>
  </conditionalFormatting>
  <conditionalFormatting sqref="H106:H108">
    <cfRule type="expression" dxfId="89" priority="48">
      <formula>$H106=""</formula>
    </cfRule>
  </conditionalFormatting>
  <conditionalFormatting sqref="I56:I62">
    <cfRule type="expression" dxfId="88" priority="5">
      <formula>$H56=""</formula>
    </cfRule>
  </conditionalFormatting>
  <conditionalFormatting sqref="I106:I108">
    <cfRule type="expression" dxfId="87" priority="1">
      <formula>$H106=""</formula>
    </cfRule>
  </conditionalFormatting>
  <dataValidations count="68">
    <dataValidation allowBlank="1" showInputMessage="1" showErrorMessage="1" prompt="Indiquez le téléphone du responsable de l'autodiagnostic" sqref="D9" xr:uid="{00000000-0002-0000-0100-000000000000}"/>
    <dataValidation allowBlank="1" showInputMessage="1" showErrorMessage="1" prompt="Indiquez l'email du responsable de l'autodiagnostic" sqref="D8" xr:uid="{00000000-0002-0000-0100-000001000000}"/>
    <dataValidation allowBlank="1" showInputMessage="1" showErrorMessage="1" prompt="Indiquez le nom du responsable de l'autodiagnostic" sqref="D7:G7" xr:uid="{00000000-0002-0000-0100-000002000000}"/>
    <dataValidation type="date" operator="greaterThan" allowBlank="1" showInputMessage="1" showErrorMessage="1" prompt="Indiquez une date (jj/mm/aaaa)" sqref="D6:G6" xr:uid="{00000000-0002-0000-0100-000003000000}">
      <formula1>42005</formula1>
    </dataValidation>
    <dataValidation allowBlank="1" showInputMessage="1" showErrorMessage="1" prompt="Indiquez les noms des personnes ayant été associées à l'autodiagnostic (être plusieurs évite les subjectivités individuelles)" sqref="D10:D11" xr:uid="{00000000-0002-0000-0100-000004000000}"/>
    <dataValidation allowBlank="1" showInputMessage="1" showErrorMessage="1" promptTitle="Modes de preuves : " prompt="- Certificats de formation pour différents types de management_x000a_- Echanges avec les pairs_x000a_- Présence à des colloques et séminaires " sqref="B37:C37" xr:uid="{00000000-0002-0000-0100-000005000000}"/>
    <dataValidation allowBlank="1" showInputMessage="1" showErrorMessage="1" promptTitle="Modes de preuve : " prompt="- Notes internes aux hôpitaux du GHT_x000a_- Comptes rendus de réunions_x000a_- Mails envoyés aux services biomédicaux" sqref="B18:C18" xr:uid="{00000000-0002-0000-0100-000006000000}"/>
    <dataValidation allowBlank="1" showInputMessage="1" showErrorMessage="1" promptTitle="Modes de preuve : " prompt="- GMAO_x000a_- Contrats avec les prestataires externes_x000a_- Fiches de formation du personnel_x000a_" sqref="B19:C19" xr:uid="{00000000-0002-0000-0100-000007000000}"/>
    <dataValidation allowBlank="1" showInputMessage="1" showErrorMessage="1" promptTitle="Modes de preuve : " prompt="- Indicateurs mis en place dans les services biomédicaux du GHT_x000a_- Tableau de bord_x000a_- Outil d'autodiagnostic" sqref="B20:C20" xr:uid="{00000000-0002-0000-0100-000008000000}"/>
    <dataValidation allowBlank="1" showInputMessage="1" showErrorMessage="1" promptTitle="Modes de preuve : " prompt="- EPRD ( Etat prévisionnel des recettes et des dépenses )_x000a_- Plan de financement _x000a_- Plan d'investissements pluriannuel_x000a_- Comptes rendus budgétaires" sqref="B21:C21" xr:uid="{00000000-0002-0000-0100-000009000000}"/>
    <dataValidation allowBlank="1" showInputMessage="1" showErrorMessage="1" promptTitle="Modes de preuve : " prompt="- Suivi des dépenses annuelles_x000a_- Bilans comptables_x000a_- Comptes rendus budgétaires" sqref="B22:C22" xr:uid="{00000000-0002-0000-0100-00000A000000}"/>
    <dataValidation allowBlank="1" showInputMessage="1" showErrorMessage="1" promptTitle="Modes de preuve : " prompt="- Suivi budgétaire mensuel _x000a_- Comptes rendus budgétaires_x000a_" sqref="B23:C23" xr:uid="{00000000-0002-0000-0100-00000B000000}"/>
    <dataValidation allowBlank="1" showInputMessage="1" showErrorMessage="1" promptTitle="Modes de preuve : " prompt="- Fréquence des réunions_x000a_- Mails échangés dans les services biomédicaux_x000a_- Enquêtes de satisfaction_x000a_" sqref="B24:C24" xr:uid="{00000000-0002-0000-0100-00000C000000}"/>
    <dataValidation allowBlank="1" showInputMessage="1" showErrorMessage="1" promptTitle="Modes de preuve :" prompt="- Comptes rendus de réunion avec les différents services médicaux_x000a_- Inventaire_x000a_- GMAO_x000a_- Enquêtes de satisfaction des différents services du GHT" sqref="B27:C27" xr:uid="{00000000-0002-0000-0100-00000D000000}"/>
    <dataValidation allowBlank="1" showInputMessage="1" showErrorMessage="1" promptTitle="Modes de peuve : " prompt="- Plan d'investissement à l'échelle du GHT_x000a_- Communication entre les établissements du GHT_x000a_" sqref="B28:C28" xr:uid="{00000000-0002-0000-0100-00000E000000}"/>
    <dataValidation allowBlank="1" showInputMessage="1" showErrorMessage="1" promptTitle="Modes de preuve : " prompt="- Appels d'offres_x000a_- Bons de commande_x000a_- GMAO_x000a_- Contrats de maintenance" sqref="B29:C29" xr:uid="{00000000-0002-0000-0100-00000F000000}"/>
    <dataValidation allowBlank="1" showInputMessage="1" showErrorMessage="1" promptTitle="Modes de preuve :" prompt="- Réglements établis pour l'utilisation des dispositifs médicaux _x000a_- Projet médical du GHT" sqref="B30:C30" xr:uid="{00000000-0002-0000-0100-000010000000}"/>
    <dataValidation allowBlank="1" showInputMessage="1" showErrorMessage="1" promptTitle="Modes de preuve : " prompt="- Plan pluriannuel d'investissement des dispositifs médicaux_x000a_- Plan pluriannuel de renouvellement des dispositifs médicaux" sqref="B31:C31" xr:uid="{00000000-0002-0000-0100-000011000000}"/>
    <dataValidation allowBlank="1" showInputMessage="1" showErrorMessage="1" promptTitle="Modes de preuve : " prompt="- Comptes rendus de réunions avec les différentes parties concernées par les achats _x000a_- Mails échangés avec les différentes parties concernées par les achats_x000a_" sqref="B32:C32" xr:uid="{00000000-0002-0000-0100-000012000000}"/>
    <dataValidation allowBlank="1" showInputMessage="1" showErrorMessage="1" promptTitle="Modes de preuve : " prompt="- GMAO_x000a_- Contrats de maintenance _x000a_- Contrats de service" sqref="B33:C33" xr:uid="{00000000-0002-0000-0100-000013000000}"/>
    <dataValidation allowBlank="1" showInputMessage="1" showErrorMessage="1" promptTitle="Modes de preuve : " prompt="- Fiches ressources humaines des personnels biomédicaux _x000a_- Certificats de formation et diplômes des personnels biomédicaux_x000a_- Fiches d'évaluation du personnel_x000a_- Budget alloué aux formations" sqref="B36:C36" xr:uid="{00000000-0002-0000-0100-000014000000}"/>
    <dataValidation allowBlank="1" showInputMessage="1" showErrorMessage="1" promptTitle="Modes de preuve : " prompt="- Fiches de postes des personnels biomédicaux_x000a_" sqref="B38:C38" xr:uid="{00000000-0002-0000-0100-000015000000}"/>
    <dataValidation allowBlank="1" showInputMessage="1" showErrorMessage="1" promptTitle="Modes de preuve : " prompt="- Fiches ressources humaines des personnels_x000a_- Plan de formation_x000a_- Questionnaires adressés au personnel" sqref="B39:C39" xr:uid="{00000000-0002-0000-0100-000016000000}"/>
    <dataValidation allowBlank="1" showInputMessage="1" showErrorMessage="1" promptTitle="Modes de preuve : " prompt="- Plan avec superficie des locaux alloués au service biomédical_x000a_- Inventaire des stocks_x000a_- Etat des lieux des infrastructures " sqref="B40:C40" xr:uid="{00000000-0002-0000-0100-000017000000}"/>
    <dataValidation allowBlank="1" showInputMessage="1" showErrorMessage="1" promptTitle="Modes de preuve : " prompt="- GMAO Partagée_x000a_- GED partagée" sqref="B41:C41" xr:uid="{00000000-0002-0000-0100-000018000000}"/>
    <dataValidation allowBlank="1" showInputMessage="1" showErrorMessage="1" promptTitle="Modes de preuve : " prompt="- Audits du service biomédical_x000a_- Changements opérés dans le service biomédical" sqref="B42:C42" xr:uid="{00000000-0002-0000-0100-000019000000}"/>
    <dataValidation allowBlank="1" showInputMessage="1" showErrorMessage="1" promptTitle="Modes de preuve :" prompt="- Procédures d'urgence _x000a_- Procédures en cas d'absence du personnel" sqref="B43:C43" xr:uid="{00000000-0002-0000-0100-00001A000000}"/>
    <dataValidation allowBlank="1" showInputMessage="1" showErrorMessage="1" promptTitle="Modes de preuve : " prompt="- Liste des dispositifs déplaçables et mobilisables rapidement_x000a_- Procédures de mutualisation des dispositifs " sqref="B46:C46" xr:uid="{00000000-0002-0000-0100-00001B000000}"/>
    <dataValidation allowBlank="1" showInputMessage="1" showErrorMessage="1" promptTitle="Modes de preuve : " prompt="- Politique de maintenance des services biomédicaux du GHT" sqref="B47:C47" xr:uid="{00000000-0002-0000-0100-00001C000000}"/>
    <dataValidation allowBlank="1" showInputMessage="1" showErrorMessage="1" promptTitle="Modes de preuve : " prompt="- Système de géolocalisation_x000a_- GMAO_x000a_- Fiches de prêt ou de déplacement des dispositifs médicaux" sqref="B48:C48" xr:uid="{00000000-0002-0000-0100-00001D000000}"/>
    <dataValidation allowBlank="1" showInputMessage="1" showErrorMessage="1" promptTitle="Modes de preuve : " prompt="- Initiatives du personnel_x000a_- Retours des personnels biomédicaux_x000a_- Questionnaires" sqref="B49:C49" xr:uid="{00000000-0002-0000-0100-00001E000000}"/>
    <dataValidation allowBlank="1" showInputMessage="1" showErrorMessage="1" promptTitle="Modes de preuve : " prompt="- Nombre de réunions organisées _x000a_- Retours du personnel biomédical" sqref="B50:C50" xr:uid="{00000000-0002-0000-0100-00001F000000}"/>
    <dataValidation allowBlank="1" showInputMessage="1" showErrorMessage="1" promptTitle="Modes de preuve : " prompt="- Bons d'intervention pour les pannes résolues à distance_x000a_- GMAO_x000a_- Création d'un service de télémaintenance ou de téléassistance" sqref="B51:C51" xr:uid="{00000000-0002-0000-0100-000020000000}"/>
    <dataValidation allowBlank="1" showInputMessage="1" showErrorMessage="1" promptTitle="Modes de preuve : " prompt="- Liste des véhicules mis à disposition pour les services biomédicaux" sqref="B52:C52" xr:uid="{00000000-0002-0000-0100-000021000000}"/>
    <dataValidation allowBlank="1" showInputMessage="1" showErrorMessage="1" promptTitle="Modes de preuve : " prompt="- Audits _x000a_- GED _x000a_- Politique documentaire" sqref="B55:C55" xr:uid="{00000000-0002-0000-0100-000022000000}"/>
    <dataValidation allowBlank="1" showInputMessage="1" showErrorMessage="1" promptTitle="Modes de preuve : " prompt="- GMAO des services biomédicaux_x000a_- Demandes d'intervention via la GMAO" sqref="B56:C56" xr:uid="{00000000-0002-0000-0100-000023000000}"/>
    <dataValidation allowBlank="1" showInputMessage="1" showErrorMessage="1" promptTitle="Modes de preuve : " prompt="- Inventaire de la documentation existante_x000a_- GED partagée_x000a_- GMAO partagée" sqref="B57:C57" xr:uid="{00000000-0002-0000-0100-000024000000}"/>
    <dataValidation allowBlank="1" showInputMessage="1" showErrorMessage="1" promptTitle="Modes de preuve : " prompt="- Mises à jour du système documentaire_x000a_- Audits" sqref="B58:C58" xr:uid="{00000000-0002-0000-0100-000025000000}"/>
    <dataValidation allowBlank="1" showInputMessage="1" showErrorMessage="1" promptTitle="Modes de preuve : " prompt="- Documents relatifs aux équipements médicaux disponibles dans la GMAO" sqref="B59:C59" xr:uid="{00000000-0002-0000-0100-000026000000}"/>
    <dataValidation allowBlank="1" showInputMessage="1" showErrorMessage="1" promptTitle="Modes de preuve : " prompt="- Méthodes de partage et de consultation des documents relatifs aux dispositifs médicaux_x000a_- Accessibilité de la GED" sqref="B60:C60" xr:uid="{00000000-0002-0000-0100-000027000000}"/>
    <dataValidation allowBlank="1" showInputMessage="1" showErrorMessage="1" promptTitle="Modes de preuve : " prompt="- Documents prouvant l'archivage ou la destruction des documents inutiles" sqref="B61:C61" xr:uid="{00000000-0002-0000-0100-000028000000}"/>
    <dataValidation allowBlank="1" showInputMessage="1" showErrorMessage="1" promptTitle="Modes de preuve : " prompt="- Audits_x000a_- Nombre de documents non numérisés_x000a_- Déploiement de GMAO_x000a_- Déploiement de la GED" sqref="B62:C62" xr:uid="{00000000-0002-0000-0100-000029000000}"/>
    <dataValidation allowBlank="1" showInputMessage="1" showErrorMessage="1" promptTitle="Modes de preuve : " prompt="- Liste des dispositifs médicaux critiques_x000a_- Affiches au sein des différents services_x000a_- Comptes rendus de réunions avec les différents services de l'hôpital" sqref="B65:C65" xr:uid="{00000000-0002-0000-0100-00002A000000}"/>
    <dataValidation allowBlank="1" showInputMessage="1" showErrorMessage="1" promptTitle="Modes de preuve : " prompt="- Liste des dispositifs médicaux disponibles en cas d'urgence_x000a_- Nombre de pools d'urgence_x000a_- Inventaire des dispositifs médicaux critiques en stock" sqref="B66:C66" xr:uid="{00000000-0002-0000-0100-00002B000000}"/>
    <dataValidation allowBlank="1" showInputMessage="1" showErrorMessage="1" promptTitle="Modes de preuve :" prompt="- Interventions des ingénieurs d'application des prestaires externes _x000a_- Certificats de formation des personnels utilisateurs_x000a_- Sessions de formation " sqref="B67:C67" xr:uid="{00000000-0002-0000-0100-00002C000000}"/>
    <dataValidation allowBlank="1" showInputMessage="1" showErrorMessage="1" promptTitle="Modes de preuve : " prompt="- Liste des stocks de pièces détachées accessibles aux personnels biomédicaux du GHT_x000a_- Liste des pools d'urgence du GHT_x000a_- Liste des dispositifs médicaux mutualisés" sqref="B68:C68" xr:uid="{00000000-0002-0000-0100-00002D000000}"/>
    <dataValidation allowBlank="1" showInputMessage="1" showErrorMessage="1" promptTitle="Modes de preuve : " prompt="- Indicateurs mis en place dans l'établissement_x000a_- Plans d'investissement et de renouvellement des dispositifs médicaux_x000a_- Politique d'achat du GHT" sqref="B69:C69" xr:uid="{00000000-0002-0000-0100-00002E000000}"/>
    <dataValidation allowBlank="1" showInputMessage="1" showErrorMessage="1" promptTitle="Modes de preuve : " prompt="- Alertes matériovigilance_x000a_- GMAO" sqref="B70:C70" xr:uid="{00000000-0002-0000-0100-00002F000000}"/>
    <dataValidation allowBlank="1" showInputMessage="1" showErrorMessage="1" promptTitle="Modes de preuve : " prompt="- Documents et enregistrements relatatifs aux tests d'acceptation des dispositifs médicaux_x000a_- Certificat de conformité électrique des dispositifs médicaux " sqref="B73:C73" xr:uid="{00000000-0002-0000-0100-000030000000}"/>
    <dataValidation allowBlank="1" showInputMessage="1" showErrorMessage="1" promptTitle="Modes de preuve : " prompt="- Certificats d'étalonnage des ECME_x000a_- Certificats de conformité des ECME " sqref="B74:C74" xr:uid="{00000000-0002-0000-0100-000031000000}"/>
    <dataValidation allowBlank="1" showInputMessage="1" showErrorMessage="1" promptTitle="Modes de preuve : " prompt="- Rapports d'intervention des techniciens biomédicaux_x000a_- Rapports d'intervention des prestataires externes_x000a_- Contrôles qualité externes et internes" sqref="B75:C75" xr:uid="{00000000-0002-0000-0100-000032000000}"/>
    <dataValidation allowBlank="1" showInputMessage="1" showErrorMessage="1" promptTitle="Modes de preuve : " prompt="- Contrats de maintenance à jour_x000a_- GMAO" sqref="B76:C76" xr:uid="{00000000-0002-0000-0100-000033000000}"/>
    <dataValidation allowBlank="1" showInputMessage="1" showErrorMessage="1" promptTitle="Modes de preuve : " prompt="Documents d'exploitation des dispositifs médicaux_x000a_" sqref="B77:C77" xr:uid="{00000000-0002-0000-0100-000034000000}"/>
    <dataValidation allowBlank="1" showInputMessage="1" showErrorMessage="1" promptTitle="Modes de preuve : " prompt="- Documents de cession et de revente des dispositifs médicaux_x000a_- Documents de reprise des dispositifs médicaux_x000a_" sqref="B78:C78" xr:uid="{00000000-0002-0000-0100-000035000000}"/>
    <dataValidation allowBlank="1" showInputMessage="1" showErrorMessage="1" promptTitle="Modes de preuve : " prompt="- Fiches d'immobilisation des dispositifs médicaux_x000a_- Sorties comptables " sqref="B79:C79" xr:uid="{00000000-0002-0000-0100-000036000000}"/>
    <dataValidation allowBlank="1" showInputMessage="1" showErrorMessage="1" promptTitle="Modes de preuve : " prompt="- Audits _x000a_- Plans pluriannuels d'investissement et de remplacement des dispositifs médicaux" sqref="B82:C82" xr:uid="{00000000-0002-0000-0100-000037000000}"/>
    <dataValidation allowBlank="1" showInputMessage="1" showErrorMessage="1" promptTitle="Modes de preuve : " prompt="- Enquêtes de satisfaction adressées au personnel médical et paramédical" sqref="B83:C83" xr:uid="{00000000-0002-0000-0100-000038000000}"/>
    <dataValidation allowBlank="1" showInputMessage="1" showErrorMessage="1" promptTitle="Modes de preuve : " prompt="- Résultats des outils d'autodiagnostic_x000a_- Plans d'amélioration" sqref="B84:C84" xr:uid="{00000000-0002-0000-0100-000039000000}"/>
    <dataValidation allowBlank="1" showInputMessage="1" showErrorMessage="1" promptTitle="Modes de preuve : " prompt="- Rapports d'audit HAS ou AFNOR_x000a_- Plans d'action ou d'amélioration " sqref="B85:C85" xr:uid="{00000000-0002-0000-0100-00003A000000}"/>
    <dataValidation allowBlank="1" showInputMessage="1" showErrorMessage="1" promptTitle="Modes de preuve : " prompt="- Résultats des outils diagnostic des autres établissements de santé_x000a_- Etudes comparatives avec différents établissements de santé" sqref="B86:C86" xr:uid="{00000000-0002-0000-0100-00003B000000}"/>
    <dataValidation allowBlank="1" showInputMessage="1" showErrorMessage="1" promptTitle="Modes de preuve : " prompt="- Précense à des colloques ou des salons nationaux et internationaux" sqref="B87:C87" xr:uid="{00000000-0002-0000-0100-00003C000000}"/>
    <dataValidation allowBlank="1" showInputMessage="1" showErrorMessage="1" promptTitle="Modes de preuve : " prompt="- Publications professionnelles_x000a_- Conférences" sqref="B88:C88" xr:uid="{00000000-0002-0000-0100-00003D000000}"/>
    <dataValidation allowBlank="1" showInputMessage="1" showErrorMessage="1" promptTitle="Modes de preuve : " prompt="- GMAO : suivi du temps passé par technicien sur une intervention_x000a_- Fiche de présence des techniciens biomédicaux dans le service : estimation du nombre d’heures passées dans le service biomédical  _x000a_- Temps consacré aux réunions" sqref="B91:C91" xr:uid="{00000000-0002-0000-0100-00003E000000}"/>
    <dataValidation allowBlank="1" showInputMessage="1" showErrorMessage="1" promptTitle="Modes de preuve : " prompt="- Réponses aux questionnaires de satisfaction_x000a_- Audits des services concernés" sqref="B92:C92 B106:C107" xr:uid="{00000000-0002-0000-0100-00003F000000}"/>
    <dataValidation allowBlank="1" showInputMessage="1" showErrorMessage="1" promptTitle="Modes de preuve : " prompt="- Réponses aux questionnaires de satisfaction des services biomédicaux et autres services hospitaliers_x000a_- Audits des services concernés_x000a_- Etudes financières : couts d’achats, frais de maintenance, utilisation / rentabilité des DM " sqref="B93:C93" xr:uid="{00000000-0002-0000-0100-000040000000}"/>
    <dataValidation allowBlank="1" showInputMessage="1" showErrorMessage="1" promptTitle="Modes de preuve : " prompt="- Réponses aux questionnaires de satisfaction_x000a_- Audits des services concernés_x000a_" sqref="B94:C94 B103:C103" xr:uid="{00000000-0002-0000-0100-000041000000}"/>
    <dataValidation allowBlank="1" showInputMessage="1" showErrorMessage="1" promptTitle="Modes de preuve :" prompt="Etudes financières : couts d’achats, frais de maintenance, utilisation / rentabilité des DM, réforme, et main d’œuvre (en consensus avec le service financier, le service RH, la pharmacie et responsable d’achat) _x000a_" sqref="B95:C95" xr:uid="{00000000-0002-0000-0100-000042000000}"/>
    <dataValidation allowBlank="1" showInputMessage="1" showErrorMessage="1" promptTitle="Modes de preuve : " prompt="- Réponses des techniciens biomédicaux aux questionnaires de satisfaction_x000a_- Audits du service biomédical " sqref="B100:C100 B108:C108" xr:uid="{00000000-0002-0000-0100-000043000000}"/>
  </dataValidations>
  <hyperlinks>
    <hyperlink ref="A1" r:id="rId1" xr:uid="{00000000-0004-0000-0100-000000000000}"/>
    <hyperlink ref="B1" r:id="rId2" display="https://travaux.master.utc.fr/formations-master/ingenierie-de-la-sante/ids035-ingenierie-biomedicale-ght-france/" xr:uid="{00000000-0004-0000-0100-000001000000}"/>
    <hyperlink ref="C1" r:id="rId3" display="https://travaux.master.utc.fr/formations-master/ingenierie-de-la-sante/ids035-ingenierie-biomedicale-ght-france/" xr:uid="{00000000-0004-0000-0100-000002000000}"/>
    <hyperlink ref="D1" r:id="rId4" display="https://travaux.master.utc.fr/formations-master/ingenierie-de-la-sante/ids035-ingenierie-biomedicale-ght-france/" xr:uid="{00000000-0004-0000-0100-000003000000}"/>
    <hyperlink ref="E1" r:id="rId5" display="https://travaux.master.utc.fr/formations-master/ingenierie-de-la-sante/ids035-ingenierie-biomedicale-ght-france/" xr:uid="{00000000-0004-0000-0100-000004000000}"/>
  </hyperlinks>
  <printOptions horizontalCentered="1"/>
  <pageMargins left="0.2" right="0.2" top="0" bottom="0.27559055118110237" header="0" footer="0"/>
  <pageSetup paperSize="9" fitToHeight="5" orientation="landscape" r:id="rId6"/>
  <headerFooter>
    <oddFooter>&amp;L&amp;"Arial Italique,Italique"&amp;6&amp;K000000Fichier : &amp;F &amp;C&amp;"Arial Italique,Italique"&amp;6&amp;K000000 Onglet : &amp;A&amp;R&amp;"Arial Italique,Italique"&amp;6&amp;K000000Imprimé le &amp;D, page n° &amp;P/&amp;N</oddFooter>
  </headerFooter>
  <rowBreaks count="1" manualBreakCount="1">
    <brk id="24" max="16383" man="1"/>
  </rowBreaks>
  <ignoredErrors>
    <ignoredError sqref="F27:F28" emptyCellReference="1"/>
    <ignoredError sqref="A22" formula="1"/>
  </ignoredErrors>
  <drawing r:id="rId7"/>
  <extLst>
    <ext xmlns:x14="http://schemas.microsoft.com/office/spreadsheetml/2009/9/main" uri="{78C0D931-6437-407d-A8EE-F0AAD7539E65}">
      <x14:conditionalFormattings>
        <x14:conditionalFormatting xmlns:xm="http://schemas.microsoft.com/office/excel/2006/main">
          <x14:cfRule type="expression" priority="620" id="{625A13F8-E632-4941-9E6D-C417DA0BD518}">
            <xm:f>$F18=Utilitaires!$E$77</xm:f>
            <x14:dxf>
              <font>
                <color rgb="FF003BD5"/>
              </font>
              <fill>
                <patternFill>
                  <bgColor theme="0"/>
                </patternFill>
              </fill>
            </x14:dxf>
          </x14:cfRule>
          <x14:cfRule type="expression" priority="621" id="{1B71A5DC-126D-6E4F-9A77-0C18CD25F9B8}">
            <xm:f>$I18=Utilitaires!$D$74</xm:f>
            <x14:dxf>
              <font>
                <color rgb="FF0432FF"/>
              </font>
              <fill>
                <patternFill>
                  <bgColor theme="0"/>
                </patternFill>
              </fill>
            </x14:dxf>
          </x14:cfRule>
          <x14:cfRule type="expression" priority="622" id="{74F681BD-EF6B-7C41-9738-80F7949A38D1}">
            <xm:f>$I18=Utilitaires!$D$75</xm:f>
            <x14:dxf>
              <font>
                <color rgb="FF003BD5"/>
              </font>
              <fill>
                <patternFill>
                  <bgColor theme="0"/>
                </patternFill>
              </fill>
            </x14:dxf>
          </x14:cfRule>
          <x14:cfRule type="expression" priority="623" id="{19862014-853D-2641-B635-98331FAD8974}">
            <xm:f>$I18=Utilitaires!$D$76</xm:f>
            <x14:dxf>
              <font>
                <color rgb="FF0432FF"/>
              </font>
              <fill>
                <patternFill>
                  <bgColor theme="0"/>
                </patternFill>
              </fill>
            </x14:dxf>
          </x14:cfRule>
          <x14:cfRule type="expression" priority="624" id="{48DB9590-44B8-1C42-9A65-C9B2CFD76F37}">
            <xm:f>$I18=Utilitaires!$D$77</xm:f>
            <x14:dxf>
              <font>
                <color rgb="FF0432FF"/>
              </font>
              <fill>
                <patternFill>
                  <bgColor rgb="FFF1D2E0"/>
                </patternFill>
              </fill>
            </x14:dxf>
          </x14:cfRule>
          <xm:sqref>H18:H24</xm:sqref>
        </x14:conditionalFormatting>
        <x14:conditionalFormatting xmlns:xm="http://schemas.microsoft.com/office/excel/2006/main">
          <x14:cfRule type="expression" priority="625" id="{8C5BA794-ECE0-AC4B-A0C7-2BFA186E97DF}">
            <xm:f>$F18=Utilitaires!$E$76</xm:f>
            <x14:dxf>
              <font>
                <color rgb="FFFF0000"/>
              </font>
              <fill>
                <patternFill>
                  <bgColor rgb="FFFFFF00"/>
                </patternFill>
              </fill>
            </x14:dxf>
          </x14:cfRule>
          <x14:cfRule type="expression" priority="626" id="{60324A1F-D75F-F946-8C1C-2978BAD5D7A5}">
            <xm:f>$I18=Utilitaires!$D$77</xm:f>
            <x14:dxf>
              <font>
                <color theme="1"/>
              </font>
              <fill>
                <patternFill>
                  <bgColor rgb="FFF1D2E0"/>
                </patternFill>
              </fill>
            </x14:dxf>
          </x14:cfRule>
          <x14:cfRule type="expression" priority="627" id="{51C6CAFF-74C3-8E4D-B278-85FE0D0A4CA0}">
            <xm:f>$I18=Utilitaires!$D$76</xm:f>
            <x14:dxf>
              <font>
                <color rgb="FFFF0000"/>
              </font>
              <fill>
                <patternFill>
                  <bgColor theme="7" tint="0.39994506668294322"/>
                </patternFill>
              </fill>
            </x14:dxf>
          </x14:cfRule>
          <xm:sqref>I18:I24</xm:sqref>
        </x14:conditionalFormatting>
        <x14:conditionalFormatting xmlns:xm="http://schemas.microsoft.com/office/excel/2006/main">
          <x14:cfRule type="expression" priority="628" id="{26F58683-0D08-0E40-99B8-E22227594B77}">
            <xm:f>$F27=Utilitaires!$E$77</xm:f>
            <x14:dxf>
              <font>
                <color rgb="FF003BD5"/>
              </font>
              <fill>
                <patternFill>
                  <bgColor theme="0"/>
                </patternFill>
              </fill>
            </x14:dxf>
          </x14:cfRule>
          <x14:cfRule type="expression" priority="629" id="{BE5F7285-0099-D243-8B6A-C3999F71D371}">
            <xm:f>$I27=Utilitaires!$D$74</xm:f>
            <x14:dxf>
              <font>
                <color rgb="FF0432FF"/>
              </font>
              <fill>
                <patternFill>
                  <bgColor theme="0"/>
                </patternFill>
              </fill>
            </x14:dxf>
          </x14:cfRule>
          <x14:cfRule type="expression" priority="630" id="{DEBDFAA2-A0E7-804B-A4CC-B348C9E4DE04}">
            <xm:f>$I27=Utilitaires!$D$75</xm:f>
            <x14:dxf>
              <font>
                <color rgb="FF003BD5"/>
              </font>
              <fill>
                <patternFill>
                  <bgColor theme="0"/>
                </patternFill>
              </fill>
            </x14:dxf>
          </x14:cfRule>
          <x14:cfRule type="expression" priority="631" id="{FCED809B-29D2-6045-B248-4166194AE159}">
            <xm:f>$I27=Utilitaires!$D$76</xm:f>
            <x14:dxf>
              <font>
                <color rgb="FF0432FF"/>
              </font>
              <fill>
                <patternFill>
                  <bgColor theme="0"/>
                </patternFill>
              </fill>
            </x14:dxf>
          </x14:cfRule>
          <x14:cfRule type="expression" priority="632" id="{52FC981F-D3AF-C043-8D63-9F7B46875573}">
            <xm:f>$I27=Utilitaires!$D$77</xm:f>
            <x14:dxf>
              <font>
                <color rgb="FF0432FF"/>
              </font>
              <fill>
                <patternFill>
                  <bgColor rgb="FFF5CDA7"/>
                </patternFill>
              </fill>
            </x14:dxf>
          </x14:cfRule>
          <xm:sqref>H27:H33</xm:sqref>
        </x14:conditionalFormatting>
        <x14:conditionalFormatting xmlns:xm="http://schemas.microsoft.com/office/excel/2006/main">
          <x14:cfRule type="expression" priority="633" id="{0071BD9B-6851-124B-B0FF-948A542D573A}">
            <xm:f>$F27=Utilitaires!$E$76</xm:f>
            <x14:dxf>
              <font>
                <color rgb="FFFF0000"/>
              </font>
              <fill>
                <patternFill>
                  <bgColor rgb="FFFFFF00"/>
                </patternFill>
              </fill>
            </x14:dxf>
          </x14:cfRule>
          <x14:cfRule type="expression" priority="634" id="{B972DABE-60B1-4442-850F-9A4AA987A145}">
            <xm:f>$I27=Utilitaires!$D$77</xm:f>
            <x14:dxf>
              <font>
                <color theme="1"/>
              </font>
              <fill>
                <patternFill>
                  <bgColor rgb="FFF5CDA7"/>
                </patternFill>
              </fill>
            </x14:dxf>
          </x14:cfRule>
          <x14:cfRule type="expression" priority="635" id="{04F6196F-4EBE-A442-B95B-E08BD4909538}">
            <xm:f>$I27=Utilitaires!$D$76</xm:f>
            <x14:dxf>
              <font>
                <color rgb="FFFF0000"/>
              </font>
              <fill>
                <patternFill>
                  <bgColor theme="7" tint="0.39994506668294322"/>
                </patternFill>
              </fill>
            </x14:dxf>
          </x14:cfRule>
          <xm:sqref>I27:I33</xm:sqref>
        </x14:conditionalFormatting>
        <x14:conditionalFormatting xmlns:xm="http://schemas.microsoft.com/office/excel/2006/main">
          <x14:cfRule type="expression" priority="636" id="{DC10684A-C612-6E42-BB80-634D1AC2A90A}">
            <xm:f>$F18=Utilitaires!$E$74</xm:f>
            <x14:dxf>
              <font>
                <color rgb="FFFF0000"/>
              </font>
              <fill>
                <patternFill>
                  <bgColor theme="7" tint="0.39994506668294322"/>
                </patternFill>
              </fill>
            </x14:dxf>
          </x14:cfRule>
          <xm:sqref>F36:G43 F46:G52 F55:G62 F65:G70 F73:G79 F82:G88 F91:G95 F100:G103 F106:G108 F27:G33 F18:G24</xm:sqref>
        </x14:conditionalFormatting>
        <x14:conditionalFormatting xmlns:xm="http://schemas.microsoft.com/office/excel/2006/main">
          <x14:cfRule type="expression" priority="647" id="{D49DD54F-8954-4248-92D8-BA46D2ACBCD8}">
            <xm:f>$F18=Utilitaires!$E$75</xm:f>
            <x14:dxf>
              <font>
                <color rgb="FF9C0006"/>
              </font>
              <fill>
                <patternFill>
                  <bgColor rgb="FFFFC7CE"/>
                </patternFill>
              </fill>
            </x14:dxf>
          </x14:cfRule>
          <x14:cfRule type="expression" priority="648" id="{E3BF1C53-E19C-844E-8B20-1FD31D23CC90}">
            <xm:f>$F18=Utilitaires!$E$76</xm:f>
            <x14:dxf>
              <font>
                <color rgb="FFFF0000"/>
              </font>
              <fill>
                <patternFill>
                  <bgColor rgb="FFFFFF00"/>
                </patternFill>
              </fill>
            </x14:dxf>
          </x14:cfRule>
          <xm:sqref>F36:G43 F46:G52 F55:G62 F65:G70 F73:G79 F82:G88 F91:G95 F100:G103 F106:G108 F27:G33 F18:G24</xm:sqref>
        </x14:conditionalFormatting>
        <x14:conditionalFormatting xmlns:xm="http://schemas.microsoft.com/office/excel/2006/main">
          <x14:cfRule type="expression" priority="669" id="{5C4700C7-1EFE-C547-BACA-7DFA199DC8B9}">
            <xm:f>$F18=Utilitaires!$E$77</xm:f>
            <x14:dxf>
              <font>
                <color rgb="FFFF0000"/>
              </font>
              <fill>
                <patternFill>
                  <bgColor rgb="FFFFFF00"/>
                </patternFill>
              </fill>
            </x14:dxf>
          </x14:cfRule>
          <xm:sqref>F36:G43 F46:G52 F55:G62 F65:G70 F73:G79 F82:G88 F91:G95 F100:G103 F106:G108 F27:G33 F18:G24</xm:sqref>
        </x14:conditionalFormatting>
        <x14:conditionalFormatting xmlns:xm="http://schemas.microsoft.com/office/excel/2006/main">
          <x14:cfRule type="expression" priority="680" id="{0449A34A-7D59-C84C-A6DD-628608D6551A}">
            <xm:f>$F18=Utilitaires!$E$78</xm:f>
            <x14:dxf>
              <font>
                <color rgb="FFFF0000"/>
              </font>
              <fill>
                <patternFill>
                  <bgColor theme="0" tint="-4.9989318521683403E-2"/>
                </patternFill>
              </fill>
            </x14:dxf>
          </x14:cfRule>
          <xm:sqref>F36:F43 F46:F52 F55:F62 F65:F70 F73:F79 F82:F88 F91:F95 F100:F103 F106:F108 F27:F33 F18:F24</xm:sqref>
        </x14:conditionalFormatting>
        <x14:conditionalFormatting xmlns:xm="http://schemas.microsoft.com/office/excel/2006/main">
          <x14:cfRule type="expression" priority="691" id="{A8EB93CE-1A88-C944-981E-7C45A680362C}">
            <xm:f>$F36=Utilitaires!$E$77</xm:f>
            <x14:dxf>
              <font>
                <color rgb="FF003BD5"/>
              </font>
              <fill>
                <patternFill>
                  <bgColor theme="0"/>
                </patternFill>
              </fill>
            </x14:dxf>
          </x14:cfRule>
          <x14:cfRule type="expression" priority="692" id="{98FF1C84-DC98-DA43-A8BE-DCDCFDE97257}">
            <xm:f>$I36=Utilitaires!$D$74</xm:f>
            <x14:dxf>
              <font>
                <color rgb="FF0432FF"/>
              </font>
              <fill>
                <patternFill>
                  <bgColor theme="0"/>
                </patternFill>
              </fill>
            </x14:dxf>
          </x14:cfRule>
          <x14:cfRule type="expression" priority="693" id="{131B9E56-20E2-024A-8B49-27EE8ABA1C10}">
            <xm:f>$I36=Utilitaires!$D$75</xm:f>
            <x14:dxf>
              <font>
                <color rgb="FF003BD5"/>
              </font>
              <fill>
                <patternFill>
                  <bgColor theme="0"/>
                </patternFill>
              </fill>
            </x14:dxf>
          </x14:cfRule>
          <x14:cfRule type="expression" priority="694" id="{55754667-A310-2148-A052-101709AD2FF9}">
            <xm:f>$I36=Utilitaires!$D$76</xm:f>
            <x14:dxf>
              <font>
                <color rgb="FF0432FF"/>
              </font>
              <fill>
                <patternFill>
                  <bgColor theme="0"/>
                </patternFill>
              </fill>
            </x14:dxf>
          </x14:cfRule>
          <x14:cfRule type="expression" priority="695" id="{CC3DC2FE-A838-DB44-B262-CEACD4DFDE27}">
            <xm:f>$I36=Utilitaires!$D$77</xm:f>
            <x14:dxf>
              <font>
                <color rgb="FF0432FF"/>
              </font>
              <fill>
                <patternFill>
                  <bgColor rgb="FFFFFFCC"/>
                </patternFill>
              </fill>
            </x14:dxf>
          </x14:cfRule>
          <xm:sqref>H36:H43</xm:sqref>
        </x14:conditionalFormatting>
        <x14:conditionalFormatting xmlns:xm="http://schemas.microsoft.com/office/excel/2006/main">
          <x14:cfRule type="expression" priority="696" id="{17D14134-544A-B64D-B0AA-ECAB3F4BD6A1}">
            <xm:f>$F36=Utilitaires!$E$76</xm:f>
            <x14:dxf>
              <font>
                <color rgb="FFFF0000"/>
              </font>
              <fill>
                <patternFill>
                  <bgColor rgb="FFFFFF00"/>
                </patternFill>
              </fill>
            </x14:dxf>
          </x14:cfRule>
          <x14:cfRule type="expression" priority="697" id="{0DFD5C88-F3A6-B54F-AE78-BD11F4DB76AF}">
            <xm:f>$I36=Utilitaires!$D$77</xm:f>
            <x14:dxf>
              <font>
                <color theme="1"/>
              </font>
              <fill>
                <patternFill>
                  <bgColor rgb="FFFFFFCC"/>
                </patternFill>
              </fill>
            </x14:dxf>
          </x14:cfRule>
          <x14:cfRule type="expression" priority="698" id="{0306F9C8-2D86-A749-8C28-A2C090BB72AA}">
            <xm:f>$I36=Utilitaires!$D$76</xm:f>
            <x14:dxf>
              <font>
                <color rgb="FFFF0000"/>
              </font>
              <fill>
                <patternFill>
                  <bgColor theme="7" tint="0.39994506668294322"/>
                </patternFill>
              </fill>
            </x14:dxf>
          </x14:cfRule>
          <xm:sqref>I36:I43</xm:sqref>
        </x14:conditionalFormatting>
        <x14:conditionalFormatting xmlns:xm="http://schemas.microsoft.com/office/excel/2006/main">
          <x14:cfRule type="expression" priority="699" id="{EAB664B8-D4F9-0A41-8CFB-7DB5CDE8B303}">
            <xm:f>$F46=Utilitaires!$E$77</xm:f>
            <x14:dxf>
              <font>
                <color rgb="FF003BD5"/>
              </font>
              <fill>
                <patternFill>
                  <bgColor theme="0"/>
                </patternFill>
              </fill>
            </x14:dxf>
          </x14:cfRule>
          <x14:cfRule type="expression" priority="700" id="{16304BB7-E73D-0F44-9309-74C6FDE405CA}">
            <xm:f>$I46=Utilitaires!$D$74</xm:f>
            <x14:dxf>
              <font>
                <color rgb="FF0432FF"/>
              </font>
              <fill>
                <patternFill>
                  <bgColor theme="0"/>
                </patternFill>
              </fill>
            </x14:dxf>
          </x14:cfRule>
          <x14:cfRule type="expression" priority="701" id="{DCD043E1-BED8-C548-B68D-E43617A04FE7}">
            <xm:f>$I46=Utilitaires!$D$75</xm:f>
            <x14:dxf>
              <font>
                <color rgb="FF003BD5"/>
              </font>
              <fill>
                <patternFill>
                  <bgColor theme="0"/>
                </patternFill>
              </fill>
            </x14:dxf>
          </x14:cfRule>
          <x14:cfRule type="expression" priority="702" id="{A1C50DE6-7309-9247-A2EC-7190BA87FA9F}">
            <xm:f>$I46=Utilitaires!$D$76</xm:f>
            <x14:dxf>
              <font>
                <color rgb="FF0432FF"/>
              </font>
              <fill>
                <patternFill>
                  <bgColor theme="0"/>
                </patternFill>
              </fill>
            </x14:dxf>
          </x14:cfRule>
          <x14:cfRule type="expression" priority="703" id="{08ED8888-E8D0-0549-9E9D-B0109311E05D}">
            <xm:f>$I46=Utilitaires!$D$77</xm:f>
            <x14:dxf>
              <font>
                <color rgb="FF0432FF"/>
              </font>
              <fill>
                <patternFill>
                  <bgColor rgb="FFD8F3DB"/>
                </patternFill>
              </fill>
            </x14:dxf>
          </x14:cfRule>
          <xm:sqref>H46:H52</xm:sqref>
        </x14:conditionalFormatting>
        <x14:conditionalFormatting xmlns:xm="http://schemas.microsoft.com/office/excel/2006/main">
          <x14:cfRule type="expression" priority="704" id="{A81E06C3-E0A3-7840-BC7E-AEE0DEFB8ECB}">
            <xm:f>$F46=Utilitaires!$E$76</xm:f>
            <x14:dxf>
              <font>
                <color rgb="FFFF0000"/>
              </font>
              <fill>
                <patternFill>
                  <bgColor rgb="FFFFFF00"/>
                </patternFill>
              </fill>
            </x14:dxf>
          </x14:cfRule>
          <x14:cfRule type="expression" priority="705" id="{9E13483E-B219-9B47-AF28-DFCB8FBA14AD}">
            <xm:f>$I46=Utilitaires!$D$77</xm:f>
            <x14:dxf>
              <font>
                <color theme="1"/>
              </font>
              <fill>
                <patternFill>
                  <bgColor rgb="FFD8F3DB"/>
                </patternFill>
              </fill>
            </x14:dxf>
          </x14:cfRule>
          <x14:cfRule type="expression" priority="706" id="{3EF138D4-125E-A344-A242-7DFA704487D2}">
            <xm:f>$I46=Utilitaires!$D$76</xm:f>
            <x14:dxf>
              <font>
                <color rgb="FFFF0000"/>
              </font>
              <fill>
                <patternFill>
                  <bgColor theme="7" tint="0.39994506668294322"/>
                </patternFill>
              </fill>
            </x14:dxf>
          </x14:cfRule>
          <xm:sqref>I46:I52</xm:sqref>
        </x14:conditionalFormatting>
        <x14:conditionalFormatting xmlns:xm="http://schemas.microsoft.com/office/excel/2006/main">
          <x14:cfRule type="expression" priority="707" id="{85529C05-A5DC-F145-94AE-1E2B9B22F2B3}">
            <xm:f>$F55=Utilitaires!$E$77</xm:f>
            <x14:dxf>
              <font>
                <color rgb="FF003BD5"/>
              </font>
              <fill>
                <patternFill>
                  <bgColor theme="0"/>
                </patternFill>
              </fill>
            </x14:dxf>
          </x14:cfRule>
          <x14:cfRule type="expression" priority="708" id="{4BBDF166-3AD5-124A-82E4-13F135E57F07}">
            <xm:f>$I55=Utilitaires!$D$74</xm:f>
            <x14:dxf>
              <font>
                <color rgb="FF0432FF"/>
              </font>
              <fill>
                <patternFill>
                  <bgColor theme="0"/>
                </patternFill>
              </fill>
            </x14:dxf>
          </x14:cfRule>
          <x14:cfRule type="expression" priority="709" id="{EF01C5DB-0C80-2B44-B971-703C7E9A98AA}">
            <xm:f>$I55=Utilitaires!$D$75</xm:f>
            <x14:dxf>
              <font>
                <color rgb="FF003BD5"/>
              </font>
              <fill>
                <patternFill>
                  <bgColor theme="0"/>
                </patternFill>
              </fill>
            </x14:dxf>
          </x14:cfRule>
          <x14:cfRule type="expression" priority="710" id="{8F8EC662-FB43-9A4B-B21B-DDAFEB7DB592}">
            <xm:f>$I55=Utilitaires!$D$76</xm:f>
            <x14:dxf>
              <font>
                <color rgb="FF0432FF"/>
              </font>
              <fill>
                <patternFill>
                  <bgColor theme="0"/>
                </patternFill>
              </fill>
            </x14:dxf>
          </x14:cfRule>
          <x14:cfRule type="expression" priority="711" id="{A3C08F30-9FBF-A242-B9F0-AC3EDDF6BB40}">
            <xm:f>$I55=Utilitaires!$D$77</xm:f>
            <x14:dxf>
              <font>
                <color rgb="FF0432FF"/>
              </font>
              <fill>
                <patternFill>
                  <bgColor rgb="FFE7FFFC"/>
                </patternFill>
              </fill>
            </x14:dxf>
          </x14:cfRule>
          <xm:sqref>H55:H62</xm:sqref>
        </x14:conditionalFormatting>
        <x14:conditionalFormatting xmlns:xm="http://schemas.microsoft.com/office/excel/2006/main">
          <x14:cfRule type="expression" priority="712" id="{2DA4C117-752E-A841-B320-5716440007DD}">
            <xm:f>$F55=Utilitaires!$E$76</xm:f>
            <x14:dxf>
              <font>
                <color rgb="FFFF0000"/>
              </font>
              <fill>
                <patternFill>
                  <bgColor rgb="FFFFFF00"/>
                </patternFill>
              </fill>
            </x14:dxf>
          </x14:cfRule>
          <x14:cfRule type="expression" priority="713" id="{B85C5FB9-5937-ED49-A4B7-AD11AB476165}">
            <xm:f>$I55=Utilitaires!$D$77</xm:f>
            <x14:dxf>
              <font>
                <color theme="1"/>
              </font>
              <fill>
                <patternFill>
                  <bgColor rgb="FFE7FFFC"/>
                </patternFill>
              </fill>
            </x14:dxf>
          </x14:cfRule>
          <x14:cfRule type="expression" priority="714" id="{B08BE94E-7F68-1E4C-BD60-08B2A63EA822}">
            <xm:f>$I55=Utilitaires!$D$76</xm:f>
            <x14:dxf>
              <font>
                <color rgb="FFFF0000"/>
              </font>
              <fill>
                <patternFill>
                  <bgColor theme="7" tint="0.39994506668294322"/>
                </patternFill>
              </fill>
            </x14:dxf>
          </x14:cfRule>
          <xm:sqref>I55:I62</xm:sqref>
        </x14:conditionalFormatting>
        <x14:conditionalFormatting xmlns:xm="http://schemas.microsoft.com/office/excel/2006/main">
          <x14:cfRule type="expression" priority="715" id="{D13DE69A-4DC0-3D4D-941B-3CF68EC78461}">
            <xm:f>$F65=Utilitaires!$E$77</xm:f>
            <x14:dxf>
              <font>
                <color rgb="FF003BD5"/>
              </font>
              <fill>
                <patternFill>
                  <bgColor theme="0"/>
                </patternFill>
              </fill>
            </x14:dxf>
          </x14:cfRule>
          <x14:cfRule type="expression" priority="716" id="{0FDD5D4A-ABF0-544E-9C97-87F3CC7F055F}">
            <xm:f>$I65=Utilitaires!$D$74</xm:f>
            <x14:dxf>
              <font>
                <color rgb="FF0432FF"/>
              </font>
              <fill>
                <patternFill>
                  <bgColor theme="0"/>
                </patternFill>
              </fill>
            </x14:dxf>
          </x14:cfRule>
          <x14:cfRule type="expression" priority="717" id="{1DB93603-6BF5-5F4B-AEB6-7ED148B0D412}">
            <xm:f>$I65=Utilitaires!$D$75</xm:f>
            <x14:dxf>
              <font>
                <color rgb="FF003BD5"/>
              </font>
              <fill>
                <patternFill>
                  <bgColor theme="0"/>
                </patternFill>
              </fill>
            </x14:dxf>
          </x14:cfRule>
          <x14:cfRule type="expression" priority="718" id="{CADC87EF-0E48-EB44-B1DE-AB0A23988450}">
            <xm:f>$I65=Utilitaires!$D$76</xm:f>
            <x14:dxf>
              <font>
                <color rgb="FF0432FF"/>
              </font>
              <fill>
                <patternFill>
                  <bgColor theme="0"/>
                </patternFill>
              </fill>
            </x14:dxf>
          </x14:cfRule>
          <x14:cfRule type="expression" priority="719" id="{A297F0E0-195F-CF4D-AFC7-CA447D83BAE3}">
            <xm:f>$I65=Utilitaires!$D$77</xm:f>
            <x14:dxf>
              <font>
                <color rgb="FF0432FF"/>
              </font>
              <fill>
                <patternFill>
                  <bgColor rgb="FFDDF2FD"/>
                </patternFill>
              </fill>
            </x14:dxf>
          </x14:cfRule>
          <xm:sqref>H65:H70</xm:sqref>
        </x14:conditionalFormatting>
        <x14:conditionalFormatting xmlns:xm="http://schemas.microsoft.com/office/excel/2006/main">
          <x14:cfRule type="expression" priority="720" id="{313C07BE-DCF9-DA4D-BD26-85FB41D0482B}">
            <xm:f>$F65=Utilitaires!$E$76</xm:f>
            <x14:dxf>
              <font>
                <color rgb="FFFF0000"/>
              </font>
              <fill>
                <patternFill>
                  <bgColor rgb="FFFFFF00"/>
                </patternFill>
              </fill>
            </x14:dxf>
          </x14:cfRule>
          <x14:cfRule type="expression" priority="721" id="{BB0C6D43-1E98-7E49-A5D5-3F48128C409E}">
            <xm:f>$I65=Utilitaires!$D$77</xm:f>
            <x14:dxf>
              <font>
                <color theme="1"/>
              </font>
              <fill>
                <patternFill>
                  <bgColor rgb="FFDDF2FD"/>
                </patternFill>
              </fill>
            </x14:dxf>
          </x14:cfRule>
          <x14:cfRule type="expression" priority="722" id="{878E90C8-AAA5-9941-B88B-5997FC2AD09C}">
            <xm:f>$I65=Utilitaires!$D$76</xm:f>
            <x14:dxf>
              <font>
                <color rgb="FFFF0000"/>
              </font>
              <fill>
                <patternFill>
                  <bgColor theme="7" tint="0.39994506668294322"/>
                </patternFill>
              </fill>
            </x14:dxf>
          </x14:cfRule>
          <xm:sqref>I65:I70</xm:sqref>
        </x14:conditionalFormatting>
        <x14:conditionalFormatting xmlns:xm="http://schemas.microsoft.com/office/excel/2006/main">
          <x14:cfRule type="expression" priority="723" id="{44F7C199-9F16-704D-82C3-AA16B00F95C5}">
            <xm:f>$F73=Utilitaires!$E$77</xm:f>
            <x14:dxf>
              <font>
                <color rgb="FF003BD5"/>
              </font>
              <fill>
                <patternFill>
                  <bgColor theme="0"/>
                </patternFill>
              </fill>
            </x14:dxf>
          </x14:cfRule>
          <x14:cfRule type="expression" priority="724" id="{813F68A3-1408-A446-9B05-FB1B8FBEEFCE}">
            <xm:f>$I73=Utilitaires!$D$74</xm:f>
            <x14:dxf>
              <font>
                <color rgb="FF0432FF"/>
              </font>
              <fill>
                <patternFill>
                  <bgColor theme="0"/>
                </patternFill>
              </fill>
            </x14:dxf>
          </x14:cfRule>
          <x14:cfRule type="expression" priority="725" id="{AEBDFE27-9B6A-9C48-B92F-1A55D5643EC0}">
            <xm:f>$I73=Utilitaires!$D$75</xm:f>
            <x14:dxf>
              <font>
                <color rgb="FF003BD5"/>
              </font>
              <fill>
                <patternFill>
                  <bgColor theme="0"/>
                </patternFill>
              </fill>
            </x14:dxf>
          </x14:cfRule>
          <x14:cfRule type="expression" priority="726" id="{FA615ACC-1C63-7D49-BC61-835D5BFFB07A}">
            <xm:f>$I73=Utilitaires!$D$76</xm:f>
            <x14:dxf>
              <font>
                <color rgb="FF0432FF"/>
              </font>
              <fill>
                <patternFill>
                  <bgColor theme="0"/>
                </patternFill>
              </fill>
            </x14:dxf>
          </x14:cfRule>
          <x14:cfRule type="expression" priority="727" id="{B2E3C538-51E2-5D49-ACEC-39CF336DF2E1}">
            <xm:f>$I73=Utilitaires!$D$77</xm:f>
            <x14:dxf>
              <font>
                <color rgb="FF0432FF"/>
              </font>
              <fill>
                <patternFill>
                  <bgColor rgb="FFCDE1F2"/>
                </patternFill>
              </fill>
            </x14:dxf>
          </x14:cfRule>
          <xm:sqref>H73:H79</xm:sqref>
        </x14:conditionalFormatting>
        <x14:conditionalFormatting xmlns:xm="http://schemas.microsoft.com/office/excel/2006/main">
          <x14:cfRule type="expression" priority="728" id="{EE1DFFC0-B43F-C245-85FD-FBF0A267D102}">
            <xm:f>$F73=Utilitaires!$E$76</xm:f>
            <x14:dxf>
              <font>
                <color rgb="FFFF0000"/>
              </font>
              <fill>
                <patternFill>
                  <bgColor rgb="FFFFFF00"/>
                </patternFill>
              </fill>
            </x14:dxf>
          </x14:cfRule>
          <x14:cfRule type="expression" priority="729" id="{73B3FDF5-4E88-4545-89C0-4409C8CF330D}">
            <xm:f>$I73=Utilitaires!$D$77</xm:f>
            <x14:dxf>
              <font>
                <color theme="1"/>
              </font>
              <fill>
                <patternFill>
                  <bgColor rgb="FFCDE1F2"/>
                </patternFill>
              </fill>
            </x14:dxf>
          </x14:cfRule>
          <x14:cfRule type="expression" priority="730" id="{C9A46606-E749-2346-A8FC-5393A6C0E7ED}">
            <xm:f>$I73=Utilitaires!$D$76</xm:f>
            <x14:dxf>
              <font>
                <color rgb="FFFF0000"/>
              </font>
              <fill>
                <patternFill>
                  <bgColor theme="7" tint="0.39994506668294322"/>
                </patternFill>
              </fill>
            </x14:dxf>
          </x14:cfRule>
          <xm:sqref>I73:I79</xm:sqref>
        </x14:conditionalFormatting>
        <x14:conditionalFormatting xmlns:xm="http://schemas.microsoft.com/office/excel/2006/main">
          <x14:cfRule type="expression" priority="731" id="{106D7370-5C06-F447-86AF-B901CC08F451}">
            <xm:f>$F82=Utilitaires!$E$77</xm:f>
            <x14:dxf>
              <font>
                <color rgb="FF003BD5"/>
              </font>
              <fill>
                <patternFill>
                  <bgColor theme="0"/>
                </patternFill>
              </fill>
            </x14:dxf>
          </x14:cfRule>
          <x14:cfRule type="expression" priority="732" id="{8A5C062C-40EB-D84C-8CC8-1908C3A69694}">
            <xm:f>$I82=Utilitaires!$D$74</xm:f>
            <x14:dxf>
              <font>
                <color rgb="FF0432FF"/>
              </font>
              <fill>
                <patternFill>
                  <bgColor theme="0"/>
                </patternFill>
              </fill>
            </x14:dxf>
          </x14:cfRule>
          <x14:cfRule type="expression" priority="733" id="{7B246465-0E86-A84E-AEC9-8D0F22D58251}">
            <xm:f>$I82=Utilitaires!$D$75</xm:f>
            <x14:dxf>
              <font>
                <color rgb="FF003BD5"/>
              </font>
              <fill>
                <patternFill>
                  <bgColor theme="0"/>
                </patternFill>
              </fill>
            </x14:dxf>
          </x14:cfRule>
          <x14:cfRule type="expression" priority="734" id="{EB0EFA6D-0FDE-994E-8F25-90BAD58E386D}">
            <xm:f>$I82=Utilitaires!$D$76</xm:f>
            <x14:dxf>
              <font>
                <color rgb="FF0432FF"/>
              </font>
              <fill>
                <patternFill>
                  <bgColor theme="0"/>
                </patternFill>
              </fill>
            </x14:dxf>
          </x14:cfRule>
          <x14:cfRule type="expression" priority="735" id="{4BD3202D-EC4C-B447-B920-1385A8DFBA3A}">
            <xm:f>$I82=Utilitaires!$D$77</xm:f>
            <x14:dxf>
              <font>
                <color rgb="FF0432FF"/>
              </font>
              <fill>
                <patternFill>
                  <bgColor rgb="FFEDD5FF"/>
                </patternFill>
              </fill>
            </x14:dxf>
          </x14:cfRule>
          <xm:sqref>H82:H88</xm:sqref>
        </x14:conditionalFormatting>
        <x14:conditionalFormatting xmlns:xm="http://schemas.microsoft.com/office/excel/2006/main">
          <x14:cfRule type="expression" priority="736" id="{20E3BB18-9106-7541-8F8E-7CEAF779420C}">
            <xm:f>$F82=Utilitaires!$E$76</xm:f>
            <x14:dxf>
              <font>
                <color rgb="FFFF0000"/>
              </font>
              <fill>
                <patternFill>
                  <bgColor rgb="FFFFFF00"/>
                </patternFill>
              </fill>
            </x14:dxf>
          </x14:cfRule>
          <x14:cfRule type="expression" priority="737" id="{02836BC6-2831-A94F-864A-7EACD1140679}">
            <xm:f>$I82=Utilitaires!$D$77</xm:f>
            <x14:dxf>
              <font>
                <color theme="1"/>
              </font>
              <fill>
                <patternFill>
                  <bgColor rgb="FFEDD5FF"/>
                </patternFill>
              </fill>
            </x14:dxf>
          </x14:cfRule>
          <x14:cfRule type="expression" priority="738" id="{7C39999E-868B-E041-92C9-E267B079D49F}">
            <xm:f>$I82=Utilitaires!$D$76</xm:f>
            <x14:dxf>
              <font>
                <color rgb="FFFF0000"/>
              </font>
              <fill>
                <patternFill>
                  <bgColor theme="7" tint="0.39994506668294322"/>
                </patternFill>
              </fill>
            </x14:dxf>
          </x14:cfRule>
          <xm:sqref>I82:I88</xm:sqref>
        </x14:conditionalFormatting>
        <x14:conditionalFormatting xmlns:xm="http://schemas.microsoft.com/office/excel/2006/main">
          <x14:cfRule type="expression" priority="739" id="{E97E201F-2363-AE4F-8EDC-653DD6517583}">
            <xm:f>$F91=Utilitaires!$E$77</xm:f>
            <x14:dxf>
              <font>
                <color rgb="FF003BD5"/>
              </font>
              <fill>
                <patternFill>
                  <bgColor theme="0"/>
                </patternFill>
              </fill>
            </x14:dxf>
          </x14:cfRule>
          <x14:cfRule type="expression" priority="740" id="{E09562FA-343B-8B47-8414-CD319AAA79C8}">
            <xm:f>$I91=Utilitaires!$D$74</xm:f>
            <x14:dxf>
              <font>
                <color rgb="FF0432FF"/>
              </font>
              <fill>
                <patternFill>
                  <bgColor theme="0"/>
                </patternFill>
              </fill>
            </x14:dxf>
          </x14:cfRule>
          <x14:cfRule type="expression" priority="741" id="{4E25CB03-16E0-0B4E-8033-45C9E69FFCBD}">
            <xm:f>$I91=Utilitaires!$D$75</xm:f>
            <x14:dxf>
              <font>
                <color rgb="FF003BD5"/>
              </font>
              <fill>
                <patternFill>
                  <bgColor theme="0"/>
                </patternFill>
              </fill>
            </x14:dxf>
          </x14:cfRule>
          <x14:cfRule type="expression" priority="742" id="{3FCF0AB6-0E02-E140-BFFA-F07CB93B8EC5}">
            <xm:f>$I91=Utilitaires!$D$76</xm:f>
            <x14:dxf>
              <font>
                <color rgb="FF0432FF"/>
              </font>
              <fill>
                <patternFill>
                  <bgColor theme="0"/>
                </patternFill>
              </fill>
            </x14:dxf>
          </x14:cfRule>
          <x14:cfRule type="expression" priority="743" id="{712FB4F3-D611-8744-BE63-24E68152355D}">
            <xm:f>$I91=Utilitaires!$D$77</xm:f>
            <x14:dxf>
              <font>
                <color rgb="FF0432FF"/>
              </font>
              <fill>
                <patternFill>
                  <bgColor rgb="FFC2ECEE"/>
                </patternFill>
              </fill>
            </x14:dxf>
          </x14:cfRule>
          <xm:sqref>H91:H95</xm:sqref>
        </x14:conditionalFormatting>
        <x14:conditionalFormatting xmlns:xm="http://schemas.microsoft.com/office/excel/2006/main">
          <x14:cfRule type="expression" priority="744" id="{A19320CA-22B8-B04C-9B1A-2C06A5743B74}">
            <xm:f>$F91=Utilitaires!$E$76</xm:f>
            <x14:dxf>
              <font>
                <color rgb="FFFF0000"/>
              </font>
              <fill>
                <patternFill>
                  <bgColor rgb="FFFFFF00"/>
                </patternFill>
              </fill>
            </x14:dxf>
          </x14:cfRule>
          <x14:cfRule type="expression" priority="745" id="{CAF1C49E-031B-BE40-9C38-C749BAB9C2A0}">
            <xm:f>$I91=Utilitaires!$D$77</xm:f>
            <x14:dxf>
              <font>
                <color theme="1"/>
              </font>
              <fill>
                <patternFill>
                  <bgColor rgb="FFC2ECEE"/>
                </patternFill>
              </fill>
            </x14:dxf>
          </x14:cfRule>
          <x14:cfRule type="expression" priority="746" id="{0C23D1B9-CEAD-7C46-93F4-853FDC14A54C}">
            <xm:f>$I91=Utilitaires!$D$76</xm:f>
            <x14:dxf>
              <font>
                <color rgb="FFFF0000"/>
              </font>
              <fill>
                <patternFill>
                  <bgColor theme="7" tint="0.39994506668294322"/>
                </patternFill>
              </fill>
            </x14:dxf>
          </x14:cfRule>
          <xm:sqref>I91:I95</xm:sqref>
        </x14:conditionalFormatting>
        <x14:conditionalFormatting xmlns:xm="http://schemas.microsoft.com/office/excel/2006/main">
          <x14:cfRule type="expression" priority="747" id="{08455FCC-CCD2-7246-A974-E2F36E2FAEE9}">
            <xm:f>$F100=Utilitaires!$E$77</xm:f>
            <x14:dxf>
              <font>
                <color rgb="FF003BD5"/>
              </font>
              <fill>
                <patternFill>
                  <bgColor theme="0"/>
                </patternFill>
              </fill>
            </x14:dxf>
          </x14:cfRule>
          <x14:cfRule type="expression" priority="748" id="{899C8F5B-024C-804C-B586-67254AC14E84}">
            <xm:f>$I100=Utilitaires!$D$74</xm:f>
            <x14:dxf>
              <font>
                <color rgb="FF0432FF"/>
              </font>
              <fill>
                <patternFill>
                  <bgColor theme="0"/>
                </patternFill>
              </fill>
            </x14:dxf>
          </x14:cfRule>
          <x14:cfRule type="expression" priority="749" id="{79F3F65B-10DB-B044-9CBC-98BCCA40A138}">
            <xm:f>$I100=Utilitaires!$D$75</xm:f>
            <x14:dxf>
              <font>
                <color rgb="FF003BD5"/>
              </font>
              <fill>
                <patternFill>
                  <bgColor theme="0"/>
                </patternFill>
              </fill>
            </x14:dxf>
          </x14:cfRule>
          <x14:cfRule type="expression" priority="750" id="{903EC31C-D6FC-7D4E-8174-B89886996730}">
            <xm:f>$I100=Utilitaires!$D$76</xm:f>
            <x14:dxf>
              <font>
                <color rgb="FF0432FF"/>
              </font>
              <fill>
                <patternFill>
                  <bgColor theme="0"/>
                </patternFill>
              </fill>
            </x14:dxf>
          </x14:cfRule>
          <x14:cfRule type="expression" priority="751" id="{0CB59FC6-3152-3844-8D5D-D3FC5BAB7468}">
            <xm:f>$I100=Utilitaires!$D$77</xm:f>
            <x14:dxf>
              <font>
                <color rgb="FF0432FF"/>
              </font>
              <fill>
                <patternFill>
                  <bgColor rgb="FFFED3F3"/>
                </patternFill>
              </fill>
            </x14:dxf>
          </x14:cfRule>
          <xm:sqref>H100:H103 H106:H108</xm:sqref>
        </x14:conditionalFormatting>
        <x14:conditionalFormatting xmlns:xm="http://schemas.microsoft.com/office/excel/2006/main">
          <x14:cfRule type="expression" priority="757" id="{D9EB7DD9-3BA3-4946-AD2E-C0C8DD9F6A87}">
            <xm:f>$F100=Utilitaires!$E$76</xm:f>
            <x14:dxf>
              <font>
                <color rgb="FFFF0000"/>
              </font>
              <fill>
                <patternFill>
                  <bgColor rgb="FFFFFF00"/>
                </patternFill>
              </fill>
            </x14:dxf>
          </x14:cfRule>
          <x14:cfRule type="expression" priority="758" id="{3126D798-67DB-5643-B40E-877E85966601}">
            <xm:f>$I100=Utilitaires!$D$77</xm:f>
            <x14:dxf>
              <font>
                <color theme="1"/>
              </font>
              <fill>
                <patternFill>
                  <bgColor rgb="FFFED3F3"/>
                </patternFill>
              </fill>
            </x14:dxf>
          </x14:cfRule>
          <x14:cfRule type="expression" priority="759" id="{5DBC261B-69C6-C341-8911-DE8F0F55137F}">
            <xm:f>$I100=Utilitaires!$D$76</xm:f>
            <x14:dxf>
              <font>
                <color rgb="FFFF0000"/>
              </font>
              <fill>
                <patternFill>
                  <bgColor theme="7" tint="0.39994506668294322"/>
                </patternFill>
              </fill>
            </x14:dxf>
          </x14:cfRule>
          <xm:sqref>I100:I103 I106:I108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ErrorMessage="1" error="Sélectionnez une valeur de la liste !.." xr:uid="{00000000-0002-0000-0100-000044000000}">
          <x14:formula1>
            <xm:f>'Mode d''emploi'!$C$23:$C$29</xm:f>
          </x14:formula1>
          <xm:sqref>D55:D62 D65:D70 D73:D79 D36:D43 D46:D52 D27:D33 D18:D24 D82:D88</xm:sqref>
        </x14:dataValidation>
        <x14:dataValidation type="list" allowBlank="1" showInputMessage="1" showErrorMessage="1" xr:uid="{00000000-0002-0000-0100-000045000000}">
          <x14:formula1>
            <xm:f>'Mode d''emploi'!$H$31:$H$36</xm:f>
          </x14:formula1>
          <xm:sqref>D100:D103 D91:D95 D106:D108</xm:sqref>
        </x14:dataValidation>
        <x14:dataValidation type="list" allowBlank="1" showInputMessage="1" showErrorMessage="1" prompt="Exemples de preuves en cliquant sur le critère." xr:uid="{00000000-0002-0000-0100-000046000000}">
          <x14:formula1>
            <xm:f>Utilitaires!$D$74:$D$77</xm:f>
          </x14:formula1>
          <xm:sqref>I36:I43 I100:I103 I91:I95 I82:I88 I73:I79 I65:I70 I55:I62 I18:I24 I46:I52 I27:I33 I106:I108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249977111117893"/>
  </sheetPr>
  <dimension ref="A1:J61"/>
  <sheetViews>
    <sheetView zoomScalePageLayoutView="106" workbookViewId="0">
      <selection activeCell="F17" sqref="F17"/>
    </sheetView>
  </sheetViews>
  <sheetFormatPr baseColWidth="10" defaultColWidth="10.7109375" defaultRowHeight="16"/>
  <cols>
    <col min="1" max="1" width="13.42578125" style="310" customWidth="1"/>
    <col min="2" max="2" width="11" style="310" customWidth="1"/>
    <col min="3" max="4" width="7.42578125" style="310" customWidth="1"/>
    <col min="5" max="5" width="13.42578125" style="310" customWidth="1"/>
    <col min="6" max="6" width="13.42578125" style="378" customWidth="1"/>
    <col min="7" max="9" width="11" style="310" customWidth="1"/>
    <col min="10" max="10" width="13.42578125" style="310" customWidth="1"/>
    <col min="11" max="16384" width="10.7109375" style="310"/>
  </cols>
  <sheetData>
    <row r="1" spans="1:10" s="305" customFormat="1" ht="10" customHeight="1">
      <c r="A1" s="476" t="s">
        <v>398</v>
      </c>
      <c r="B1" s="476"/>
      <c r="C1" s="476"/>
      <c r="D1" s="476"/>
      <c r="E1" s="476"/>
      <c r="F1" s="304"/>
      <c r="G1" s="303"/>
      <c r="J1" s="306" t="str">
        <f>'Mode d''emploi'!$I$1</f>
        <v xml:space="preserve">© F. BELLO, C. CAUSSETTE, J.DROUET, G. FARGES, PM FELAN - Contact : gilbert.farges@utc.fr
</v>
      </c>
    </row>
    <row r="2" spans="1:10" s="307" customFormat="1" ht="10" customHeight="1">
      <c r="A2" s="14" t="str">
        <f>'Mode d''emploi'!A2</f>
        <v>Document d'appui sur la mise en œuvre de la Bonne Pratique BPAC 6 "Ingénierie biomédicale au sein d'un GHT en France`</v>
      </c>
      <c r="B2" s="11"/>
      <c r="C2" s="453"/>
      <c r="D2" s="453"/>
      <c r="E2" s="453"/>
      <c r="F2" s="69"/>
      <c r="G2" s="12"/>
      <c r="H2" s="12"/>
      <c r="J2" s="449" t="s">
        <v>0</v>
      </c>
    </row>
    <row r="3" spans="1:10" ht="31" customHeight="1">
      <c r="A3" s="308"/>
      <c r="B3" s="309"/>
      <c r="C3" s="802" t="str">
        <f>'Mode d''emploi'!C4:I4</f>
        <v>Bonne Pratique d'Activités Connexes de l'Ingénierie Biomédicale - BPAC n°6
"Ingénierie biomédicale au sein d'un groupement hospitalier de territoire en France"</v>
      </c>
      <c r="D3" s="802"/>
      <c r="E3" s="802"/>
      <c r="F3" s="802"/>
      <c r="G3" s="802"/>
      <c r="H3" s="802"/>
      <c r="I3" s="802"/>
      <c r="J3" s="803"/>
    </row>
    <row r="4" spans="1:10" ht="20" customHeight="1">
      <c r="A4" s="311"/>
      <c r="B4" s="312"/>
      <c r="C4" s="697" t="s">
        <v>169</v>
      </c>
      <c r="D4" s="697"/>
      <c r="E4" s="697"/>
      <c r="F4" s="697"/>
      <c r="G4" s="697"/>
      <c r="H4" s="697"/>
      <c r="I4" s="697"/>
      <c r="J4" s="698"/>
    </row>
    <row r="5" spans="1:10" ht="4" customHeight="1">
      <c r="A5" s="313"/>
      <c r="B5" s="314"/>
      <c r="C5" s="315"/>
      <c r="D5" s="315"/>
      <c r="E5" s="316"/>
      <c r="F5" s="317"/>
      <c r="G5" s="316"/>
      <c r="H5" s="316"/>
      <c r="I5" s="1"/>
    </row>
    <row r="6" spans="1:10">
      <c r="A6" s="815" t="s">
        <v>36</v>
      </c>
      <c r="B6" s="816"/>
      <c r="C6" s="816"/>
      <c r="D6" s="816"/>
      <c r="E6" s="817"/>
      <c r="F6" s="815" t="s">
        <v>1</v>
      </c>
      <c r="G6" s="816"/>
      <c r="H6" s="816"/>
      <c r="I6" s="816"/>
      <c r="J6" s="817"/>
    </row>
    <row r="7" spans="1:10" ht="14" customHeight="1">
      <c r="A7" s="769" t="str">
        <f>'Mode d''emploi'!A7</f>
        <v>Etablissement :</v>
      </c>
      <c r="B7" s="770"/>
      <c r="C7" s="804" t="str">
        <f>'Mode d''emploi'!D7</f>
        <v>Nom de l'établissement</v>
      </c>
      <c r="D7" s="804"/>
      <c r="E7" s="805"/>
      <c r="F7" s="318" t="s">
        <v>29</v>
      </c>
      <c r="G7" s="808" t="str">
        <f>IF(Evaluation!D6="","",Evaluation!D6)</f>
        <v/>
      </c>
      <c r="H7" s="808"/>
      <c r="I7" s="809" t="str">
        <f>Evaluation!A10</f>
        <v xml:space="preserve">Équipe d'autodiagnostic : </v>
      </c>
      <c r="J7" s="810"/>
    </row>
    <row r="8" spans="1:10" ht="14" customHeight="1">
      <c r="A8" s="771" t="str">
        <f>'Mode d''emploi'!A8</f>
        <v xml:space="preserve">Responsable de la Fonction Biomédicale : </v>
      </c>
      <c r="B8" s="772"/>
      <c r="C8" s="806" t="str">
        <f>IF('Mode d''emploi'!D8="","",'Mode d''emploi'!D8)</f>
        <v>Nom du responsable</v>
      </c>
      <c r="D8" s="806"/>
      <c r="E8" s="807"/>
      <c r="F8" s="318" t="s">
        <v>60</v>
      </c>
      <c r="G8" s="806" t="str">
        <f>IF(Evaluation!D7="","",Evaluation!D7)</f>
        <v xml:space="preserve">Nom de l'animateur </v>
      </c>
      <c r="H8" s="807"/>
      <c r="I8" s="811" t="str">
        <f>Evaluation!D10</f>
        <v>Nom des participants</v>
      </c>
      <c r="J8" s="812"/>
    </row>
    <row r="9" spans="1:10" ht="14" customHeight="1">
      <c r="A9" s="771" t="str">
        <f>'Mode d''emploi'!A9:C9</f>
        <v>Coordonnées:</v>
      </c>
      <c r="B9" s="772"/>
      <c r="C9" s="806" t="str">
        <f>IF('Mode d''emploi'!D9="","",'Mode d''emploi'!D9)</f>
        <v>Email</v>
      </c>
      <c r="D9" s="806"/>
      <c r="E9" s="807"/>
      <c r="F9" s="319" t="str">
        <f>Evaluation!A8</f>
        <v xml:space="preserve">email : </v>
      </c>
      <c r="G9" s="806" t="str">
        <f>IF(Evaluation!D8="","",Evaluation!D8)</f>
        <v>Email</v>
      </c>
      <c r="H9" s="807"/>
      <c r="I9" s="811"/>
      <c r="J9" s="812"/>
    </row>
    <row r="10" spans="1:10" ht="14" customHeight="1">
      <c r="A10" s="818" t="str">
        <f>Evaluation!A9:C9</f>
        <v>Téléphone :</v>
      </c>
      <c r="B10" s="819"/>
      <c r="C10" s="829" t="str">
        <f>IF('Mode d''emploi'!H9="","",'Mode d''emploi'!H9)</f>
        <v xml:space="preserve">Numéro de Tél </v>
      </c>
      <c r="D10" s="829"/>
      <c r="E10" s="830"/>
      <c r="F10" s="320" t="str">
        <f>Evaluation!A9</f>
        <v>Téléphone :</v>
      </c>
      <c r="G10" s="829" t="str">
        <f>IF(Evaluation!D9="","",Evaluation!D9)</f>
        <v xml:space="preserve">téléphone </v>
      </c>
      <c r="H10" s="830"/>
      <c r="I10" s="813"/>
      <c r="J10" s="814"/>
    </row>
    <row r="11" spans="1:10" ht="5" customHeight="1">
      <c r="A11" s="313"/>
      <c r="B11" s="321"/>
      <c r="C11" s="321"/>
      <c r="D11" s="321"/>
      <c r="E11" s="321"/>
      <c r="F11" s="322"/>
      <c r="G11" s="321"/>
      <c r="H11" s="321"/>
      <c r="I11" s="323"/>
    </row>
    <row r="12" spans="1:10">
      <c r="A12" s="835" t="s">
        <v>368</v>
      </c>
      <c r="B12" s="789"/>
      <c r="C12" s="789"/>
      <c r="D12" s="789"/>
      <c r="E12" s="789"/>
      <c r="F12" s="789"/>
      <c r="G12" s="789"/>
      <c r="H12" s="789"/>
      <c r="I12" s="789"/>
      <c r="J12" s="790"/>
    </row>
    <row r="13" spans="1:10" ht="16" customHeight="1">
      <c r="A13" s="827" t="s">
        <v>376</v>
      </c>
      <c r="B13" s="828"/>
      <c r="C13" s="828"/>
      <c r="D13" s="324" t="str">
        <f>Evaluation!E14</f>
        <v/>
      </c>
      <c r="E13" s="325" t="str">
        <f>Evaluation!D14</f>
        <v/>
      </c>
      <c r="F13" s="797" t="str">
        <f>CONCATENATE("Histogramme des niveaux de VÉRACITÉ des ",Utilitaires!$E$9," CRITÈRES évalués")</f>
        <v>Histogramme des niveaux de VÉRACITÉ des 0 CRITÈRES évalués</v>
      </c>
      <c r="G13" s="797"/>
      <c r="H13" s="797"/>
      <c r="I13" s="797"/>
      <c r="J13" s="798"/>
    </row>
    <row r="14" spans="1:10" ht="118" customHeight="1">
      <c r="A14" s="833" t="str">
        <f>Evaluation!D13</f>
        <v>Attention : 8 processus &lt;Incomplet&gt;</v>
      </c>
      <c r="B14" s="834"/>
      <c r="C14" s="834"/>
      <c r="D14" s="834"/>
      <c r="E14" s="834"/>
      <c r="F14" s="825" t="str">
        <f>Evaluation!$A$13</f>
        <v>Attention : 57 critères ne sont pas encore traités</v>
      </c>
      <c r="G14" s="825"/>
      <c r="H14" s="825"/>
      <c r="I14" s="825"/>
      <c r="J14" s="826"/>
    </row>
    <row r="15" spans="1:10" ht="13" customHeight="1">
      <c r="A15" s="326"/>
      <c r="B15" s="327"/>
      <c r="C15" s="327"/>
      <c r="D15" s="327"/>
      <c r="E15" s="327"/>
      <c r="F15" s="822" t="s">
        <v>88</v>
      </c>
      <c r="G15" s="823"/>
      <c r="H15" s="823"/>
      <c r="I15" s="823"/>
      <c r="J15" s="824"/>
    </row>
    <row r="16" spans="1:10" ht="13" customHeight="1">
      <c r="A16" s="831"/>
      <c r="B16" s="832"/>
      <c r="C16" s="832"/>
      <c r="D16" s="832"/>
      <c r="E16" s="832"/>
      <c r="F16" s="328" t="s">
        <v>71</v>
      </c>
      <c r="G16" s="329" t="s">
        <v>72</v>
      </c>
      <c r="H16" s="329" t="s">
        <v>173</v>
      </c>
      <c r="I16" s="329" t="s">
        <v>174</v>
      </c>
      <c r="J16" s="330" t="s">
        <v>175</v>
      </c>
    </row>
    <row r="17" spans="1:10" ht="73" customHeight="1">
      <c r="A17" s="776"/>
      <c r="B17" s="777"/>
      <c r="C17" s="777"/>
      <c r="D17" s="777"/>
      <c r="E17" s="777"/>
      <c r="F17" s="71" t="s">
        <v>178</v>
      </c>
      <c r="G17" s="70" t="s">
        <v>179</v>
      </c>
      <c r="H17" s="70" t="s">
        <v>176</v>
      </c>
      <c r="I17" s="70" t="s">
        <v>177</v>
      </c>
      <c r="J17" s="379" t="s">
        <v>180</v>
      </c>
    </row>
    <row r="18" spans="1:10" ht="73" customHeight="1">
      <c r="A18" s="450"/>
      <c r="B18" s="451"/>
      <c r="C18" s="451"/>
      <c r="D18" s="451"/>
      <c r="E18" s="451"/>
      <c r="F18" s="71" t="s">
        <v>178</v>
      </c>
      <c r="G18" s="70" t="s">
        <v>179</v>
      </c>
      <c r="H18" s="70" t="s">
        <v>176</v>
      </c>
      <c r="I18" s="70" t="s">
        <v>177</v>
      </c>
      <c r="J18" s="379" t="s">
        <v>180</v>
      </c>
    </row>
    <row r="19" spans="1:10" ht="73" customHeight="1">
      <c r="A19" s="836" t="str">
        <f>CONCATENATE("En pointillés verts : seuil minimal pour la Déclaration ISO 17050")</f>
        <v>En pointillés verts : seuil minimal pour la Déclaration ISO 17050</v>
      </c>
      <c r="B19" s="837"/>
      <c r="C19" s="837"/>
      <c r="D19" s="837"/>
      <c r="E19" s="838"/>
      <c r="F19" s="71" t="s">
        <v>178</v>
      </c>
      <c r="G19" s="70" t="s">
        <v>179</v>
      </c>
      <c r="H19" s="70" t="s">
        <v>176</v>
      </c>
      <c r="I19" s="70" t="s">
        <v>177</v>
      </c>
      <c r="J19" s="379" t="s">
        <v>180</v>
      </c>
    </row>
    <row r="20" spans="1:10" ht="6" customHeight="1">
      <c r="A20" s="331"/>
      <c r="B20" s="331"/>
      <c r="C20" s="331"/>
      <c r="D20" s="331"/>
      <c r="E20" s="331"/>
      <c r="F20" s="332"/>
      <c r="G20" s="333"/>
      <c r="H20" s="333"/>
      <c r="I20" s="333"/>
      <c r="J20" s="334"/>
    </row>
    <row r="21" spans="1:10" ht="18" customHeight="1">
      <c r="A21" s="784" t="s">
        <v>392</v>
      </c>
      <c r="B21" s="785"/>
      <c r="C21" s="785"/>
      <c r="D21" s="785"/>
      <c r="E21" s="786"/>
      <c r="F21" s="839" t="str">
        <f>CONCATENATE("Taux de PERFORMANCE sur les ",Utilitaires!$E$9," critères et ",Utilitaires!$E$68," indicateurs évalués")</f>
        <v>Taux de PERFORMANCE sur les 0 critères et 0 indicateurs évalués</v>
      </c>
      <c r="G21" s="840"/>
      <c r="H21" s="840"/>
      <c r="I21" s="840"/>
      <c r="J21" s="841"/>
    </row>
    <row r="22" spans="1:10" s="338" customFormat="1" ht="16" customHeight="1">
      <c r="A22" s="842" t="s">
        <v>372</v>
      </c>
      <c r="B22" s="843"/>
      <c r="C22" s="778">
        <f>Utilitaires!E59</f>
        <v>0</v>
      </c>
      <c r="D22" s="779"/>
      <c r="E22" s="335"/>
      <c r="F22" s="820" t="s">
        <v>369</v>
      </c>
      <c r="G22" s="821"/>
      <c r="H22" s="821"/>
      <c r="I22" s="336" t="str">
        <f>IFERROR(AVERAGE(Evaluation!E89,Evaluation!E96,Evaluation!E109),"")</f>
        <v/>
      </c>
      <c r="J22" s="337"/>
    </row>
    <row r="23" spans="1:10" ht="279" customHeight="1">
      <c r="A23" s="794" t="str">
        <f>IF(Utilitaires!$C$80=0,"",IF(Utilitaires!$C$80=1,CONCATENATE("Attention : ",Utilitaires!$C$80," preuve ""validée"" est VIDE !"),CONCATENATE("Attention : ",Utilitaires!$C$80," preuves ""validées"" sont VIDES !")))</f>
        <v/>
      </c>
      <c r="B23" s="795"/>
      <c r="C23" s="795"/>
      <c r="D23" s="795"/>
      <c r="E23" s="796"/>
      <c r="F23" s="799" t="str">
        <f>Evaluation!H13</f>
        <v>Attention : 12 indicateurs ne sont pas encore traités</v>
      </c>
      <c r="G23" s="800"/>
      <c r="H23" s="800"/>
      <c r="I23" s="800"/>
      <c r="J23" s="801"/>
    </row>
    <row r="24" spans="1:10" ht="11" customHeight="1">
      <c r="A24" s="760" t="str">
        <f>CONCATENATE("Preuves  en attente : ",Utilitaires!$C$74," - ","Commentaires : ",Utilitaires!$C$75)</f>
        <v>Preuves  en attente : 69 - Commentaires : 0</v>
      </c>
      <c r="B24" s="761"/>
      <c r="C24" s="761"/>
      <c r="D24" s="761"/>
      <c r="E24" s="762"/>
      <c r="F24" s="799"/>
      <c r="G24" s="800"/>
      <c r="H24" s="800"/>
      <c r="I24" s="800"/>
      <c r="J24" s="801"/>
    </row>
    <row r="25" spans="1:10" ht="15" customHeight="1">
      <c r="A25" s="763" t="str">
        <f>CONCATENATE(Utilitaires!$D$76," : ",Utilitaires!$C$76," - ",Utilitaires!$D$77," : ",Utilitaires!$C$77)</f>
        <v>  Preuve(s) à compléter : 0 -   Preuve(s) validée(s) : 0</v>
      </c>
      <c r="B25" s="764"/>
      <c r="C25" s="764"/>
      <c r="D25" s="764"/>
      <c r="E25" s="765"/>
      <c r="F25" s="766" t="str">
        <f>CONCATENATE("Histogramme des ",Utilitaires!E69," indicateurs traités sur ""Efficience"" &amp; ""Qualité perçue""")</f>
        <v>Histogramme des 0 indicateurs traités sur "Efficience" &amp; "Qualité perçue"</v>
      </c>
      <c r="G25" s="767"/>
      <c r="H25" s="767"/>
      <c r="I25" s="767"/>
      <c r="J25" s="768"/>
    </row>
    <row r="26" spans="1:10" s="341" customFormat="1" ht="18" customHeight="1">
      <c r="A26" s="328" t="str">
        <f>F26</f>
        <v>QUOI</v>
      </c>
      <c r="B26" s="339" t="str">
        <f>G26</f>
        <v>QUI</v>
      </c>
      <c r="C26" s="339" t="str">
        <f>H26</f>
        <v>Début</v>
      </c>
      <c r="D26" s="339" t="str">
        <f>I26</f>
        <v>Fin</v>
      </c>
      <c r="E26" s="339" t="str">
        <f>J26</f>
        <v>Suivi des RÉSULTATS</v>
      </c>
      <c r="F26" s="328" t="str">
        <f>F$16</f>
        <v>QUOI</v>
      </c>
      <c r="G26" s="339" t="str">
        <f>G$16</f>
        <v>QUI</v>
      </c>
      <c r="H26" s="339" t="str">
        <f>H$16</f>
        <v>Début</v>
      </c>
      <c r="I26" s="339" t="str">
        <f>I$16</f>
        <v>Fin</v>
      </c>
      <c r="J26" s="340" t="str">
        <f>J$16</f>
        <v>Suivi des RÉSULTATS</v>
      </c>
    </row>
    <row r="27" spans="1:10" ht="46" customHeight="1">
      <c r="A27" s="71" t="s">
        <v>178</v>
      </c>
      <c r="B27" s="70" t="s">
        <v>179</v>
      </c>
      <c r="C27" s="70" t="s">
        <v>176</v>
      </c>
      <c r="D27" s="70" t="s">
        <v>177</v>
      </c>
      <c r="E27" s="380" t="s">
        <v>180</v>
      </c>
      <c r="F27" s="71" t="s">
        <v>178</v>
      </c>
      <c r="G27" s="70" t="s">
        <v>179</v>
      </c>
      <c r="H27" s="70" t="s">
        <v>176</v>
      </c>
      <c r="I27" s="70" t="s">
        <v>177</v>
      </c>
      <c r="J27" s="379" t="s">
        <v>180</v>
      </c>
    </row>
    <row r="28" spans="1:10" ht="6" customHeight="1">
      <c r="A28" s="342"/>
      <c r="B28" s="342"/>
      <c r="C28" s="342"/>
      <c r="D28" s="342"/>
      <c r="E28" s="342"/>
      <c r="F28" s="343"/>
      <c r="G28" s="344"/>
      <c r="H28" s="344"/>
      <c r="I28" s="344"/>
      <c r="J28" s="345"/>
    </row>
    <row r="29" spans="1:10" ht="20" customHeight="1">
      <c r="A29" s="787" t="s">
        <v>222</v>
      </c>
      <c r="B29" s="788"/>
      <c r="C29" s="788"/>
      <c r="D29" s="788"/>
      <c r="E29" s="788"/>
      <c r="F29" s="788"/>
      <c r="G29" s="788"/>
      <c r="H29" s="789"/>
      <c r="I29" s="789"/>
      <c r="J29" s="790"/>
    </row>
    <row r="30" spans="1:10" s="352" customFormat="1" ht="26" customHeight="1">
      <c r="A30" s="780" t="s">
        <v>193</v>
      </c>
      <c r="B30" s="781"/>
      <c r="C30" s="781"/>
      <c r="D30" s="346" t="str">
        <f>Evaluation!$E$14</f>
        <v/>
      </c>
      <c r="E30" s="347" t="str">
        <f>CONCATENATE(Evaluation!D14,"    ",Evaluation!G14,"    ",Evaluation!G15)</f>
        <v xml:space="preserve">    Incomplet    </v>
      </c>
      <c r="F30" s="460" t="s">
        <v>381</v>
      </c>
      <c r="G30" s="348">
        <f>AVERAGE(G31:G38)</f>
        <v>0</v>
      </c>
      <c r="H30" s="349" t="s">
        <v>223</v>
      </c>
      <c r="I30" s="350" t="str">
        <f>I22</f>
        <v/>
      </c>
      <c r="J30" s="351" t="str">
        <f>CONCATENATE(Evaluation!$G$111,"
",Evaluation!$D111)</f>
        <v xml:space="preserve">
Incomplet</v>
      </c>
    </row>
    <row r="31" spans="1:10" s="352" customFormat="1" ht="42" customHeight="1">
      <c r="A31" s="758" t="str">
        <f>CONCATENATE(Evaluation!$A$16," ",Evaluation!$B$16)</f>
        <v>Pr 1 Le responsable de l’ingénierie biomédicale du GHT maîtrise la raison d'être de son organisation, ses budgets et sa communication</v>
      </c>
      <c r="B31" s="759"/>
      <c r="C31" s="759"/>
      <c r="D31" s="353" t="str">
        <f>Evaluation!$E$16</f>
        <v/>
      </c>
      <c r="E31" s="354" t="str">
        <f>CONCATENATE(Evaluation!$D$16,"     ",Evaluation!$G$16)</f>
        <v xml:space="preserve">     Incomplet</v>
      </c>
      <c r="F31" s="355" t="str">
        <f>Utilitaires!C48</f>
        <v>Pr 1 - Organisation, Budgets et Communication</v>
      </c>
      <c r="G31" s="356">
        <f>Utilitaires!E48</f>
        <v>0</v>
      </c>
      <c r="H31" s="357" t="str">
        <f>Evaluation!A109</f>
        <v>Efficacité</v>
      </c>
      <c r="I31" s="358" t="str">
        <f>Evaluation!$E$109</f>
        <v/>
      </c>
      <c r="J31" s="359" t="str">
        <f>CONCATENATE(Evaluation!$G$109,"     ",Evaluation!$D$109)</f>
        <v xml:space="preserve">     Incomplet</v>
      </c>
    </row>
    <row r="32" spans="1:10" s="352" customFormat="1" ht="42" customHeight="1">
      <c r="A32" s="758" t="str">
        <f>CONCATENATE(Evaluation!$A$25," ",Evaluation!$B$25)</f>
        <v>Pr 2 Le responsable de l'ingénierie biomédicale du GHT contribue aux processus d'achat</v>
      </c>
      <c r="B32" s="759"/>
      <c r="C32" s="759"/>
      <c r="D32" s="353" t="str">
        <f>Evaluation!$E$25</f>
        <v/>
      </c>
      <c r="E32" s="354" t="str">
        <f>CONCATENATE(Evaluation!$D$25,"    ",Evaluation!$G$25)</f>
        <v xml:space="preserve">    Incomplet</v>
      </c>
      <c r="F32" s="355" t="str">
        <f>Utilitaires!C49</f>
        <v>Pr 2 - Achats</v>
      </c>
      <c r="G32" s="356">
        <f>Utilitaires!E49</f>
        <v>0</v>
      </c>
      <c r="H32" s="357" t="str">
        <f>Evaluation!$A$89</f>
        <v>Efficience</v>
      </c>
      <c r="I32" s="360" t="str">
        <f>Evaluation!$E$89</f>
        <v/>
      </c>
      <c r="J32" s="359" t="str">
        <f>CONCATENATE(Evaluation!$G$89,"    ",Evaluation!$D$89)</f>
        <v xml:space="preserve">    Incomplet</v>
      </c>
    </row>
    <row r="33" spans="1:10" s="352" customFormat="1" ht="42" customHeight="1">
      <c r="A33" s="758" t="str">
        <f>CONCATENATE(Evaluation!$A$34," ",Evaluation!$B$34)</f>
        <v>Pr 3 Le responsable de l'ingénierie biomédicale du GHT organise ses ressources</v>
      </c>
      <c r="B33" s="759"/>
      <c r="C33" s="759"/>
      <c r="D33" s="353" t="str">
        <f>Evaluation!$E$34</f>
        <v/>
      </c>
      <c r="E33" s="354" t="str">
        <f>CONCATENATE(Evaluation!$D$34,"    ",Evaluation!$G$34)</f>
        <v xml:space="preserve">    Incomplet</v>
      </c>
      <c r="F33" s="355" t="str">
        <f>Utilitaires!C50</f>
        <v>Pr 3 - Ressources</v>
      </c>
      <c r="G33" s="356">
        <f>Utilitaires!E50</f>
        <v>0</v>
      </c>
      <c r="H33" s="361" t="str">
        <f>Evaluation!$A$96</f>
        <v>Qualité perçue</v>
      </c>
      <c r="I33" s="362" t="str">
        <f>Evaluation!$E$96</f>
        <v/>
      </c>
      <c r="J33" s="363" t="str">
        <f>CONCATENATE(Evaluation!$G$96,"     ",Evaluation!$D$96)</f>
        <v xml:space="preserve">     Incomplet</v>
      </c>
    </row>
    <row r="34" spans="1:10" s="352" customFormat="1" ht="42" customHeight="1">
      <c r="A34" s="758" t="str">
        <f>CONCATENATE(Evaluation!$A$44," ",Evaluation!$B$44)</f>
        <v>Pr 4 Le responsable de l'ingénierie biomédicale favorise la mutualisation et les échanges de ressources ou de compétences au sein du GHT</v>
      </c>
      <c r="B34" s="759"/>
      <c r="C34" s="759"/>
      <c r="D34" s="353" t="str">
        <f>Evaluation!$E$44</f>
        <v/>
      </c>
      <c r="E34" s="354" t="str">
        <f>CONCATENATE(Evaluation!$D$44,"     ",Evaluation!$G$44)</f>
        <v xml:space="preserve">     Incomplet</v>
      </c>
      <c r="F34" s="355" t="str">
        <f>Utilitaires!C51</f>
        <v>Pr 4 - Mutualisation et Echanges</v>
      </c>
      <c r="G34" s="364">
        <f>Utilitaires!E51</f>
        <v>0</v>
      </c>
      <c r="H34" s="791" t="s">
        <v>224</v>
      </c>
      <c r="I34" s="792"/>
      <c r="J34" s="793"/>
    </row>
    <row r="35" spans="1:10" s="352" customFormat="1" ht="42" customHeight="1">
      <c r="A35" s="758" t="str">
        <f>CONCATENATE(Evaluation!$A$53," ",Evaluation!$B$53)</f>
        <v>Pr 5 Le responsable de l'ingénierie biomédicale du GHT maîtrise son système documentaire</v>
      </c>
      <c r="B35" s="759"/>
      <c r="C35" s="759"/>
      <c r="D35" s="353" t="str">
        <f>Evaluation!$E$53</f>
        <v/>
      </c>
      <c r="E35" s="354" t="str">
        <f>CONCATENATE(Evaluation!$D$53,"     ",Evaluation!$G$53)</f>
        <v xml:space="preserve">     Incomplet</v>
      </c>
      <c r="F35" s="355" t="str">
        <f>Utilitaires!C52</f>
        <v>Pr 5 - Documentation</v>
      </c>
      <c r="G35" s="364">
        <f>Utilitaires!E52</f>
        <v>0</v>
      </c>
      <c r="H35" s="752" t="s">
        <v>225</v>
      </c>
      <c r="I35" s="753"/>
      <c r="J35" s="754"/>
    </row>
    <row r="36" spans="1:10" s="352" customFormat="1" ht="42" customHeight="1">
      <c r="A36" s="758" t="str">
        <f>CONCATENATE(Evaluation!$A$63," ",Evaluation!$B$63)</f>
        <v>Pr 6 L'ingénierie biomédicale maîtrise les disposiifs médicaux critiques au sein du GHT</v>
      </c>
      <c r="B36" s="759"/>
      <c r="C36" s="759"/>
      <c r="D36" s="353" t="str">
        <f>Evaluation!$E$63</f>
        <v/>
      </c>
      <c r="E36" s="354" t="str">
        <f>CONCATENATE(Evaluation!$D$63,"     ",Evaluation!$G$63)</f>
        <v xml:space="preserve">     Incomplet</v>
      </c>
      <c r="F36" s="355" t="str">
        <f>Utilitaires!C53</f>
        <v>Pr 6 - Criticité</v>
      </c>
      <c r="G36" s="364">
        <f>Utilitaires!E53</f>
        <v>0</v>
      </c>
      <c r="H36" s="755"/>
      <c r="I36" s="756"/>
      <c r="J36" s="757"/>
    </row>
    <row r="37" spans="1:10" s="352" customFormat="1" ht="42" customHeight="1">
      <c r="A37" s="758" t="str">
        <f>CONCATENATE(Evaluation!$A$71," ",Evaluation!$B$71)</f>
        <v>Pr 7 L'ingénierie biomédicale contribue à la bonne exploitation des dispositifs médicaux</v>
      </c>
      <c r="B37" s="759"/>
      <c r="C37" s="759"/>
      <c r="D37" s="353" t="str">
        <f>Evaluation!$E$71</f>
        <v/>
      </c>
      <c r="E37" s="354" t="str">
        <f>CONCATENATE(Evaluation!$D$71,"      ",Evaluation!$G$71)</f>
        <v xml:space="preserve">      Incomplet</v>
      </c>
      <c r="F37" s="355" t="str">
        <f>Utilitaires!C54</f>
        <v>Pr 7 - Exploitation</v>
      </c>
      <c r="G37" s="364">
        <f>Utilitaires!E54</f>
        <v>0</v>
      </c>
      <c r="H37" s="773" t="s">
        <v>225</v>
      </c>
      <c r="I37" s="774"/>
      <c r="J37" s="775"/>
    </row>
    <row r="38" spans="1:10" s="352" customFormat="1" ht="42" customHeight="1">
      <c r="A38" s="782" t="str">
        <f>CONCATENATE(Evaluation!$A$80," ",Evaluation!$B$80)</f>
        <v>Pr 8 L'ingénierie biomédicale veille à la qualité des services rendus et en tire des enseignements pour progresser</v>
      </c>
      <c r="B38" s="783"/>
      <c r="C38" s="783"/>
      <c r="D38" s="365" t="str">
        <f>Evaluation!$E$80</f>
        <v/>
      </c>
      <c r="E38" s="366" t="str">
        <f>CONCATENATE(Evaluation!$D$80,"      ",Evaluation!$G$80)</f>
        <v xml:space="preserve">      Incomplet</v>
      </c>
      <c r="F38" s="367" t="str">
        <f>Utilitaires!C55</f>
        <v>Pr 8 - Qualité &amp; Amélioration</v>
      </c>
      <c r="G38" s="368">
        <f>Utilitaires!E55</f>
        <v>0</v>
      </c>
      <c r="H38" s="755"/>
      <c r="I38" s="756"/>
      <c r="J38" s="757"/>
    </row>
    <row r="39" spans="1:10">
      <c r="A39" s="369"/>
      <c r="B39" s="369"/>
      <c r="C39" s="369"/>
      <c r="D39" s="369"/>
      <c r="E39" s="369"/>
      <c r="F39" s="370"/>
      <c r="G39" s="371"/>
      <c r="H39" s="371"/>
      <c r="I39" s="371"/>
      <c r="J39" s="371"/>
    </row>
    <row r="40" spans="1:10">
      <c r="A40" s="372"/>
      <c r="B40" s="372"/>
      <c r="C40" s="372"/>
      <c r="D40" s="372"/>
      <c r="E40" s="372"/>
      <c r="F40" s="370"/>
      <c r="G40" s="371"/>
      <c r="H40" s="371"/>
      <c r="I40" s="371"/>
      <c r="J40" s="371"/>
    </row>
    <row r="41" spans="1:10">
      <c r="A41" s="372"/>
      <c r="B41" s="372"/>
      <c r="C41" s="372"/>
      <c r="D41" s="372"/>
      <c r="E41" s="372"/>
      <c r="F41" s="370"/>
      <c r="G41" s="371"/>
      <c r="H41" s="371"/>
      <c r="I41" s="371"/>
      <c r="J41" s="371"/>
    </row>
    <row r="42" spans="1:10">
      <c r="A42" s="372"/>
      <c r="B42" s="372"/>
      <c r="C42" s="372"/>
      <c r="D42" s="372"/>
      <c r="E42" s="372"/>
      <c r="F42" s="370"/>
      <c r="G42" s="371"/>
      <c r="H42" s="371"/>
      <c r="I42" s="371"/>
      <c r="J42" s="371"/>
    </row>
    <row r="43" spans="1:10">
      <c r="A43" s="372"/>
      <c r="B43" s="372"/>
      <c r="C43" s="372"/>
      <c r="D43" s="372"/>
      <c r="E43" s="372"/>
      <c r="F43" s="370"/>
      <c r="G43" s="371"/>
      <c r="H43" s="371"/>
      <c r="I43" s="371"/>
      <c r="J43" s="371"/>
    </row>
    <row r="44" spans="1:10">
      <c r="A44" s="372"/>
      <c r="B44" s="372"/>
      <c r="C44" s="372"/>
      <c r="D44" s="372"/>
      <c r="E44" s="372"/>
      <c r="F44" s="373"/>
      <c r="G44" s="374"/>
      <c r="H44" s="374"/>
      <c r="I44" s="374"/>
    </row>
    <row r="45" spans="1:10">
      <c r="A45" s="372"/>
      <c r="B45" s="372"/>
      <c r="C45" s="372"/>
      <c r="D45" s="372"/>
      <c r="E45" s="372"/>
      <c r="F45" s="373"/>
      <c r="G45" s="374"/>
      <c r="H45" s="374"/>
      <c r="I45" s="374"/>
    </row>
    <row r="46" spans="1:10">
      <c r="A46" s="372"/>
      <c r="B46" s="372"/>
      <c r="C46" s="372"/>
      <c r="D46" s="372"/>
      <c r="E46" s="372"/>
      <c r="F46" s="373"/>
      <c r="G46" s="374"/>
      <c r="H46" s="374"/>
      <c r="I46" s="374"/>
    </row>
    <row r="47" spans="1:10">
      <c r="A47" s="372"/>
      <c r="B47" s="372"/>
      <c r="C47" s="372"/>
      <c r="D47" s="372"/>
      <c r="E47" s="372"/>
      <c r="F47" s="373"/>
      <c r="G47" s="374"/>
      <c r="H47" s="374"/>
      <c r="I47" s="374"/>
    </row>
    <row r="48" spans="1:10">
      <c r="A48" s="372"/>
      <c r="B48" s="372"/>
      <c r="C48" s="372"/>
      <c r="D48" s="372"/>
      <c r="E48" s="372"/>
      <c r="F48" s="373"/>
      <c r="G48" s="374"/>
      <c r="H48" s="374"/>
      <c r="I48" s="374"/>
    </row>
    <row r="49" spans="1:9">
      <c r="A49" s="372"/>
      <c r="B49" s="372"/>
      <c r="C49" s="372"/>
      <c r="D49" s="372"/>
      <c r="E49" s="372"/>
      <c r="F49" s="373"/>
      <c r="G49" s="374"/>
      <c r="H49" s="374"/>
      <c r="I49" s="374"/>
    </row>
    <row r="50" spans="1:9">
      <c r="A50" s="372"/>
      <c r="B50" s="372"/>
      <c r="C50" s="372"/>
      <c r="D50" s="372"/>
      <c r="E50" s="372"/>
      <c r="F50" s="375"/>
      <c r="G50" s="369"/>
      <c r="H50" s="369"/>
      <c r="I50" s="369"/>
    </row>
    <row r="51" spans="1:9">
      <c r="F51" s="376"/>
      <c r="G51" s="372"/>
      <c r="H51" s="372"/>
      <c r="I51" s="372"/>
    </row>
    <row r="52" spans="1:9">
      <c r="A52" s="377"/>
      <c r="B52" s="377"/>
      <c r="C52" s="377"/>
      <c r="D52" s="377"/>
      <c r="E52" s="377"/>
      <c r="F52" s="376"/>
      <c r="G52" s="372"/>
      <c r="H52" s="372"/>
      <c r="I52" s="372"/>
    </row>
    <row r="53" spans="1:9">
      <c r="A53" s="377"/>
      <c r="B53" s="377"/>
      <c r="C53" s="377"/>
      <c r="D53" s="377"/>
      <c r="E53" s="377"/>
      <c r="F53" s="376"/>
      <c r="G53" s="372"/>
      <c r="H53" s="372"/>
      <c r="I53" s="372"/>
    </row>
    <row r="54" spans="1:9">
      <c r="A54" s="377"/>
      <c r="B54" s="377"/>
      <c r="C54" s="377"/>
      <c r="D54" s="377"/>
      <c r="E54" s="377"/>
      <c r="F54" s="376"/>
      <c r="G54" s="372"/>
      <c r="H54" s="372"/>
      <c r="I54" s="372"/>
    </row>
    <row r="55" spans="1:9">
      <c r="A55" s="377"/>
      <c r="B55" s="377"/>
      <c r="C55" s="377"/>
      <c r="D55" s="377"/>
      <c r="E55" s="377"/>
      <c r="F55" s="376"/>
      <c r="G55" s="372"/>
      <c r="H55" s="372"/>
      <c r="I55" s="372"/>
    </row>
    <row r="56" spans="1:9">
      <c r="A56" s="377"/>
      <c r="B56" s="377"/>
      <c r="C56" s="377"/>
      <c r="D56" s="377"/>
      <c r="E56" s="377"/>
      <c r="F56" s="376"/>
      <c r="G56" s="372"/>
      <c r="H56" s="372"/>
      <c r="I56" s="372"/>
    </row>
    <row r="57" spans="1:9">
      <c r="A57" s="377"/>
      <c r="B57" s="377"/>
      <c r="C57" s="377"/>
      <c r="D57" s="377"/>
      <c r="E57" s="377"/>
      <c r="F57" s="376"/>
      <c r="G57" s="372"/>
      <c r="H57" s="372"/>
      <c r="I57" s="372"/>
    </row>
    <row r="58" spans="1:9">
      <c r="A58" s="377"/>
      <c r="B58" s="377"/>
      <c r="C58" s="377"/>
      <c r="D58" s="377"/>
      <c r="E58" s="377"/>
      <c r="F58" s="376"/>
      <c r="G58" s="372"/>
      <c r="H58" s="372"/>
      <c r="I58" s="372"/>
    </row>
    <row r="59" spans="1:9">
      <c r="A59" s="377"/>
      <c r="B59" s="377"/>
      <c r="C59" s="377"/>
      <c r="D59" s="377"/>
      <c r="E59" s="377"/>
      <c r="F59" s="376"/>
      <c r="G59" s="372"/>
      <c r="H59" s="372"/>
      <c r="I59" s="372"/>
    </row>
    <row r="60" spans="1:9">
      <c r="A60" s="377"/>
      <c r="B60" s="377"/>
      <c r="C60" s="377"/>
      <c r="D60" s="377"/>
      <c r="E60" s="377"/>
      <c r="F60" s="376"/>
      <c r="G60" s="372"/>
      <c r="H60" s="372"/>
      <c r="I60" s="372"/>
    </row>
    <row r="61" spans="1:9">
      <c r="F61" s="376"/>
      <c r="G61" s="372"/>
      <c r="H61" s="372"/>
      <c r="I61" s="372"/>
    </row>
  </sheetData>
  <sheetProtection sheet="1" objects="1" scenarios="1" formatCells="0" formatColumns="0" formatRows="0" selectLockedCells="1"/>
  <mergeCells count="51">
    <mergeCell ref="F6:J6"/>
    <mergeCell ref="A6:E6"/>
    <mergeCell ref="A10:B10"/>
    <mergeCell ref="F22:H22"/>
    <mergeCell ref="F15:J15"/>
    <mergeCell ref="F14:J14"/>
    <mergeCell ref="A13:C13"/>
    <mergeCell ref="G10:H10"/>
    <mergeCell ref="A16:E16"/>
    <mergeCell ref="A14:E14"/>
    <mergeCell ref="C10:E10"/>
    <mergeCell ref="A12:J12"/>
    <mergeCell ref="A19:E19"/>
    <mergeCell ref="F21:J21"/>
    <mergeCell ref="A22:B22"/>
    <mergeCell ref="G7:H7"/>
    <mergeCell ref="G8:H8"/>
    <mergeCell ref="G9:H9"/>
    <mergeCell ref="I7:J7"/>
    <mergeCell ref="I8:J10"/>
    <mergeCell ref="H37:J38"/>
    <mergeCell ref="A17:E17"/>
    <mergeCell ref="C22:D22"/>
    <mergeCell ref="A30:C30"/>
    <mergeCell ref="A36:C36"/>
    <mergeCell ref="A37:C37"/>
    <mergeCell ref="A38:C38"/>
    <mergeCell ref="A34:C34"/>
    <mergeCell ref="A35:C35"/>
    <mergeCell ref="A21:E21"/>
    <mergeCell ref="A29:J29"/>
    <mergeCell ref="A31:C31"/>
    <mergeCell ref="H34:J34"/>
    <mergeCell ref="A23:E23"/>
    <mergeCell ref="F23:J24"/>
    <mergeCell ref="A1:E1"/>
    <mergeCell ref="H35:J36"/>
    <mergeCell ref="A33:C33"/>
    <mergeCell ref="A24:E24"/>
    <mergeCell ref="A25:E25"/>
    <mergeCell ref="F25:J25"/>
    <mergeCell ref="A32:C32"/>
    <mergeCell ref="A7:B7"/>
    <mergeCell ref="A8:B8"/>
    <mergeCell ref="A9:B9"/>
    <mergeCell ref="F13:J13"/>
    <mergeCell ref="C3:J3"/>
    <mergeCell ref="C4:J4"/>
    <mergeCell ref="C7:E7"/>
    <mergeCell ref="C8:E8"/>
    <mergeCell ref="C9:E9"/>
  </mergeCells>
  <phoneticPr fontId="28" type="noConversion"/>
  <dataValidations count="1">
    <dataValidation allowBlank="1" showInputMessage="1" showErrorMessage="1" prompt="Indiquez brièvement le plan d'action prioritaire : objectifs, pilotage et planning" sqref="F27:F28 A27 F17:F19 H35 H37" xr:uid="{00000000-0002-0000-0200-000000000000}"/>
  </dataValidations>
  <hyperlinks>
    <hyperlink ref="A1" r:id="rId1" xr:uid="{00000000-0004-0000-0200-000000000000}"/>
    <hyperlink ref="B1" r:id="rId2" display="https://travaux.master.utc.fr/formations-master/ingenierie-de-la-sante/ids035-ingenierie-biomedicale-ght-france/" xr:uid="{00000000-0004-0000-0200-000001000000}"/>
    <hyperlink ref="C1" r:id="rId3" display="https://travaux.master.utc.fr/formations-master/ingenierie-de-la-sante/ids035-ingenierie-biomedicale-ght-france/" xr:uid="{00000000-0004-0000-0200-000002000000}"/>
    <hyperlink ref="D1" r:id="rId4" display="https://travaux.master.utc.fr/formations-master/ingenierie-de-la-sante/ids035-ingenierie-biomedicale-ght-france/" xr:uid="{00000000-0004-0000-0200-000003000000}"/>
    <hyperlink ref="E1" r:id="rId5" display="https://travaux.master.utc.fr/formations-master/ingenierie-de-la-sante/ids035-ingenierie-biomedicale-ght-france/" xr:uid="{00000000-0004-0000-0200-000004000000}"/>
  </hyperlinks>
  <printOptions horizontalCentered="1"/>
  <pageMargins left="0.10999999999999999" right="0.10999999999999999" top="0" bottom="0.30000000000000004" header="0" footer="0.1"/>
  <pageSetup paperSize="9" fitToHeight="0" orientation="landscape" r:id="rId6"/>
  <headerFooter>
    <oddFooter>&amp;L&amp;"Arial Italique,Italique"&amp;6&amp;K000000Fichier : &amp;F &amp;C&amp;"Arial Italique,Italique"&amp;6&amp;K000000Onglet : &amp;A&amp;R&amp;"Arial Italique,Italique"&amp;6&amp;K000000Imprimé le &amp;D, page n° &amp;P/&amp;N</oddFooter>
  </headerFooter>
  <rowBreaks count="2" manualBreakCount="2">
    <brk id="20" max="16383" man="1"/>
    <brk id="28" max="16383" man="1"/>
  </rowBreaks>
  <ignoredErrors>
    <ignoredError sqref="G7" emptyCellReference="1"/>
  </ignoredErrors>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J48"/>
  <sheetViews>
    <sheetView view="pageLayout" zoomScaleNormal="150" workbookViewId="0">
      <selection activeCell="G14" sqref="G14"/>
    </sheetView>
  </sheetViews>
  <sheetFormatPr baseColWidth="10" defaultColWidth="10.7109375" defaultRowHeight="11"/>
  <cols>
    <col min="1" max="7" width="9.85546875" style="17" customWidth="1"/>
    <col min="8" max="8" width="9.7109375" style="17" customWidth="1"/>
    <col min="9" max="12" width="10.7109375" style="17"/>
    <col min="13" max="13" width="12" style="17" customWidth="1"/>
    <col min="14" max="16384" width="10.7109375" style="17"/>
  </cols>
  <sheetData>
    <row r="1" spans="1:10" s="434" customFormat="1" ht="10">
      <c r="A1" s="25" t="s">
        <v>41</v>
      </c>
      <c r="B1" s="25"/>
      <c r="C1" s="2"/>
      <c r="D1" s="130"/>
      <c r="E1" s="130"/>
      <c r="F1" s="130"/>
      <c r="G1" s="130"/>
      <c r="H1" s="131" t="s">
        <v>8</v>
      </c>
    </row>
    <row r="2" spans="1:10">
      <c r="A2" s="930" t="s">
        <v>30</v>
      </c>
      <c r="B2" s="931"/>
      <c r="C2" s="931"/>
      <c r="D2" s="932"/>
      <c r="E2" s="932"/>
      <c r="F2" s="932"/>
      <c r="G2" s="932"/>
      <c r="H2" s="933"/>
    </row>
    <row r="3" spans="1:10" s="435" customFormat="1">
      <c r="A3" s="934" t="s">
        <v>31</v>
      </c>
      <c r="B3" s="935"/>
      <c r="C3" s="935"/>
      <c r="D3" s="936"/>
      <c r="E3" s="936"/>
      <c r="F3" s="936"/>
      <c r="G3" s="936"/>
      <c r="H3" s="937"/>
    </row>
    <row r="4" spans="1:10">
      <c r="A4" s="938" t="s">
        <v>9</v>
      </c>
      <c r="B4" s="939"/>
      <c r="C4" s="939"/>
      <c r="D4" s="939"/>
      <c r="E4" s="938" t="s">
        <v>42</v>
      </c>
      <c r="F4" s="939"/>
      <c r="G4" s="939"/>
      <c r="H4" s="940"/>
    </row>
    <row r="5" spans="1:10">
      <c r="A5" s="941" t="str">
        <f>IFERROR(A46+364,"Date de la déclaration + 1 an")</f>
        <v>Date de la déclaration + 1 an</v>
      </c>
      <c r="B5" s="942"/>
      <c r="C5" s="943"/>
      <c r="D5" s="943"/>
      <c r="E5" s="944" t="str">
        <f>IF(A46="","remplir la cellule de date de la déclaration (onglet ISO 17050)",IF(ISERROR(YEAR(A46)),"date de la déclaration invalide",CONCATENATE("Autodeclaration_ISO_17050_sur_la_NF_S99-170_en_",YEAR(A46),"_",MONTH(A46),"_",DAY(A46))))</f>
        <v>date de la déclaration invalide</v>
      </c>
      <c r="F5" s="945"/>
      <c r="G5" s="945"/>
      <c r="H5" s="946"/>
    </row>
    <row r="6" spans="1:10">
      <c r="A6" s="3"/>
      <c r="B6" s="3"/>
      <c r="C6" s="3"/>
      <c r="D6" s="4"/>
      <c r="E6" s="4"/>
      <c r="F6" s="4"/>
      <c r="G6" s="4"/>
      <c r="H6" s="4"/>
    </row>
    <row r="7" spans="1:10">
      <c r="A7" s="947" t="s">
        <v>80</v>
      </c>
      <c r="B7" s="948"/>
      <c r="C7" s="948"/>
      <c r="D7" s="949"/>
      <c r="E7" s="949"/>
      <c r="F7" s="949"/>
      <c r="G7" s="949"/>
      <c r="H7" s="950"/>
    </row>
    <row r="8" spans="1:10" ht="28" customHeight="1">
      <c r="A8" s="955" t="str">
        <f>'Mode d''emploi'!C4</f>
        <v>Bonne Pratique d'Activités Connexes de l'Ingénierie Biomédicale - BPAC n°6
"Ingénierie biomédicale au sein d'un groupement hospitalier de territoire en France"</v>
      </c>
      <c r="B8" s="956"/>
      <c r="C8" s="956"/>
      <c r="D8" s="957"/>
      <c r="E8" s="957"/>
      <c r="F8" s="957"/>
      <c r="G8" s="957"/>
      <c r="H8" s="958"/>
    </row>
    <row r="9" spans="1:10" s="35" customFormat="1" ht="16" customHeight="1">
      <c r="A9" s="959" t="str">
        <f>'Mode d''emploi'!D7</f>
        <v>Nom de l'établissement</v>
      </c>
      <c r="B9" s="960"/>
      <c r="C9" s="960"/>
      <c r="D9" s="961"/>
      <c r="E9" s="961"/>
      <c r="F9" s="961"/>
      <c r="G9" s="961"/>
      <c r="H9" s="962"/>
    </row>
    <row r="10" spans="1:10" ht="21" customHeight="1">
      <c r="A10" s="963" t="s">
        <v>99</v>
      </c>
      <c r="B10" s="964"/>
      <c r="C10" s="964"/>
      <c r="D10" s="965"/>
      <c r="E10" s="965"/>
      <c r="F10" s="965"/>
      <c r="G10" s="965"/>
      <c r="H10" s="966"/>
    </row>
    <row r="11" spans="1:10" ht="23" customHeight="1">
      <c r="A11" s="967" t="s">
        <v>66</v>
      </c>
      <c r="B11" s="968"/>
      <c r="C11" s="968"/>
      <c r="D11" s="969"/>
      <c r="E11" s="969"/>
      <c r="F11" s="969"/>
      <c r="G11" s="969"/>
      <c r="H11" s="970"/>
    </row>
    <row r="12" spans="1:10" ht="4" customHeight="1">
      <c r="A12" s="436"/>
      <c r="B12" s="436"/>
      <c r="C12" s="26"/>
      <c r="D12" s="27"/>
      <c r="E12" s="27"/>
      <c r="F12" s="27"/>
      <c r="G12" s="27"/>
      <c r="H12" s="27"/>
    </row>
    <row r="13" spans="1:10" ht="12">
      <c r="A13" s="971" t="s">
        <v>79</v>
      </c>
      <c r="B13" s="972"/>
      <c r="C13" s="972"/>
      <c r="D13" s="972"/>
      <c r="E13" s="972"/>
      <c r="F13" s="270"/>
      <c r="G13" s="273" t="s">
        <v>34</v>
      </c>
      <c r="H13" s="274" t="s">
        <v>85</v>
      </c>
    </row>
    <row r="14" spans="1:10" ht="12">
      <c r="A14" s="271"/>
      <c r="B14" s="272"/>
      <c r="C14" s="272"/>
      <c r="D14" s="272"/>
      <c r="E14" s="285"/>
      <c r="F14" s="286" t="s">
        <v>378</v>
      </c>
      <c r="G14" s="288">
        <v>0.5</v>
      </c>
      <c r="H14" s="287" t="str">
        <f>VLOOKUP($G$14,Utilitaires!$B$38:$C$42,2)</f>
        <v>Planifié</v>
      </c>
      <c r="J14" s="289"/>
    </row>
    <row r="15" spans="1:10" ht="36" customHeight="1">
      <c r="A15" s="893" t="str">
        <f>'Mode d''emploi'!C4:C4</f>
        <v>Bonne Pratique d'Activités Connexes de l'Ingénierie Biomédicale - BPAC n°6
"Ingénierie biomédicale au sein d'un groupement hospitalier de territoire en France"</v>
      </c>
      <c r="B15" s="894"/>
      <c r="C15" s="894"/>
      <c r="D15" s="894"/>
      <c r="E15" s="894"/>
      <c r="F15" s="894"/>
      <c r="G15" s="132" t="str">
        <f>Résultats!D30</f>
        <v/>
      </c>
      <c r="H15" s="250" t="str">
        <f>CONCATENATE(Evaluation!D14,"    ",Evaluation!G14,"    ",Evaluation!G15)</f>
        <v xml:space="preserve">    Incomplet    </v>
      </c>
    </row>
    <row r="16" spans="1:10" ht="24" customHeight="1">
      <c r="A16" s="951" t="str">
        <f>Résultats!A31</f>
        <v>Pr 1 Le responsable de l’ingénierie biomédicale du GHT maîtrise la raison d'être de son organisation, ses budgets et sa communication</v>
      </c>
      <c r="B16" s="952"/>
      <c r="C16" s="952"/>
      <c r="D16" s="952"/>
      <c r="E16" s="952"/>
      <c r="F16" s="952"/>
      <c r="G16" s="72" t="str">
        <f>Résultats!D31</f>
        <v/>
      </c>
      <c r="H16" s="251" t="str">
        <f>CONCATENATE(Evaluation!D16,"    ",Evaluation!G16)</f>
        <v xml:space="preserve">    Incomplet</v>
      </c>
      <c r="J16" s="47"/>
    </row>
    <row r="17" spans="1:8" ht="24" customHeight="1">
      <c r="A17" s="953" t="str">
        <f>Résultats!A32</f>
        <v>Pr 2 Le responsable de l'ingénierie biomédicale du GHT contribue aux processus d'achat</v>
      </c>
      <c r="B17" s="954"/>
      <c r="C17" s="954"/>
      <c r="D17" s="954"/>
      <c r="E17" s="954"/>
      <c r="F17" s="954"/>
      <c r="G17" s="73" t="str">
        <f>Résultats!D32</f>
        <v/>
      </c>
      <c r="H17" s="252" t="str">
        <f>CONCATENATE(Evaluation!D25,"    ",Evaluation!G25)</f>
        <v xml:space="preserve">    Incomplet</v>
      </c>
    </row>
    <row r="18" spans="1:8" ht="24" customHeight="1">
      <c r="A18" s="905" t="str">
        <f>Résultats!A33</f>
        <v>Pr 3 Le responsable de l'ingénierie biomédicale du GHT organise ses ressources</v>
      </c>
      <c r="B18" s="906"/>
      <c r="C18" s="906"/>
      <c r="D18" s="906"/>
      <c r="E18" s="906"/>
      <c r="F18" s="906"/>
      <c r="G18" s="74" t="str">
        <f>Résultats!D33</f>
        <v/>
      </c>
      <c r="H18" s="253" t="str">
        <f>CONCATENATE(Evaluation!D34,"    ",Evaluation!G34)</f>
        <v xml:space="preserve">    Incomplet</v>
      </c>
    </row>
    <row r="19" spans="1:8" ht="24" customHeight="1">
      <c r="A19" s="907" t="str">
        <f>Résultats!A34</f>
        <v>Pr 4 Le responsable de l'ingénierie biomédicale favorise la mutualisation et les échanges de ressources ou de compétences au sein du GHT</v>
      </c>
      <c r="B19" s="908"/>
      <c r="C19" s="908"/>
      <c r="D19" s="908"/>
      <c r="E19" s="908"/>
      <c r="F19" s="908"/>
      <c r="G19" s="75" t="str">
        <f>Résultats!D34</f>
        <v/>
      </c>
      <c r="H19" s="254" t="str">
        <f>CONCATENATE(Evaluation!D44,"    ",Evaluation!G44)</f>
        <v xml:space="preserve">    Incomplet</v>
      </c>
    </row>
    <row r="20" spans="1:8" ht="24" customHeight="1">
      <c r="A20" s="909" t="str">
        <f>Résultats!A35</f>
        <v>Pr 5 Le responsable de l'ingénierie biomédicale du GHT maîtrise son système documentaire</v>
      </c>
      <c r="B20" s="910"/>
      <c r="C20" s="910"/>
      <c r="D20" s="910"/>
      <c r="E20" s="910"/>
      <c r="F20" s="910"/>
      <c r="G20" s="76" t="str">
        <f>Résultats!D35</f>
        <v/>
      </c>
      <c r="H20" s="255" t="str">
        <f>CONCATENATE(Evaluation!D53,"    ",Evaluation!G53)</f>
        <v xml:space="preserve">    Incomplet</v>
      </c>
    </row>
    <row r="21" spans="1:8" ht="24" customHeight="1">
      <c r="A21" s="920" t="str">
        <f>Résultats!A36</f>
        <v>Pr 6 L'ingénierie biomédicale maîtrise les disposiifs médicaux critiques au sein du GHT</v>
      </c>
      <c r="B21" s="921"/>
      <c r="C21" s="921"/>
      <c r="D21" s="921"/>
      <c r="E21" s="921"/>
      <c r="F21" s="921"/>
      <c r="G21" s="77" t="str">
        <f>Résultats!D36</f>
        <v/>
      </c>
      <c r="H21" s="256" t="str">
        <f>CONCATENATE(Evaluation!D63,"    ",Evaluation!G63)</f>
        <v xml:space="preserve">    Incomplet</v>
      </c>
    </row>
    <row r="22" spans="1:8" ht="24" customHeight="1">
      <c r="A22" s="922" t="str">
        <f>Résultats!A37</f>
        <v>Pr 7 L'ingénierie biomédicale contribue à la bonne exploitation des dispositifs médicaux</v>
      </c>
      <c r="B22" s="923"/>
      <c r="C22" s="923"/>
      <c r="D22" s="923"/>
      <c r="E22" s="923"/>
      <c r="F22" s="923"/>
      <c r="G22" s="95" t="str">
        <f>Résultats!D37</f>
        <v/>
      </c>
      <c r="H22" s="257" t="str">
        <f>CONCATENATE(Evaluation!D71,"    ",Evaluation!G71)</f>
        <v xml:space="preserve">    Incomplet</v>
      </c>
    </row>
    <row r="23" spans="1:8" ht="24" customHeight="1">
      <c r="A23" s="891" t="str">
        <f>Résultats!A38</f>
        <v>Pr 8 L'ingénierie biomédicale veille à la qualité des services rendus et en tire des enseignements pour progresser</v>
      </c>
      <c r="B23" s="892"/>
      <c r="C23" s="892"/>
      <c r="D23" s="892"/>
      <c r="E23" s="892"/>
      <c r="F23" s="892"/>
      <c r="G23" s="133" t="str">
        <f>Résultats!D37</f>
        <v/>
      </c>
      <c r="H23" s="258" t="str">
        <f>CONCATENATE(Evaluation!D80,"    ",Evaluation!G80)</f>
        <v xml:space="preserve">    Incomplet</v>
      </c>
    </row>
    <row r="24" spans="1:8" s="441" customFormat="1" ht="8" customHeight="1">
      <c r="A24" s="437"/>
      <c r="B24" s="438" t="s">
        <v>77</v>
      </c>
      <c r="C24" s="275" t="str">
        <f>'Mode d''emploi'!G24</f>
        <v>Insuffisant</v>
      </c>
      <c r="D24" s="439" t="str">
        <f>'Mode d''emploi'!G25</f>
        <v>Informel</v>
      </c>
      <c r="E24" s="439" t="str">
        <f>'Mode d''emploi'!G26</f>
        <v>Formel</v>
      </c>
      <c r="F24" s="439" t="str">
        <f>'Mode d''emploi'!G27</f>
        <v>Planifié</v>
      </c>
      <c r="G24" s="439" t="str">
        <f>'Mode d''emploi'!G28</f>
        <v>Maitrisé</v>
      </c>
      <c r="H24" s="440" t="str">
        <f>'Mode d''emploi'!G29</f>
        <v>Efficace</v>
      </c>
    </row>
    <row r="25" spans="1:8" s="441" customFormat="1" ht="8" customHeight="1">
      <c r="A25" s="442" t="s">
        <v>78</v>
      </c>
      <c r="B25" s="438" t="s">
        <v>75</v>
      </c>
      <c r="C25" s="276">
        <f>'Mode d''emploi'!E24</f>
        <v>0</v>
      </c>
      <c r="D25" s="276">
        <f>'Mode d''emploi'!E25</f>
        <v>0.1</v>
      </c>
      <c r="E25" s="276">
        <f>'Mode d''emploi'!E26</f>
        <v>0.3</v>
      </c>
      <c r="F25" s="276">
        <f>'Mode d''emploi'!E27</f>
        <v>0.5</v>
      </c>
      <c r="G25" s="276">
        <f>'Mode d''emploi'!E28</f>
        <v>0.7</v>
      </c>
      <c r="H25" s="277">
        <f>'Mode d''emploi'!E29</f>
        <v>0.9</v>
      </c>
    </row>
    <row r="26" spans="1:8" s="441" customFormat="1" ht="8" customHeight="1">
      <c r="A26" s="443"/>
      <c r="B26" s="444" t="s">
        <v>76</v>
      </c>
      <c r="C26" s="278">
        <f>'Mode d''emploi'!F24</f>
        <v>9.0000000000000011E-2</v>
      </c>
      <c r="D26" s="278">
        <f>'Mode d''emploi'!F25</f>
        <v>0.28999999999999998</v>
      </c>
      <c r="E26" s="278">
        <f>'Mode d''emploi'!F26</f>
        <v>0.49</v>
      </c>
      <c r="F26" s="278">
        <f>'Mode d''emploi'!F27</f>
        <v>0.69</v>
      </c>
      <c r="G26" s="278">
        <f>'Mode d''emploi'!F28</f>
        <v>0.89</v>
      </c>
      <c r="H26" s="279">
        <f>'Mode d''emploi'!F29</f>
        <v>1</v>
      </c>
    </row>
    <row r="27" spans="1:8" ht="4" customHeight="1">
      <c r="A27" s="436"/>
      <c r="B27" s="436"/>
      <c r="C27" s="26"/>
      <c r="D27" s="27"/>
      <c r="E27" s="27"/>
      <c r="F27" s="27"/>
      <c r="G27" s="27"/>
      <c r="H27" s="27"/>
    </row>
    <row r="28" spans="1:8" ht="13" customHeight="1">
      <c r="A28" s="924" t="str">
        <f>Résultats!H30</f>
        <v>Performance</v>
      </c>
      <c r="B28" s="925"/>
      <c r="C28" s="926" t="str">
        <f>Résultats!H31</f>
        <v>Efficacité</v>
      </c>
      <c r="D28" s="927"/>
      <c r="E28" s="928" t="str">
        <f>Résultats!H32</f>
        <v>Efficience</v>
      </c>
      <c r="F28" s="929"/>
      <c r="G28" s="847" t="str">
        <f>Résultats!H33</f>
        <v>Qualité perçue</v>
      </c>
      <c r="H28" s="848"/>
    </row>
    <row r="29" spans="1:8" ht="23" customHeight="1">
      <c r="A29" s="474" t="str">
        <f>Résultats!I30</f>
        <v/>
      </c>
      <c r="B29" s="475" t="str">
        <f>Résultats!J30</f>
        <v xml:space="preserve">
Incomplet</v>
      </c>
      <c r="C29" s="280" t="str">
        <f>Résultats!I31</f>
        <v/>
      </c>
      <c r="D29" s="281" t="str">
        <f>Résultats!J31</f>
        <v xml:space="preserve">     Incomplet</v>
      </c>
      <c r="E29" s="282" t="str">
        <f>Résultats!I32</f>
        <v/>
      </c>
      <c r="F29" s="283" t="str">
        <f>Résultats!J32</f>
        <v xml:space="preserve">    Incomplet</v>
      </c>
      <c r="G29" s="284" t="str">
        <f>Résultats!I33</f>
        <v/>
      </c>
      <c r="H29" s="283" t="str">
        <f>Résultats!J33</f>
        <v xml:space="preserve">     Incomplet</v>
      </c>
    </row>
    <row r="30" spans="1:8" ht="4" customHeight="1">
      <c r="A30" s="436"/>
      <c r="B30" s="436"/>
      <c r="C30" s="26"/>
      <c r="D30" s="27"/>
      <c r="E30" s="27"/>
      <c r="F30" s="27"/>
      <c r="G30" s="27"/>
      <c r="H30" s="27"/>
    </row>
    <row r="31" spans="1:8">
      <c r="A31" s="916" t="s">
        <v>32</v>
      </c>
      <c r="B31" s="917"/>
      <c r="C31" s="917"/>
      <c r="D31" s="918"/>
      <c r="E31" s="918"/>
      <c r="F31" s="918"/>
      <c r="G31" s="918"/>
      <c r="H31" s="919"/>
    </row>
    <row r="32" spans="1:8">
      <c r="A32" s="911" t="s">
        <v>33</v>
      </c>
      <c r="B32" s="912"/>
      <c r="C32" s="912"/>
      <c r="D32" s="913"/>
      <c r="E32" s="913"/>
      <c r="F32" s="913"/>
      <c r="G32" s="913"/>
      <c r="H32" s="914"/>
    </row>
    <row r="33" spans="1:8">
      <c r="A33" s="895" t="s">
        <v>10</v>
      </c>
      <c r="B33" s="896"/>
      <c r="C33" s="915"/>
      <c r="D33" s="915"/>
      <c r="E33" s="895" t="s">
        <v>11</v>
      </c>
      <c r="F33" s="896"/>
      <c r="G33" s="897"/>
      <c r="H33" s="898"/>
    </row>
    <row r="34" spans="1:8" ht="38" customHeight="1">
      <c r="A34" s="899" t="str">
        <f>CONCATENATE('Mode d''emploi'!$C$4," - ",'Mode d''emploi'!$B$5)</f>
        <v xml:space="preserve">Bonne Pratique d'Activités Connexes de l'Ingénierie Biomédicale - BPAC n°6
"Ingénierie biomédicale au sein d'un groupement hospitalier de territoire en France" - </v>
      </c>
      <c r="B34" s="900"/>
      <c r="C34" s="900"/>
      <c r="D34" s="900"/>
      <c r="E34" s="901" t="s">
        <v>81</v>
      </c>
      <c r="F34" s="902"/>
      <c r="G34" s="903"/>
      <c r="H34" s="904"/>
    </row>
    <row r="35" spans="1:8" ht="32" customHeight="1">
      <c r="A35" s="861" t="s">
        <v>399</v>
      </c>
      <c r="B35" s="862"/>
      <c r="C35" s="862"/>
      <c r="D35" s="862"/>
      <c r="E35" s="863" t="s">
        <v>12</v>
      </c>
      <c r="F35" s="864"/>
      <c r="G35" s="864"/>
      <c r="H35" s="865"/>
    </row>
    <row r="36" spans="1:8" ht="4" customHeight="1">
      <c r="A36" s="3"/>
      <c r="B36" s="3"/>
      <c r="C36" s="3"/>
      <c r="D36" s="4"/>
      <c r="E36" s="4"/>
      <c r="F36" s="4"/>
      <c r="G36" s="4"/>
      <c r="H36" s="4"/>
    </row>
    <row r="37" spans="1:8" ht="13" customHeight="1">
      <c r="A37" s="849" t="s">
        <v>13</v>
      </c>
      <c r="B37" s="850"/>
      <c r="C37" s="851"/>
      <c r="D37" s="851"/>
      <c r="E37" s="852"/>
      <c r="F37" s="852"/>
      <c r="G37" s="852"/>
      <c r="H37" s="853"/>
    </row>
    <row r="38" spans="1:8">
      <c r="A38" s="259" t="s">
        <v>83</v>
      </c>
      <c r="B38" s="134"/>
      <c r="C38" s="135"/>
      <c r="D38" s="267"/>
      <c r="E38" s="261" t="str">
        <f>'Mode d''emploi'!A8</f>
        <v xml:space="preserve">Responsable de la Fonction Biomédicale : </v>
      </c>
      <c r="F38" s="42"/>
      <c r="G38" s="29"/>
      <c r="H38" s="260"/>
    </row>
    <row r="39" spans="1:8">
      <c r="A39" s="854" t="s">
        <v>14</v>
      </c>
      <c r="B39" s="855"/>
      <c r="C39" s="855"/>
      <c r="D39" s="856"/>
      <c r="E39" s="869" t="str">
        <f>'Mode d''emploi'!D8</f>
        <v>Nom du responsable</v>
      </c>
      <c r="F39" s="870"/>
      <c r="G39" s="871"/>
      <c r="H39" s="872"/>
    </row>
    <row r="40" spans="1:8">
      <c r="A40" s="261" t="s">
        <v>15</v>
      </c>
      <c r="B40" s="42"/>
      <c r="C40" s="28"/>
      <c r="D40" s="29"/>
      <c r="E40" s="261" t="s">
        <v>15</v>
      </c>
      <c r="F40" s="42"/>
      <c r="G40" s="29"/>
      <c r="H40" s="260"/>
    </row>
    <row r="41" spans="1:8">
      <c r="A41" s="866" t="s">
        <v>16</v>
      </c>
      <c r="B41" s="867"/>
      <c r="C41" s="868"/>
      <c r="D41" s="868"/>
      <c r="E41" s="857" t="str">
        <f>'Mode d''emploi'!D7</f>
        <v>Nom de l'établissement</v>
      </c>
      <c r="F41" s="858"/>
      <c r="G41" s="859"/>
      <c r="H41" s="860"/>
    </row>
    <row r="42" spans="1:8">
      <c r="A42" s="875" t="s">
        <v>17</v>
      </c>
      <c r="B42" s="876"/>
      <c r="C42" s="877"/>
      <c r="D42" s="877"/>
      <c r="E42" s="878" t="s">
        <v>18</v>
      </c>
      <c r="F42" s="879"/>
      <c r="G42" s="880"/>
      <c r="H42" s="881"/>
    </row>
    <row r="43" spans="1:8">
      <c r="A43" s="882" t="s">
        <v>43</v>
      </c>
      <c r="B43" s="883"/>
      <c r="C43" s="868"/>
      <c r="D43" s="868"/>
      <c r="E43" s="884" t="s">
        <v>19</v>
      </c>
      <c r="F43" s="885"/>
      <c r="G43" s="886"/>
      <c r="H43" s="887"/>
    </row>
    <row r="44" spans="1:8">
      <c r="A44" s="866" t="s">
        <v>20</v>
      </c>
      <c r="B44" s="867"/>
      <c r="C44" s="867"/>
      <c r="D44" s="868"/>
      <c r="E44" s="452" t="str">
        <f>'Mode d''emploi'!D9</f>
        <v>Email</v>
      </c>
      <c r="F44" s="463"/>
      <c r="G44" s="463"/>
      <c r="H44" s="262" t="str">
        <f>'Mode d''emploi'!H9</f>
        <v xml:space="preserve">Numéro de Tél </v>
      </c>
    </row>
    <row r="45" spans="1:8">
      <c r="A45" s="263" t="s">
        <v>21</v>
      </c>
      <c r="B45" s="43"/>
      <c r="C45" s="30"/>
      <c r="D45" s="268"/>
      <c r="E45" s="263" t="s">
        <v>22</v>
      </c>
      <c r="F45" s="43"/>
      <c r="G45" s="30"/>
      <c r="H45" s="264"/>
    </row>
    <row r="46" spans="1:8">
      <c r="A46" s="873" t="s">
        <v>44</v>
      </c>
      <c r="B46" s="874"/>
      <c r="C46" s="874"/>
      <c r="D46" s="874"/>
      <c r="E46" s="888" t="str">
        <f>IF(Evaluation!D6="","pas de date d'évaluation pour l'instant",Evaluation!D6)</f>
        <v>pas de date d'évaluation pour l'instant</v>
      </c>
      <c r="F46" s="889"/>
      <c r="G46" s="889"/>
      <c r="H46" s="890"/>
    </row>
    <row r="47" spans="1:8">
      <c r="A47" s="265" t="s">
        <v>23</v>
      </c>
      <c r="B47" s="44"/>
      <c r="C47" s="31"/>
      <c r="D47" s="269"/>
      <c r="E47" s="265" t="s">
        <v>23</v>
      </c>
      <c r="F47" s="44"/>
      <c r="G47" s="32"/>
      <c r="H47" s="266"/>
    </row>
    <row r="48" spans="1:8" ht="86" customHeight="1">
      <c r="A48" s="844"/>
      <c r="B48" s="845"/>
      <c r="C48" s="845"/>
      <c r="D48" s="846"/>
      <c r="E48" s="844"/>
      <c r="F48" s="845"/>
      <c r="G48" s="845"/>
      <c r="H48" s="846"/>
    </row>
  </sheetData>
  <sheetProtection sheet="1" objects="1" scenarios="1" formatCells="0" formatColumns="0" formatRows="0" insertHyperlinks="0" selectLockedCells="1"/>
  <mergeCells count="47">
    <mergeCell ref="E28:F28"/>
    <mergeCell ref="A2:H2"/>
    <mergeCell ref="A3:H3"/>
    <mergeCell ref="A4:D4"/>
    <mergeCell ref="E4:H4"/>
    <mergeCell ref="A5:D5"/>
    <mergeCell ref="E5:H5"/>
    <mergeCell ref="A7:H7"/>
    <mergeCell ref="A16:F16"/>
    <mergeCell ref="A17:F17"/>
    <mergeCell ref="A8:H8"/>
    <mergeCell ref="A9:H9"/>
    <mergeCell ref="A10:H10"/>
    <mergeCell ref="A11:H11"/>
    <mergeCell ref="A13:E13"/>
    <mergeCell ref="E46:H46"/>
    <mergeCell ref="A23:F23"/>
    <mergeCell ref="A15:F15"/>
    <mergeCell ref="E33:H33"/>
    <mergeCell ref="A34:D34"/>
    <mergeCell ref="E34:H34"/>
    <mergeCell ref="A18:F18"/>
    <mergeCell ref="A19:F19"/>
    <mergeCell ref="A20:F20"/>
    <mergeCell ref="A32:H32"/>
    <mergeCell ref="A33:D33"/>
    <mergeCell ref="A31:H31"/>
    <mergeCell ref="A21:F21"/>
    <mergeCell ref="A22:F22"/>
    <mergeCell ref="A28:B28"/>
    <mergeCell ref="C28:D28"/>
    <mergeCell ref="A48:D48"/>
    <mergeCell ref="E48:H48"/>
    <mergeCell ref="G28:H28"/>
    <mergeCell ref="A37:H37"/>
    <mergeCell ref="A39:D39"/>
    <mergeCell ref="E41:H41"/>
    <mergeCell ref="A35:D35"/>
    <mergeCell ref="E35:H35"/>
    <mergeCell ref="A41:D41"/>
    <mergeCell ref="E39:H39"/>
    <mergeCell ref="A46:D46"/>
    <mergeCell ref="A42:D42"/>
    <mergeCell ref="E42:H42"/>
    <mergeCell ref="A43:D43"/>
    <mergeCell ref="E43:H43"/>
    <mergeCell ref="A44:D44"/>
  </mergeCells>
  <phoneticPr fontId="28" type="noConversion"/>
  <dataValidations count="10">
    <dataValidation allowBlank="1" showInputMessage="1" showErrorMessage="1" prompt="Modifier les contenus bleus et mettre ensuite en noir : _x000a_Enregistrements qualité : indiquez ceux que vous mettrez à disposition d'un auditeur. Il peut s'agir des onglets imprimés et signés de ce fichier d'autodiagnostic" sqref="E34:H34" xr:uid="{00000000-0002-0000-0300-000000000000}"/>
    <dataValidation allowBlank="1" showInputMessage="1" showErrorMessage="1" prompt="Autre document d'appui : Mettre ici, et en noir, tout autre document d'appui éventuel pour cette déclaration" sqref="E35:H35" xr:uid="{00000000-0002-0000-0300-000001000000}"/>
    <dataValidation allowBlank="1" showInputMessage="1" showErrorMessage="1" prompt="Indiquer les NOM et Prénom de la personne indépendante" sqref="A39:D39" xr:uid="{00000000-0002-0000-0300-000002000000}"/>
    <dataValidation allowBlank="1" showInputMessage="1" showErrorMessage="1" prompt="Organisme de la personne indépendante" sqref="A41:D41" xr:uid="{00000000-0002-0000-0300-000003000000}"/>
    <dataValidation allowBlank="1" showInputMessage="1" showErrorMessage="1" prompt="Adresse complète de l'organisme de la personne indépendante" sqref="A42:D42" xr:uid="{00000000-0002-0000-0300-000004000000}"/>
    <dataValidation allowBlank="1" showInputMessage="1" showErrorMessage="1" prompt="Code postal - Ville - Pays de l'organisme de la personne indépendante" sqref="A43:D43" xr:uid="{00000000-0002-0000-0300-000005000000}"/>
    <dataValidation allowBlank="1" showInputMessage="1" showErrorMessage="1" prompt="Tél et email de la personne indépendante" sqref="A44:D44" xr:uid="{00000000-0002-0000-0300-000006000000}"/>
    <dataValidation allowBlank="1" showInputMessage="1" showErrorMessage="1" prompt="Mettre la date de signature par la personne compétente" sqref="A46:B46" xr:uid="{00000000-0002-0000-0300-000007000000}"/>
    <dataValidation allowBlank="1" showInputMessage="1" showErrorMessage="1" prompt="Adresse complète de l'Exploitant des dispositifs médicaux" sqref="E42:H42" xr:uid="{00000000-0002-0000-0300-000008000000}"/>
    <dataValidation allowBlank="1" showInputMessage="1" showErrorMessage="1" prompt="Code postal - Ville - Pays de l'Exploitant" sqref="E43:H43" xr:uid="{00000000-0002-0000-0300-000009000000}"/>
  </dataValidations>
  <hyperlinks>
    <hyperlink ref="A35" r:id="rId1" xr:uid="{00000000-0004-0000-0300-000000000000}"/>
    <hyperlink ref="B35" r:id="rId2" display="https://travaux.master.utc.fr/?smd_process_download=1&amp;download_id=5758" xr:uid="{00000000-0004-0000-0300-000001000000}"/>
    <hyperlink ref="C35" r:id="rId3" display="https://travaux.master.utc.fr/?smd_process_download=1&amp;download_id=5758" xr:uid="{00000000-0004-0000-0300-000002000000}"/>
    <hyperlink ref="D35" r:id="rId4" display="https://travaux.master.utc.fr/?smd_process_download=1&amp;download_id=5758" xr:uid="{00000000-0004-0000-0300-000003000000}"/>
  </hyperlinks>
  <printOptions horizontalCentered="1"/>
  <pageMargins left="0.30000000000000004" right="0.30000000000000004" top="0" bottom="0.35314960629921266" header="0" footer="0.1031496062992126"/>
  <pageSetup paperSize="9" orientation="portrait" r:id="rId5"/>
  <headerFooter>
    <oddFooter>&amp;L&amp;"Arial Italique,Italique"&amp;6&amp;K000000Fichier : &amp;F&amp;C&amp;"Arial Italique,Italique"&amp;6&amp;K000000Onglet : &amp;A&amp;R&amp;"Arial Italique,Italique"&amp;6&amp;K000000page n° &amp;P/&amp;N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A000000}">
          <x14:formula1>
            <xm:f>Utilitaires!$B$38:$B$43</xm:f>
          </x14:formula1>
          <xm:sqref>J14</xm:sqref>
        </x14:dataValidation>
        <x14:dataValidation type="list" allowBlank="1" showInputMessage="1" showErrorMessage="1" xr:uid="{00000000-0002-0000-0300-00000B000000}">
          <x14:formula1>
            <xm:f>Utilitaires!$B$38:$B$42</xm:f>
          </x14:formula1>
          <xm:sqref>G14</xm:sqref>
        </x14:dataValidation>
      </x14:dataValidations>
    </ext>
    <ext xmlns:mx="http://schemas.microsoft.com/office/mac/excel/2008/main" uri="{64002731-A6B0-56B0-2670-7721B7C09600}">
      <mx:PLV Mode="1" OnePage="0" WScale="10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K82"/>
  <sheetViews>
    <sheetView zoomScale="119" zoomScaleNormal="120" zoomScalePageLayoutView="50" workbookViewId="0">
      <selection activeCell="E57" sqref="E57"/>
    </sheetView>
  </sheetViews>
  <sheetFormatPr baseColWidth="10" defaultColWidth="10.7109375" defaultRowHeight="11"/>
  <cols>
    <col min="1" max="1" width="3.7109375" style="17" customWidth="1"/>
    <col min="2" max="2" width="25.140625" style="17" customWidth="1"/>
    <col min="3" max="3" width="26.140625" style="17" customWidth="1"/>
    <col min="4" max="4" width="26.7109375" style="161" customWidth="1"/>
    <col min="5" max="6" width="25.7109375" style="17" customWidth="1"/>
    <col min="7" max="8" width="25.7109375" style="161" customWidth="1"/>
    <col min="9" max="9" width="42.85546875" style="161" customWidth="1"/>
    <col min="10" max="10" width="46.42578125" style="36" customWidth="1"/>
    <col min="11" max="11" width="10.7109375" style="161"/>
    <col min="12" max="16384" width="10.7109375" style="17"/>
  </cols>
  <sheetData>
    <row r="1" spans="1:11" ht="19" customHeight="1">
      <c r="B1" s="51" t="s">
        <v>226</v>
      </c>
      <c r="C1" s="52"/>
      <c r="D1" s="54"/>
      <c r="E1" s="160" t="s">
        <v>359</v>
      </c>
      <c r="F1" s="53"/>
      <c r="G1" s="237" t="s">
        <v>361</v>
      </c>
      <c r="H1" s="973" t="s">
        <v>360</v>
      </c>
      <c r="I1" s="974"/>
      <c r="J1" s="239" t="s">
        <v>374</v>
      </c>
      <c r="K1" s="17"/>
    </row>
    <row r="2" spans="1:11" ht="26" customHeight="1">
      <c r="A2" s="976" t="s">
        <v>299</v>
      </c>
      <c r="B2" s="84" t="str">
        <f>'Mode d''emploi'!C23</f>
        <v>Choix de VÉRACITÉ</v>
      </c>
      <c r="C2" s="81" t="s">
        <v>24</v>
      </c>
      <c r="D2" s="161" t="s">
        <v>64</v>
      </c>
      <c r="E2" s="34">
        <f>IFERROR(COUNTIFS(Evaluation!$D$16:$D$88,$B2),0)</f>
        <v>57</v>
      </c>
      <c r="F2" s="166" t="s">
        <v>63</v>
      </c>
      <c r="G2" s="238" t="str">
        <f>'Mode d''emploi'!D23</f>
        <v>Taux de VÉRACITÉ</v>
      </c>
      <c r="H2" s="235" t="str">
        <f>'Mode d''emploi'!C23</f>
        <v>Choix de VÉRACITÉ</v>
      </c>
      <c r="I2" s="234" t="str">
        <f>'Mode d''emploi'!A23</f>
        <v>Libellés explicites 
des niveaux de VÉRACITÉ</v>
      </c>
      <c r="J2" s="234" t="s">
        <v>373</v>
      </c>
      <c r="K2" s="17"/>
    </row>
    <row r="3" spans="1:11" ht="26" customHeight="1">
      <c r="A3" s="976"/>
      <c r="B3" s="78" t="str">
        <f>'Mode d''emploi'!C25</f>
        <v xml:space="preserve">Faux </v>
      </c>
      <c r="C3" s="23" t="str">
        <f>'Mode d''emploi'!A25</f>
        <v>L'action n'est pas réalisée ou alors de manière très aléatoire.</v>
      </c>
      <c r="D3" s="5">
        <f>'Mode d''emploi'!D25</f>
        <v>0.2</v>
      </c>
      <c r="E3" s="34">
        <f>IFERROR(COUNTIFS(Evaluation!$D$16:$D$88,$B3),0)</f>
        <v>0</v>
      </c>
      <c r="F3" s="13"/>
      <c r="G3" s="238">
        <f>'Mode d''emploi'!D24</f>
        <v>0</v>
      </c>
      <c r="H3" s="235" t="str">
        <f>'Mode d''emploi'!C24</f>
        <v>Faux unanime</v>
      </c>
      <c r="I3" s="236" t="str">
        <f>'Mode d''emploi'!A24</f>
        <v>A l'unanimité, l'action est déclarée non réalisée.</v>
      </c>
      <c r="J3" s="234">
        <f>E4</f>
        <v>0</v>
      </c>
      <c r="K3" s="17"/>
    </row>
    <row r="4" spans="1:11" ht="26" customHeight="1">
      <c r="A4" s="976"/>
      <c r="B4" s="78" t="str">
        <f>'Mode d''emploi'!C24:C24</f>
        <v>Faux unanime</v>
      </c>
      <c r="C4" s="24" t="str">
        <f>'Mode d''emploi'!A24</f>
        <v>A l'unanimité, l'action est déclarée non réalisée.</v>
      </c>
      <c r="D4" s="5">
        <f>'Mode d''emploi'!D24</f>
        <v>0</v>
      </c>
      <c r="E4" s="34">
        <f>IFERROR(COUNTIFS(Evaluation!$D$16:$D$88,$B4),0)</f>
        <v>0</v>
      </c>
      <c r="F4" s="13"/>
      <c r="G4" s="238">
        <f>'Mode d''emploi'!D25</f>
        <v>0.2</v>
      </c>
      <c r="H4" s="235" t="str">
        <f>'Mode d''emploi'!C25</f>
        <v xml:space="preserve">Faux </v>
      </c>
      <c r="I4" s="236" t="str">
        <f>'Mode d''emploi'!A25</f>
        <v>L'action n'est pas réalisée ou alors de manière très aléatoire.</v>
      </c>
      <c r="J4" s="234">
        <f>E3</f>
        <v>0</v>
      </c>
      <c r="K4" s="17"/>
    </row>
    <row r="5" spans="1:11" ht="26" customHeight="1">
      <c r="A5" s="976"/>
      <c r="B5" s="78" t="str">
        <f>'Mode d''emploi'!C26:C26</f>
        <v>Plutôt Faux</v>
      </c>
      <c r="C5" s="24" t="str">
        <f>'Mode d''emploi'!A26</f>
        <v>L'action est réalisée quelques fois de manière informelle.</v>
      </c>
      <c r="D5" s="5">
        <f>'Mode d''emploi'!D26</f>
        <v>0.4</v>
      </c>
      <c r="E5" s="34">
        <f>IFERROR(COUNTIFS(Evaluation!$D$16:$D$88,$B5),0)</f>
        <v>0</v>
      </c>
      <c r="F5" s="13"/>
      <c r="G5" s="238">
        <f>'Mode d''emploi'!D26</f>
        <v>0.4</v>
      </c>
      <c r="H5" s="235" t="str">
        <f>'Mode d''emploi'!C26</f>
        <v>Plutôt Faux</v>
      </c>
      <c r="I5" s="236" t="str">
        <f>'Mode d''emploi'!A26</f>
        <v>L'action est réalisée quelques fois de manière informelle.</v>
      </c>
      <c r="J5" s="234">
        <f>E5</f>
        <v>0</v>
      </c>
      <c r="K5" s="17"/>
    </row>
    <row r="6" spans="1:11" ht="26" customHeight="1">
      <c r="A6" s="976"/>
      <c r="B6" s="78" t="str">
        <f>'Mode d''emploi'!C27:C27</f>
        <v>Plutôt Vrai</v>
      </c>
      <c r="C6" s="24" t="str">
        <f>'Mode d''emploi'!A27</f>
        <v>L'action est formalisée et réalisée de manière assez convaincante.</v>
      </c>
      <c r="D6" s="5">
        <f>'Mode d''emploi'!D27</f>
        <v>0.6</v>
      </c>
      <c r="E6" s="34">
        <f>IFERROR(COUNTIFS(Evaluation!$D$16:$D$88,$B6),0)</f>
        <v>0</v>
      </c>
      <c r="F6" s="13"/>
      <c r="G6" s="238">
        <f>'Mode d''emploi'!D27</f>
        <v>0.6</v>
      </c>
      <c r="H6" s="235" t="str">
        <f>'Mode d''emploi'!C27</f>
        <v>Plutôt Vrai</v>
      </c>
      <c r="I6" s="236" t="str">
        <f>'Mode d''emploi'!A27</f>
        <v>L'action est formalisée et réalisée de manière assez convaincante.</v>
      </c>
      <c r="J6" s="234">
        <f>E6</f>
        <v>0</v>
      </c>
      <c r="K6" s="17"/>
    </row>
    <row r="7" spans="1:11" ht="26" customHeight="1">
      <c r="A7" s="976"/>
      <c r="B7" s="84" t="str">
        <f>'Mode d''emploi'!C28</f>
        <v>Vrai </v>
      </c>
      <c r="C7" s="23" t="str">
        <f>'Mode d''emploi'!A28</f>
        <v>L'action est réalisée complètement et tracée.</v>
      </c>
      <c r="D7" s="5">
        <f>'Mode d''emploi'!D28</f>
        <v>0.8</v>
      </c>
      <c r="E7" s="34">
        <f>IFERROR(COUNTIFS(Evaluation!$D$16:$D$88,$B7),0)</f>
        <v>0</v>
      </c>
      <c r="F7" s="13"/>
      <c r="G7" s="238">
        <f>'Mode d''emploi'!D28</f>
        <v>0.8</v>
      </c>
      <c r="H7" s="235" t="str">
        <f>'Mode d''emploi'!C28</f>
        <v>Vrai </v>
      </c>
      <c r="I7" s="236" t="str">
        <f>'Mode d''emploi'!A28</f>
        <v>L'action est réalisée complètement et tracée.</v>
      </c>
      <c r="J7" s="234">
        <f>E7</f>
        <v>0</v>
      </c>
      <c r="K7" s="17"/>
    </row>
    <row r="8" spans="1:11" ht="26" customHeight="1">
      <c r="A8" s="976"/>
      <c r="B8" s="84" t="str">
        <f>'Mode d''emploi'!C29</f>
        <v>Vrai maîtrisé</v>
      </c>
      <c r="C8" s="24" t="str">
        <f>'Mode d''emploi'!A29</f>
        <v>L'action est maîtrisée et en amélioration continue.</v>
      </c>
      <c r="D8" s="5">
        <f>'Mode d''emploi'!D29</f>
        <v>1</v>
      </c>
      <c r="E8" s="34">
        <f>IFERROR(COUNTIFS(Evaluation!$D$16:$D$88,$B8),0)</f>
        <v>0</v>
      </c>
      <c r="F8" s="13"/>
      <c r="G8" s="238">
        <f>'Mode d''emploi'!D29</f>
        <v>1</v>
      </c>
      <c r="H8" s="235" t="str">
        <f>'Mode d''emploi'!C29</f>
        <v>Vrai maîtrisé</v>
      </c>
      <c r="I8" s="236" t="str">
        <f>'Mode d''emploi'!A29</f>
        <v>L'action est maîtrisée et en amélioration continue.</v>
      </c>
      <c r="J8" s="234">
        <f>E8</f>
        <v>0</v>
      </c>
      <c r="K8" s="17"/>
    </row>
    <row r="9" spans="1:11" ht="23" customHeight="1">
      <c r="B9" s="7"/>
      <c r="C9" s="8"/>
      <c r="E9" s="6">
        <f>SUM(E3:E8)</f>
        <v>0</v>
      </c>
      <c r="F9" s="20" t="s">
        <v>28</v>
      </c>
      <c r="G9" s="17"/>
      <c r="H9" s="17"/>
      <c r="I9" s="17"/>
      <c r="J9" s="35"/>
      <c r="K9" s="17"/>
    </row>
    <row r="10" spans="1:11">
      <c r="B10" s="7"/>
      <c r="C10" s="8"/>
      <c r="E10" s="13"/>
      <c r="F10" s="22"/>
      <c r="G10" s="17"/>
      <c r="H10" s="17"/>
      <c r="I10" s="17"/>
      <c r="J10" s="35"/>
      <c r="K10" s="17"/>
    </row>
    <row r="11" spans="1:11">
      <c r="B11" s="139" t="s">
        <v>68</v>
      </c>
      <c r="C11" s="136"/>
      <c r="D11" s="137"/>
      <c r="G11" s="17"/>
      <c r="H11" s="17"/>
      <c r="I11" s="17"/>
    </row>
    <row r="12" spans="1:11" ht="28" customHeight="1">
      <c r="B12" s="177" t="s">
        <v>345</v>
      </c>
      <c r="C12" s="178" t="s">
        <v>86</v>
      </c>
      <c r="D12" s="179"/>
      <c r="G12" s="17"/>
      <c r="H12" s="17"/>
      <c r="I12" s="17"/>
    </row>
    <row r="13" spans="1:11" ht="28" customHeight="1">
      <c r="B13" s="167" t="s">
        <v>344</v>
      </c>
      <c r="C13" s="168" t="s">
        <v>118</v>
      </c>
      <c r="D13" s="169"/>
      <c r="G13" s="17"/>
      <c r="H13" s="17"/>
      <c r="I13" s="17"/>
    </row>
    <row r="14" spans="1:11" ht="28" customHeight="1">
      <c r="B14" s="167" t="s">
        <v>67</v>
      </c>
      <c r="C14" s="168" t="s">
        <v>317</v>
      </c>
      <c r="D14" s="171"/>
      <c r="G14" s="47"/>
      <c r="H14" s="17"/>
      <c r="I14" s="17"/>
    </row>
    <row r="15" spans="1:11" ht="28" customHeight="1">
      <c r="B15" s="167" t="s">
        <v>69</v>
      </c>
      <c r="C15" s="170"/>
      <c r="D15" s="171"/>
      <c r="G15" s="17"/>
      <c r="H15" s="17"/>
      <c r="I15" s="17"/>
    </row>
    <row r="16" spans="1:11" ht="28" customHeight="1">
      <c r="B16" s="172" t="s">
        <v>70</v>
      </c>
      <c r="C16" s="173"/>
      <c r="D16" s="174"/>
      <c r="G16" s="17"/>
      <c r="H16" s="17"/>
      <c r="I16" s="17"/>
    </row>
    <row r="17" spans="1:11" ht="28" customHeight="1">
      <c r="C17" s="138"/>
      <c r="D17" s="138"/>
      <c r="G17" s="17"/>
      <c r="H17" s="17"/>
      <c r="I17" s="17"/>
    </row>
    <row r="18" spans="1:11">
      <c r="D18" s="17"/>
      <c r="G18" s="17"/>
      <c r="H18" s="17"/>
      <c r="I18" s="17"/>
      <c r="J18" s="17"/>
      <c r="K18" s="17"/>
    </row>
    <row r="19" spans="1:11">
      <c r="B19" s="55" t="s">
        <v>27</v>
      </c>
      <c r="C19" s="56"/>
      <c r="D19" s="57"/>
      <c r="E19" s="58"/>
      <c r="F19" s="979" t="s">
        <v>346</v>
      </c>
      <c r="G19" s="980"/>
      <c r="K19" s="17"/>
    </row>
    <row r="20" spans="1:11" ht="25" customHeight="1">
      <c r="C20" s="16" t="str">
        <f>'Mode d''emploi'!H23</f>
        <v>Libellés explicites 
des niveaux de MATURITÉ</v>
      </c>
      <c r="D20" s="977" t="s">
        <v>37</v>
      </c>
      <c r="E20" s="978"/>
      <c r="F20" s="981"/>
      <c r="G20" s="982"/>
      <c r="H20" s="21"/>
      <c r="K20" s="17"/>
    </row>
    <row r="21" spans="1:11">
      <c r="B21" s="51" t="s">
        <v>231</v>
      </c>
      <c r="C21" s="50"/>
      <c r="D21" s="59" t="s">
        <v>38</v>
      </c>
      <c r="E21" s="59" t="s">
        <v>39</v>
      </c>
      <c r="F21" s="60"/>
      <c r="G21" s="45" t="s">
        <v>347</v>
      </c>
      <c r="H21" s="17"/>
      <c r="I21" s="17"/>
      <c r="J21" s="17"/>
      <c r="K21" s="17"/>
    </row>
    <row r="22" spans="1:11" ht="36" customHeight="1">
      <c r="A22" s="975" t="s">
        <v>299</v>
      </c>
      <c r="B22" s="79" t="str">
        <f>'Mode d''emploi'!G29</f>
        <v>Efficace</v>
      </c>
      <c r="C22" s="18" t="str">
        <f>'Mode d''emploi'!H29</f>
        <v>Le processus est maîtrisé, évalué dans ses résultats et en amélioration continue. Bravo !</v>
      </c>
      <c r="D22" s="15">
        <f>'Mode d''emploi'!E29</f>
        <v>0.9</v>
      </c>
      <c r="E22" s="15">
        <f>'Mode d''emploi'!F29</f>
        <v>1</v>
      </c>
      <c r="F22" s="10"/>
      <c r="G22" s="46">
        <f>IFERROR(COUNTIFS(Evaluation!$D$16:$D$88,$B22),0)</f>
        <v>0</v>
      </c>
      <c r="H22" s="17"/>
      <c r="I22" s="17"/>
      <c r="J22" s="17"/>
      <c r="K22" s="17"/>
    </row>
    <row r="23" spans="1:11" ht="36" customHeight="1">
      <c r="A23" s="975"/>
      <c r="B23" s="79" t="str">
        <f>'Mode d''emploi'!G26</f>
        <v>Formel</v>
      </c>
      <c r="C23" s="18" t="str">
        <f>'Mode d''emploi'!H26</f>
        <v>Le processus est formalisé mais n'est pas toujours réalisé complètement et dans les délais. Continuez vos efforts !</v>
      </c>
      <c r="D23" s="15">
        <f>'Mode d''emploi'!E26</f>
        <v>0.3</v>
      </c>
      <c r="E23" s="15">
        <f>'Mode d''emploi'!F26</f>
        <v>0.49</v>
      </c>
      <c r="F23" s="10"/>
      <c r="G23" s="46">
        <f>IFERROR(COUNTIFS(Evaluation!$D$16:$D$88,$B23),0)</f>
        <v>0</v>
      </c>
      <c r="H23" s="17"/>
      <c r="I23" s="17"/>
      <c r="J23" s="17"/>
      <c r="K23" s="17"/>
    </row>
    <row r="24" spans="1:11" ht="36" customHeight="1">
      <c r="A24" s="975"/>
      <c r="B24" s="90" t="s">
        <v>73</v>
      </c>
      <c r="C24" s="175" t="str">
        <f>C12</f>
        <v>Finalisez vos choix, évaluez TOUS les critères !</v>
      </c>
      <c r="D24" s="38"/>
      <c r="E24" s="38"/>
      <c r="F24" s="39"/>
      <c r="G24" s="41">
        <f>IFERROR(COUNTIFS(Evaluation!$G$16:$G$88,$B$24),0)</f>
        <v>8</v>
      </c>
      <c r="H24" s="17"/>
      <c r="I24" s="17"/>
      <c r="J24" s="17"/>
      <c r="K24" s="17"/>
    </row>
    <row r="25" spans="1:11" ht="36" customHeight="1">
      <c r="A25" s="975"/>
      <c r="B25" s="79" t="str">
        <f>'Mode d''emploi'!G25</f>
        <v>Informel</v>
      </c>
      <c r="C25" s="19" t="str">
        <f>'Mode d''emploi'!H25</f>
        <v>Le processus est réalisé implicitement, mais pas toujours complètement et dans les délais. Progressez !...</v>
      </c>
      <c r="D25" s="15">
        <f>'Mode d''emploi'!E25</f>
        <v>0.1</v>
      </c>
      <c r="E25" s="15">
        <f>'Mode d''emploi'!F25</f>
        <v>0.28999999999999998</v>
      </c>
      <c r="F25" s="10"/>
      <c r="G25" s="46">
        <f>IFERROR(COUNTIFS(Evaluation!$D$16:$D$88,$B25),0)</f>
        <v>0</v>
      </c>
      <c r="H25" s="17"/>
      <c r="I25" s="17"/>
      <c r="J25" s="17"/>
      <c r="K25" s="17"/>
    </row>
    <row r="26" spans="1:11" ht="36" customHeight="1">
      <c r="A26" s="975"/>
      <c r="B26" s="79" t="str">
        <f>'Mode d''emploi'!G24</f>
        <v>Insuffisant</v>
      </c>
      <c r="C26" s="18" t="str">
        <f>'Mode d''emploi'!H24</f>
        <v>Le processus n'est pas réalisé ou alors de manière très insuffisante.</v>
      </c>
      <c r="D26" s="15">
        <f>'Mode d''emploi'!E24</f>
        <v>0</v>
      </c>
      <c r="E26" s="15">
        <f>'Mode d''emploi'!F24</f>
        <v>9.0000000000000011E-2</v>
      </c>
      <c r="F26" s="10"/>
      <c r="G26" s="46">
        <f>IFERROR(COUNTIFS(Evaluation!$D$16:$D$88,$B26),0)</f>
        <v>0</v>
      </c>
      <c r="H26" s="17"/>
      <c r="I26" s="17"/>
      <c r="J26" s="17"/>
      <c r="K26" s="17"/>
    </row>
    <row r="27" spans="1:11" ht="36" customHeight="1">
      <c r="A27" s="975"/>
      <c r="B27" s="80" t="str">
        <f>'Mode d''emploi'!G28</f>
        <v>Maitrisé</v>
      </c>
      <c r="C27" s="18" t="str">
        <f>'Mode d''emploi'!H28</f>
        <v>Le processus est planifié et  tracé de manière explicite. Félicitations !...</v>
      </c>
      <c r="D27" s="15">
        <f>'Mode d''emploi'!E28</f>
        <v>0.7</v>
      </c>
      <c r="E27" s="15">
        <f>'Mode d''emploi'!F28</f>
        <v>0.89</v>
      </c>
      <c r="F27" s="10"/>
      <c r="G27" s="46">
        <f>IFERROR(COUNTIFS(Evaluation!$D$16:$D$88,$B27),0)</f>
        <v>0</v>
      </c>
      <c r="H27" s="17"/>
      <c r="I27" s="17"/>
      <c r="J27" s="17"/>
      <c r="K27" s="17"/>
    </row>
    <row r="28" spans="1:11" ht="36" customHeight="1">
      <c r="A28" s="975"/>
      <c r="B28" s="91" t="s">
        <v>377</v>
      </c>
      <c r="C28" s="176" t="str">
        <f>CONCATENATE(Utilitaires!$B$12," : minimum &lt;",Utilitaires!$F$28,"&gt; sur tous les critères !")</f>
        <v>Améliorez vos Actions : minimum &lt;Plutôt Vrai&gt; sur tous les critères !</v>
      </c>
      <c r="D28" s="49">
        <f>'Auto-déclaration ISO 17050 '!G14</f>
        <v>0.5</v>
      </c>
      <c r="E28" s="40">
        <f>'Auto-déclaration ISO 17050 '!$G$14</f>
        <v>0.5</v>
      </c>
      <c r="F28" s="48" t="str">
        <f>VLOOKUP((E28+11%),G3:H8,2)</f>
        <v>Plutôt Vrai</v>
      </c>
      <c r="G28" s="37">
        <f>IFERROR(COUNTIFS(Evaluation!$G$16:$G$88,B28),0)</f>
        <v>0</v>
      </c>
      <c r="H28" s="17"/>
      <c r="I28" s="17"/>
      <c r="J28" s="17"/>
      <c r="K28" s="17"/>
    </row>
    <row r="29" spans="1:11" ht="36" customHeight="1">
      <c r="A29" s="975"/>
      <c r="B29" s="79" t="str">
        <f>'Mode d''emploi'!G27</f>
        <v>Planifié</v>
      </c>
      <c r="C29" s="18" t="str">
        <f>'Mode d''emploi'!H27</f>
        <v>Le processus n'est pas toujours tracé mais il est compris et mis en œuvre dans les délais. C'est bien !</v>
      </c>
      <c r="D29" s="15">
        <f>'Mode d''emploi'!E27</f>
        <v>0.5</v>
      </c>
      <c r="E29" s="15">
        <f>'Mode d''emploi'!F27</f>
        <v>0.69</v>
      </c>
      <c r="F29" s="10"/>
      <c r="G29" s="46">
        <f>IFERROR(COUNTIFS(Evaluation!$D$16:$D$88,$B29),0)</f>
        <v>0</v>
      </c>
      <c r="H29" s="17"/>
      <c r="I29" s="17"/>
      <c r="J29" s="17"/>
      <c r="K29" s="17"/>
    </row>
    <row r="30" spans="1:11" ht="17" customHeight="1">
      <c r="G30" s="33">
        <f>SUM(G29,G27,G25,G26,G23,G22)</f>
        <v>0</v>
      </c>
      <c r="H30" s="22" t="s">
        <v>28</v>
      </c>
      <c r="K30" s="17"/>
    </row>
    <row r="31" spans="1:11" ht="24" customHeight="1">
      <c r="B31" s="85"/>
      <c r="C31" s="162" t="s">
        <v>237</v>
      </c>
      <c r="D31" s="86"/>
      <c r="E31" s="87"/>
      <c r="F31" s="87"/>
      <c r="G31" s="87"/>
      <c r="H31" s="87"/>
      <c r="I31" s="87"/>
      <c r="J31" s="87"/>
    </row>
    <row r="32" spans="1:11" ht="24" customHeight="1">
      <c r="B32" s="88" t="s">
        <v>181</v>
      </c>
      <c r="C32" s="92" t="s">
        <v>236</v>
      </c>
      <c r="D32" s="89" t="s">
        <v>116</v>
      </c>
      <c r="E32" s="89" t="s">
        <v>113</v>
      </c>
      <c r="F32" s="89" t="s">
        <v>247</v>
      </c>
      <c r="G32" s="89" t="s">
        <v>248</v>
      </c>
      <c r="H32" s="89" t="s">
        <v>112</v>
      </c>
      <c r="I32" s="89" t="s">
        <v>223</v>
      </c>
      <c r="J32" s="89" t="s">
        <v>318</v>
      </c>
    </row>
    <row r="33" spans="1:11" ht="36" customHeight="1">
      <c r="A33" s="976" t="s">
        <v>298</v>
      </c>
      <c r="B33" s="301">
        <v>0</v>
      </c>
      <c r="C33" s="93" t="str">
        <f>IF(B33&lt;='Mode d''emploi'!$F$24,'Mode d''emploi'!$G$24,IF(B33&lt;='Mode d''emploi'!$F$25,'Mode d''emploi'!$G$25,IF(B33&lt;='Mode d''emploi'!$F$26,'Mode d''emploi'!$G$26,IF(B33&lt;='Mode d''emploi'!$F$27,'Mode d''emploi'!$G$27,IF(B33&lt;='Mode d''emploi'!$F$28,'Mode d''emploi'!$G$28,IF(B33&lt;='Mode d''emploi'!$F$29,'Mode d''emploi'!$G$29,"Pb de calcul"))))))</f>
        <v>Insuffisant</v>
      </c>
      <c r="D33" s="300" t="s">
        <v>238</v>
      </c>
      <c r="E33" s="300" t="s">
        <v>250</v>
      </c>
      <c r="F33" s="300" t="s">
        <v>260</v>
      </c>
      <c r="G33" s="300" t="s">
        <v>271</v>
      </c>
      <c r="H33" s="300" t="s">
        <v>282</v>
      </c>
      <c r="I33" s="300" t="s">
        <v>306</v>
      </c>
      <c r="J33" s="300" t="s">
        <v>319</v>
      </c>
    </row>
    <row r="34" spans="1:11" ht="36" customHeight="1">
      <c r="A34" s="976"/>
      <c r="B34" s="302">
        <v>0.1</v>
      </c>
      <c r="C34" s="93" t="str">
        <f>IF(B34&lt;='Mode d''emploi'!$F$24,'Mode d''emploi'!$G$24,IF(B34&lt;='Mode d''emploi'!$F$25,'Mode d''emploi'!$G$25,IF(B34&lt;='Mode d''emploi'!$F$26,'Mode d''emploi'!$G$26,IF(B34&lt;='Mode d''emploi'!$F$27,'Mode d''emploi'!$G$27,IF(B34&lt;='Mode d''emploi'!$F$28,'Mode d''emploi'!$G$28,IF(B34&lt;='Mode d''emploi'!$F$29,'Mode d''emploi'!$G$29,"Pb de calcul"))))))</f>
        <v>Informel</v>
      </c>
      <c r="D34" s="300" t="s">
        <v>303</v>
      </c>
      <c r="E34" s="300" t="s">
        <v>255</v>
      </c>
      <c r="F34" s="300" t="s">
        <v>261</v>
      </c>
      <c r="G34" s="300" t="s">
        <v>272</v>
      </c>
      <c r="H34" s="300" t="s">
        <v>283</v>
      </c>
      <c r="I34" s="300" t="s">
        <v>307</v>
      </c>
      <c r="J34" s="300" t="s">
        <v>320</v>
      </c>
    </row>
    <row r="35" spans="1:11" ht="36" customHeight="1">
      <c r="A35" s="976"/>
      <c r="B35" s="302">
        <v>0.2</v>
      </c>
      <c r="C35" s="93" t="str">
        <f>IF(B35&lt;='Mode d''emploi'!$F$24,'Mode d''emploi'!$G$24,IF(B35&lt;='Mode d''emploi'!$F$25,'Mode d''emploi'!$G$25,IF(B35&lt;='Mode d''emploi'!$F$26,'Mode d''emploi'!$G$26,IF(B35&lt;='Mode d''emploi'!$F$27,'Mode d''emploi'!$G$27,IF(B35&lt;='Mode d''emploi'!$F$28,'Mode d''emploi'!$G$28,IF(B35&lt;='Mode d''emploi'!$F$29,'Mode d''emploi'!$G$29,"Pb de calcul"))))))</f>
        <v>Informel</v>
      </c>
      <c r="D35" s="300" t="s">
        <v>240</v>
      </c>
      <c r="E35" s="300" t="s">
        <v>256</v>
      </c>
      <c r="F35" s="300" t="s">
        <v>262</v>
      </c>
      <c r="G35" s="300" t="s">
        <v>273</v>
      </c>
      <c r="H35" s="300" t="s">
        <v>284</v>
      </c>
      <c r="I35" s="300" t="s">
        <v>308</v>
      </c>
      <c r="J35" s="300" t="s">
        <v>321</v>
      </c>
    </row>
    <row r="36" spans="1:11" ht="36" customHeight="1">
      <c r="A36" s="976"/>
      <c r="B36" s="302">
        <v>0.3</v>
      </c>
      <c r="C36" s="93" t="str">
        <f>IF(B36&lt;='Mode d''emploi'!$F$24,'Mode d''emploi'!$G$24,IF(B36&lt;='Mode d''emploi'!$F$25,'Mode d''emploi'!$G$25,IF(B36&lt;='Mode d''emploi'!$F$26,'Mode d''emploi'!$G$26,IF(B36&lt;='Mode d''emploi'!$F$27,'Mode d''emploi'!$G$27,IF(B36&lt;='Mode d''emploi'!$F$28,'Mode d''emploi'!$G$28,IF(B36&lt;='Mode d''emploi'!$F$29,'Mode d''emploi'!$G$29,"Pb de calcul"))))))</f>
        <v>Formel</v>
      </c>
      <c r="D36" s="300" t="s">
        <v>302</v>
      </c>
      <c r="E36" s="300" t="s">
        <v>249</v>
      </c>
      <c r="F36" s="300" t="s">
        <v>263</v>
      </c>
      <c r="G36" s="300" t="s">
        <v>274</v>
      </c>
      <c r="H36" s="300" t="s">
        <v>285</v>
      </c>
      <c r="I36" s="300" t="s">
        <v>309</v>
      </c>
      <c r="J36" s="300" t="s">
        <v>322</v>
      </c>
    </row>
    <row r="37" spans="1:11" ht="36" customHeight="1">
      <c r="A37" s="976"/>
      <c r="B37" s="302">
        <v>0.4</v>
      </c>
      <c r="C37" s="93" t="str">
        <f>IF(B37&lt;='Mode d''emploi'!$F$24,'Mode d''emploi'!$G$24,IF(B37&lt;='Mode d''emploi'!$F$25,'Mode d''emploi'!$G$25,IF(B37&lt;='Mode d''emploi'!$F$26,'Mode d''emploi'!$G$26,IF(B37&lt;='Mode d''emploi'!$F$27,'Mode d''emploi'!$G$27,IF(B37&lt;='Mode d''emploi'!$F$28,'Mode d''emploi'!$G$28,IF(B37&lt;='Mode d''emploi'!$F$29,'Mode d''emploi'!$G$29,"Pb de calcul"))))))</f>
        <v>Formel</v>
      </c>
      <c r="D37" s="300" t="s">
        <v>239</v>
      </c>
      <c r="E37" s="300" t="s">
        <v>257</v>
      </c>
      <c r="F37" s="300" t="s">
        <v>264</v>
      </c>
      <c r="G37" s="300" t="s">
        <v>275</v>
      </c>
      <c r="H37" s="300" t="s">
        <v>286</v>
      </c>
      <c r="I37" s="300" t="s">
        <v>310</v>
      </c>
      <c r="J37" s="300" t="s">
        <v>323</v>
      </c>
    </row>
    <row r="38" spans="1:11" ht="36" customHeight="1">
      <c r="A38" s="976"/>
      <c r="B38" s="302">
        <v>0.5</v>
      </c>
      <c r="C38" s="93" t="str">
        <f>IF(B38&lt;='Mode d''emploi'!$F$24,'Mode d''emploi'!$G$24,IF(B38&lt;='Mode d''emploi'!$F$25,'Mode d''emploi'!$G$25,IF(B38&lt;='Mode d''emploi'!$F$26,'Mode d''emploi'!$G$26,IF(B38&lt;='Mode d''emploi'!$F$27,'Mode d''emploi'!$G$27,IF(B38&lt;='Mode d''emploi'!$F$28,'Mode d''emploi'!$G$28,IF(B38&lt;='Mode d''emploi'!$F$29,'Mode d''emploi'!$G$29,"Pb de calcul"))))))</f>
        <v>Planifié</v>
      </c>
      <c r="D38" s="300" t="s">
        <v>242</v>
      </c>
      <c r="E38" s="300" t="s">
        <v>258</v>
      </c>
      <c r="F38" s="300" t="s">
        <v>265</v>
      </c>
      <c r="G38" s="300" t="s">
        <v>276</v>
      </c>
      <c r="H38" s="300" t="s">
        <v>287</v>
      </c>
      <c r="I38" s="300" t="s">
        <v>311</v>
      </c>
      <c r="J38" s="300" t="s">
        <v>329</v>
      </c>
    </row>
    <row r="39" spans="1:11" ht="36" customHeight="1">
      <c r="A39" s="976"/>
      <c r="B39" s="302">
        <v>0.6</v>
      </c>
      <c r="C39" s="93" t="str">
        <f>IF(B39&lt;='Mode d''emploi'!$F$24,'Mode d''emploi'!$G$24,IF(B39&lt;='Mode d''emploi'!$F$25,'Mode d''emploi'!$G$25,IF(B39&lt;='Mode d''emploi'!$F$26,'Mode d''emploi'!$G$26,IF(B39&lt;='Mode d''emploi'!$F$27,'Mode d''emploi'!$G$27,IF(B39&lt;='Mode d''emploi'!$F$28,'Mode d''emploi'!$G$28,IF(B39&lt;='Mode d''emploi'!$F$29,'Mode d''emploi'!$G$29,"Pb de calcul"))))))</f>
        <v>Planifié</v>
      </c>
      <c r="D39" s="300" t="s">
        <v>241</v>
      </c>
      <c r="E39" s="300" t="s">
        <v>259</v>
      </c>
      <c r="F39" s="300" t="s">
        <v>266</v>
      </c>
      <c r="G39" s="300" t="s">
        <v>277</v>
      </c>
      <c r="H39" s="300" t="s">
        <v>288</v>
      </c>
      <c r="I39" s="300" t="s">
        <v>312</v>
      </c>
      <c r="J39" s="300" t="s">
        <v>328</v>
      </c>
    </row>
    <row r="40" spans="1:11" ht="36" customHeight="1">
      <c r="A40" s="976"/>
      <c r="B40" s="302">
        <v>0.7</v>
      </c>
      <c r="C40" s="93" t="str">
        <f>IF(B40&lt;='Mode d''emploi'!$F$24,'Mode d''emploi'!$G$24,IF(B40&lt;='Mode d''emploi'!$F$25,'Mode d''emploi'!$G$25,IF(B40&lt;='Mode d''emploi'!$F$26,'Mode d''emploi'!$G$26,IF(B40&lt;='Mode d''emploi'!$F$27,'Mode d''emploi'!$G$27,IF(B40&lt;='Mode d''emploi'!$F$28,'Mode d''emploi'!$G$28,IF(B40&lt;='Mode d''emploi'!$F$29,'Mode d''emploi'!$G$29,"Pb de calcul"))))))</f>
        <v>Maitrisé</v>
      </c>
      <c r="D40" s="300" t="s">
        <v>243</v>
      </c>
      <c r="E40" s="300" t="s">
        <v>254</v>
      </c>
      <c r="F40" s="300" t="s">
        <v>267</v>
      </c>
      <c r="G40" s="300" t="s">
        <v>278</v>
      </c>
      <c r="H40" s="300" t="s">
        <v>289</v>
      </c>
      <c r="I40" s="300" t="s">
        <v>313</v>
      </c>
      <c r="J40" s="300" t="s">
        <v>327</v>
      </c>
    </row>
    <row r="41" spans="1:11" ht="36" customHeight="1">
      <c r="A41" s="976"/>
      <c r="B41" s="302">
        <v>0.8</v>
      </c>
      <c r="C41" s="93" t="str">
        <f>IF(B41&lt;='Mode d''emploi'!$F$24,'Mode d''emploi'!$G$24,IF(B41&lt;='Mode d''emploi'!$F$25,'Mode d''emploi'!$G$25,IF(B41&lt;='Mode d''emploi'!$F$26,'Mode d''emploi'!$G$26,IF(B41&lt;='Mode d''emploi'!$F$27,'Mode d''emploi'!$G$27,IF(B41&lt;='Mode d''emploi'!$F$28,'Mode d''emploi'!$G$28,IF(B41&lt;='Mode d''emploi'!$F$29,'Mode d''emploi'!$G$29,"Pb de calcul"))))))</f>
        <v>Maitrisé</v>
      </c>
      <c r="D41" s="300" t="s">
        <v>244</v>
      </c>
      <c r="E41" s="300" t="s">
        <v>253</v>
      </c>
      <c r="F41" s="300" t="s">
        <v>268</v>
      </c>
      <c r="G41" s="300" t="s">
        <v>279</v>
      </c>
      <c r="H41" s="300" t="s">
        <v>290</v>
      </c>
      <c r="I41" s="300" t="s">
        <v>314</v>
      </c>
      <c r="J41" s="300" t="s">
        <v>325</v>
      </c>
    </row>
    <row r="42" spans="1:11" ht="36" customHeight="1">
      <c r="A42" s="976"/>
      <c r="B42" s="302">
        <v>0.9</v>
      </c>
      <c r="C42" s="93" t="str">
        <f>IF(B42&lt;='Mode d''emploi'!$F$24,'Mode d''emploi'!$G$24,IF(B42&lt;='Mode d''emploi'!$F$25,'Mode d''emploi'!$G$25,IF(B42&lt;='Mode d''emploi'!$F$26,'Mode d''emploi'!$G$26,IF(B42&lt;='Mode d''emploi'!$F$27,'Mode d''emploi'!$G$27,IF(B42&lt;='Mode d''emploi'!$F$28,'Mode d''emploi'!$G$28,IF(B42&lt;='Mode d''emploi'!$F$29,'Mode d''emploi'!$G$29,"Pb de calcul"))))))</f>
        <v>Efficace</v>
      </c>
      <c r="D42" s="300" t="s">
        <v>245</v>
      </c>
      <c r="E42" s="300" t="s">
        <v>252</v>
      </c>
      <c r="F42" s="300" t="s">
        <v>269</v>
      </c>
      <c r="G42" s="300" t="s">
        <v>280</v>
      </c>
      <c r="H42" s="300" t="s">
        <v>291</v>
      </c>
      <c r="I42" s="300" t="s">
        <v>315</v>
      </c>
      <c r="J42" s="300" t="s">
        <v>326</v>
      </c>
    </row>
    <row r="43" spans="1:11" ht="36" customHeight="1">
      <c r="A43" s="976"/>
      <c r="B43" s="302">
        <v>1</v>
      </c>
      <c r="C43" s="93" t="str">
        <f>IF(B43&lt;='Mode d''emploi'!$F$24,'Mode d''emploi'!$G$24,IF(B43&lt;='Mode d''emploi'!$F$25,'Mode d''emploi'!$G$25,IF(B43&lt;='Mode d''emploi'!$F$26,'Mode d''emploi'!$G$26,IF(B43&lt;='Mode d''emploi'!$F$27,'Mode d''emploi'!$G$27,IF(B43&lt;='Mode d''emploi'!$F$28,'Mode d''emploi'!$G$28,IF(B43&lt;='Mode d''emploi'!$F$29,'Mode d''emploi'!$G$29,"Pb de calcul"))))))</f>
        <v>Efficace</v>
      </c>
      <c r="D43" s="300" t="s">
        <v>246</v>
      </c>
      <c r="E43" s="300" t="s">
        <v>251</v>
      </c>
      <c r="F43" s="300" t="s">
        <v>270</v>
      </c>
      <c r="G43" s="300" t="s">
        <v>281</v>
      </c>
      <c r="H43" s="300" t="s">
        <v>292</v>
      </c>
      <c r="I43" s="300" t="s">
        <v>316</v>
      </c>
      <c r="J43" s="300" t="s">
        <v>324</v>
      </c>
    </row>
    <row r="44" spans="1:11">
      <c r="B44" s="67"/>
      <c r="C44" s="68"/>
    </row>
    <row r="45" spans="1:11" ht="16" customHeight="1">
      <c r="F45" s="9"/>
    </row>
    <row r="46" spans="1:11" s="35" customFormat="1" ht="17" customHeight="1">
      <c r="B46" s="140"/>
      <c r="C46" s="163" t="s">
        <v>45</v>
      </c>
      <c r="D46" s="141"/>
      <c r="E46" s="164"/>
      <c r="F46" s="17"/>
      <c r="G46" s="17"/>
      <c r="H46" s="17"/>
      <c r="I46" s="36"/>
      <c r="J46" s="36"/>
      <c r="K46" s="36"/>
    </row>
    <row r="47" spans="1:11" ht="17" customHeight="1">
      <c r="B47" s="153" t="s">
        <v>356</v>
      </c>
      <c r="C47" s="144"/>
      <c r="D47" s="165" t="s">
        <v>357</v>
      </c>
      <c r="E47" s="145" t="s">
        <v>379</v>
      </c>
      <c r="G47" s="17"/>
      <c r="H47" s="17"/>
    </row>
    <row r="48" spans="1:11" ht="31" customHeight="1">
      <c r="B48" s="146" t="str">
        <f>Résultats!D31</f>
        <v/>
      </c>
      <c r="C48" s="147" t="s">
        <v>348</v>
      </c>
      <c r="D48" s="154">
        <f>'Auto-déclaration ISO 17050 '!$G$14</f>
        <v>0.5</v>
      </c>
      <c r="E48" s="148">
        <f>COUNTIFS(Evaluation!$H$18:$H$24,"&gt;&lt;",Evaluation!$I$18:$I$24,$D$77)/COUNTA(Evaluation!$D$18:$D$24)</f>
        <v>0</v>
      </c>
      <c r="F48" s="289"/>
      <c r="G48" s="17"/>
      <c r="H48" s="17"/>
    </row>
    <row r="49" spans="1:10" ht="31" customHeight="1">
      <c r="B49" s="149" t="str">
        <f>Résultats!D32</f>
        <v/>
      </c>
      <c r="C49" s="150" t="s">
        <v>349</v>
      </c>
      <c r="D49" s="155">
        <f>'Auto-déclaration ISO 17050 '!$G$14</f>
        <v>0.5</v>
      </c>
      <c r="E49" s="151">
        <f>COUNTIFS(Evaluation!$H$27:$H$33,"&gt;&lt;",Evaluation!$I$27:$I$33,$D$77)/COUNTA(Evaluation!$D$27:$D$33)</f>
        <v>0</v>
      </c>
      <c r="G49" s="17"/>
      <c r="H49" s="17"/>
    </row>
    <row r="50" spans="1:10" ht="31" customHeight="1">
      <c r="B50" s="149" t="str">
        <f>Résultats!D33</f>
        <v/>
      </c>
      <c r="C50" s="150" t="s">
        <v>350</v>
      </c>
      <c r="D50" s="155">
        <f>'Auto-déclaration ISO 17050 '!$G$14</f>
        <v>0.5</v>
      </c>
      <c r="E50" s="151">
        <f>COUNTIFS(Evaluation!$H$36:$H$43,"&gt;&lt;",Evaluation!$I$36:$I$43,$D$77)/COUNTA(Evaluation!$D$36:$D$43)</f>
        <v>0</v>
      </c>
      <c r="G50" s="17"/>
      <c r="H50" s="17"/>
    </row>
    <row r="51" spans="1:10" ht="31" customHeight="1">
      <c r="B51" s="149" t="str">
        <f>Résultats!D34</f>
        <v/>
      </c>
      <c r="C51" s="150" t="s">
        <v>351</v>
      </c>
      <c r="D51" s="155">
        <f>'Auto-déclaration ISO 17050 '!$G$14</f>
        <v>0.5</v>
      </c>
      <c r="E51" s="151">
        <f>COUNTIFS(Evaluation!$H$46:$H$52,"&gt;&lt;",Evaluation!$I$46:$I$52,$D$77)/COUNTA(Evaluation!$D$46:$D$52)</f>
        <v>0</v>
      </c>
      <c r="G51" s="17"/>
      <c r="H51" s="17"/>
    </row>
    <row r="52" spans="1:10" ht="31" customHeight="1">
      <c r="B52" s="149" t="str">
        <f>Résultats!D35</f>
        <v/>
      </c>
      <c r="C52" s="150" t="s">
        <v>352</v>
      </c>
      <c r="D52" s="155">
        <f>'Auto-déclaration ISO 17050 '!$G$14</f>
        <v>0.5</v>
      </c>
      <c r="E52" s="151">
        <f>COUNTIFS(Evaluation!$H$55:$H$62,"&gt;&lt;",Evaluation!$I$55:$I$62,$D$77)/COUNTA(Evaluation!$D$55:$D$62)</f>
        <v>0</v>
      </c>
      <c r="G52" s="17"/>
      <c r="H52" s="17"/>
    </row>
    <row r="53" spans="1:10" ht="31" customHeight="1">
      <c r="B53" s="149" t="str">
        <f>Résultats!D36</f>
        <v/>
      </c>
      <c r="C53" s="150" t="s">
        <v>353</v>
      </c>
      <c r="D53" s="155">
        <f>'Auto-déclaration ISO 17050 '!$G$14</f>
        <v>0.5</v>
      </c>
      <c r="E53" s="151">
        <f>COUNTIFS(Evaluation!$H$65:$H$70,"&gt;&lt;",Evaluation!$I$65:$I$70,$D$77)/COUNTA(Evaluation!$D$65:$D$70)</f>
        <v>0</v>
      </c>
      <c r="G53" s="17"/>
      <c r="H53" s="17"/>
    </row>
    <row r="54" spans="1:10" ht="31" customHeight="1">
      <c r="B54" s="149" t="str">
        <f>Résultats!D37</f>
        <v/>
      </c>
      <c r="C54" s="150" t="s">
        <v>354</v>
      </c>
      <c r="D54" s="155">
        <f>'Auto-déclaration ISO 17050 '!$G$14</f>
        <v>0.5</v>
      </c>
      <c r="E54" s="151">
        <f>COUNTIFS(Evaluation!$H$73:$H$79,"&gt;&lt;",Evaluation!$I$73:$I$79,$D$77)/COUNTA(Evaluation!$D$73:$D$79)</f>
        <v>0</v>
      </c>
      <c r="G54" s="17"/>
      <c r="H54" s="17"/>
    </row>
    <row r="55" spans="1:10" ht="31" customHeight="1">
      <c r="B55" s="149" t="str">
        <f>Résultats!D38</f>
        <v/>
      </c>
      <c r="C55" s="150" t="s">
        <v>355</v>
      </c>
      <c r="D55" s="155">
        <f>'Auto-déclaration ISO 17050 '!$G$14</f>
        <v>0.5</v>
      </c>
      <c r="E55" s="151">
        <f>COUNTIFS(Evaluation!$H$82:$H$88,"&gt;&lt;",Evaluation!$I$82:$I$88,$D$77)/COUNTA(Evaluation!$D$82:$D$88)</f>
        <v>0</v>
      </c>
      <c r="G55" s="17"/>
      <c r="H55" s="17"/>
    </row>
    <row r="56" spans="1:10" ht="31" customHeight="1">
      <c r="B56" s="156" t="str">
        <f>Résultats!$I31</f>
        <v/>
      </c>
      <c r="C56" s="157" t="str">
        <f>Résultats!$H31</f>
        <v>Efficacité</v>
      </c>
      <c r="D56" s="155">
        <f>'Auto-déclaration ISO 17050 '!$G$14</f>
        <v>0.5</v>
      </c>
      <c r="E56" s="152">
        <f>AVERAGE(E48:E55)</f>
        <v>0</v>
      </c>
      <c r="G56" s="17"/>
      <c r="H56" s="17"/>
    </row>
    <row r="57" spans="1:10" ht="31" customHeight="1">
      <c r="B57" s="156" t="str">
        <f>Résultats!$I32</f>
        <v/>
      </c>
      <c r="C57" s="157" t="str">
        <f>Résultats!$H32</f>
        <v>Efficience</v>
      </c>
      <c r="D57" s="155">
        <f>'Auto-déclaration ISO 17050 '!$G$14</f>
        <v>0.5</v>
      </c>
      <c r="E57" s="151">
        <f>COUNTIFS(Evaluation!$H$91:$H$95,"&lt;&gt;""",Evaluation!$I$91:$I$95,$D$77)/COUNTA(Evaluation!$D$91:$D$95)</f>
        <v>0</v>
      </c>
      <c r="G57" s="17"/>
      <c r="H57" s="17"/>
    </row>
    <row r="58" spans="1:10" ht="31" customHeight="1">
      <c r="B58" s="156" t="str">
        <f>Résultats!$I33</f>
        <v/>
      </c>
      <c r="C58" s="157" t="str">
        <f>Résultats!$H33</f>
        <v>Qualité perçue</v>
      </c>
      <c r="D58" s="155">
        <f>'Auto-déclaration ISO 17050 '!$G$14</f>
        <v>0.5</v>
      </c>
      <c r="E58" s="151">
        <f>COUNTIFS(Evaluation!H100:H108,"&lt;&gt;""",Evaluation!I100:I108,Utilitaires!$D$77)/COUNTA(Evaluation!I100:I103,Evaluation!I106:I108)</f>
        <v>0</v>
      </c>
      <c r="G58" s="17"/>
      <c r="H58" s="17"/>
    </row>
    <row r="59" spans="1:10" ht="31" customHeight="1">
      <c r="B59" s="158" t="str">
        <f>Résultats!I30</f>
        <v/>
      </c>
      <c r="C59" s="159" t="str">
        <f>Résultats!H30</f>
        <v>Performance</v>
      </c>
      <c r="D59" s="142" t="s">
        <v>358</v>
      </c>
      <c r="E59" s="143">
        <f>AVERAGE(E48:E55,E57:E58)</f>
        <v>0</v>
      </c>
      <c r="F59" s="47"/>
      <c r="G59" s="17"/>
      <c r="H59" s="17"/>
    </row>
    <row r="61" spans="1:10" ht="19" customHeight="1">
      <c r="B61" s="51" t="s">
        <v>362</v>
      </c>
      <c r="C61" s="52"/>
      <c r="D61" s="54"/>
      <c r="E61" s="242" t="s">
        <v>104</v>
      </c>
      <c r="F61" s="53"/>
      <c r="G61" s="227" t="s">
        <v>365</v>
      </c>
      <c r="H61" s="228"/>
      <c r="I61" s="229"/>
    </row>
    <row r="62" spans="1:10" ht="33" customHeight="1">
      <c r="A62" s="976" t="s">
        <v>299</v>
      </c>
      <c r="B62" s="94" t="str">
        <f>'Mode d''emploi'!H33</f>
        <v>A mettre en place</v>
      </c>
      <c r="C62" s="18" t="str">
        <f>'Mode d''emploi'!A33</f>
        <v>L'indicateur doit être mis en œuvre prochainement.</v>
      </c>
      <c r="D62" s="248">
        <f>'Mode d''emploi'!F33</f>
        <v>0</v>
      </c>
      <c r="E62" s="243">
        <f>IFERROR(COUNTIFS(Evaluation!$D$89:$D$108,$B62),0)</f>
        <v>0</v>
      </c>
      <c r="F62" s="244"/>
      <c r="G62" s="240" t="str">
        <f>'Mode d''emploi'!F31</f>
        <v>Taux</v>
      </c>
      <c r="H62" s="230" t="str">
        <f>'Mode d''emploi'!H31</f>
        <v>Choix de l'indicateur</v>
      </c>
      <c r="I62" s="231" t="str">
        <f>'Mode d''emploi'!A31</f>
        <v>Libellés explicites du niveau de SUCCÈS</v>
      </c>
      <c r="J62" s="234" t="s">
        <v>373</v>
      </c>
    </row>
    <row r="63" spans="1:10" ht="33" customHeight="1">
      <c r="A63" s="976"/>
      <c r="B63" s="94" t="str">
        <f>'Mode d''emploi'!H36</f>
        <v>Excellent</v>
      </c>
      <c r="C63" s="18" t="str">
        <f>'Mode d''emploi'!A36</f>
        <v>L'indicateur atteste une maîtrise parfaite et documentée.</v>
      </c>
      <c r="D63" s="248">
        <f>'Mode d''emploi'!F36</f>
        <v>1</v>
      </c>
      <c r="E63" s="243">
        <f>IFERROR(COUNTIFS(Evaluation!$D$89:$D$108,$B63),0)</f>
        <v>0</v>
      </c>
      <c r="F63" s="243"/>
      <c r="G63" s="241" t="str">
        <f>'Mode d''emploi'!F32</f>
        <v>NA</v>
      </c>
      <c r="H63" s="61" t="str">
        <f>'Mode d''emploi'!H32</f>
        <v>Non applicable</v>
      </c>
      <c r="I63" s="232" t="str">
        <f>C66</f>
        <v>L'indicateur n'est pas pertinent dans le contexte professionnel.</v>
      </c>
      <c r="J63" s="234">
        <f>E66</f>
        <v>0</v>
      </c>
    </row>
    <row r="64" spans="1:10" ht="33" customHeight="1">
      <c r="A64" s="976"/>
      <c r="B64" s="94" t="str">
        <f>'Mode d''emploi'!H34</f>
        <v xml:space="preserve">Insatisfaisant </v>
      </c>
      <c r="C64" s="18" t="str">
        <f>'Mode d''emploi'!A34</f>
        <v>L'indicateur est loin d'avoir atteint le niveau escompté.</v>
      </c>
      <c r="D64" s="248">
        <f>'Mode d''emploi'!F34</f>
        <v>0.33</v>
      </c>
      <c r="E64" s="243">
        <f>IFERROR(COUNTIFS(Evaluation!$D$89:$D$108,$B64),0)</f>
        <v>0</v>
      </c>
      <c r="F64" s="243"/>
      <c r="G64" s="241">
        <f>'Mode d''emploi'!F33</f>
        <v>0</v>
      </c>
      <c r="H64" s="61" t="str">
        <f>'Mode d''emploi'!H33</f>
        <v>A mettre en place</v>
      </c>
      <c r="I64" s="232" t="str">
        <f>C62</f>
        <v>L'indicateur doit être mis en œuvre prochainement.</v>
      </c>
      <c r="J64" s="234">
        <f>E62</f>
        <v>0</v>
      </c>
    </row>
    <row r="65" spans="1:11" ht="33" customHeight="1">
      <c r="A65" s="976"/>
      <c r="B65" s="94" t="str">
        <f>'Mode d''emploi'!H31</f>
        <v>Choix de l'indicateur</v>
      </c>
      <c r="C65" s="247" t="s">
        <v>103</v>
      </c>
      <c r="D65" s="249" t="s">
        <v>64</v>
      </c>
      <c r="E65" s="243">
        <f>IFERROR(COUNTIFS(Evaluation!$D$91:$D$108,$B65),0)</f>
        <v>12</v>
      </c>
      <c r="F65" s="245" t="s">
        <v>63</v>
      </c>
      <c r="G65" s="241">
        <f>'Mode d''emploi'!F34</f>
        <v>0.33</v>
      </c>
      <c r="H65" s="61" t="str">
        <f>'Mode d''emploi'!H34</f>
        <v xml:space="preserve">Insatisfaisant </v>
      </c>
      <c r="I65" s="232" t="str">
        <f>C64</f>
        <v>L'indicateur est loin d'avoir atteint le niveau escompté.</v>
      </c>
      <c r="J65" s="234">
        <f>E64</f>
        <v>0</v>
      </c>
    </row>
    <row r="66" spans="1:11" ht="33" customHeight="1">
      <c r="A66" s="976"/>
      <c r="B66" s="94" t="str">
        <f>'Mode d''emploi'!H32</f>
        <v>Non applicable</v>
      </c>
      <c r="C66" s="18" t="str">
        <f>'Mode d''emploi'!A32</f>
        <v>L'indicateur n'est pas pertinent dans le contexte professionnel.</v>
      </c>
      <c r="D66" s="248" t="str">
        <f>'Mode d''emploi'!F32</f>
        <v>NA</v>
      </c>
      <c r="E66" s="243">
        <f>IFERROR(COUNTIFS(Evaluation!$D$89:$D$108,$B66),0)</f>
        <v>0</v>
      </c>
      <c r="F66" s="243"/>
      <c r="G66" s="241">
        <f>'Mode d''emploi'!F35</f>
        <v>0.66</v>
      </c>
      <c r="H66" s="61" t="str">
        <f>'Mode d''emploi'!H35</f>
        <v xml:space="preserve">Satisfaisant </v>
      </c>
      <c r="I66" s="232" t="str">
        <f>C67</f>
        <v>L'indicateur a atteint un niveau normalement attendu.</v>
      </c>
      <c r="J66" s="234">
        <f>E67</f>
        <v>0</v>
      </c>
    </row>
    <row r="67" spans="1:11" ht="33" customHeight="1">
      <c r="A67" s="976"/>
      <c r="B67" s="94" t="str">
        <f>'Mode d''emploi'!H35</f>
        <v xml:space="preserve">Satisfaisant </v>
      </c>
      <c r="C67" s="18" t="str">
        <f>'Mode d''emploi'!A35</f>
        <v>L'indicateur a atteint un niveau normalement attendu.</v>
      </c>
      <c r="D67" s="248">
        <f>'Mode d''emploi'!F35</f>
        <v>0.66</v>
      </c>
      <c r="E67" s="243">
        <f>IFERROR(COUNTIFS(Evaluation!$D$89:$D$108,$B67),0)</f>
        <v>0</v>
      </c>
      <c r="F67" s="243"/>
      <c r="G67" s="241">
        <f>'Mode d''emploi'!F36</f>
        <v>1</v>
      </c>
      <c r="H67" s="61" t="str">
        <f>'Mode d''emploi'!H36</f>
        <v>Excellent</v>
      </c>
      <c r="I67" s="233" t="str">
        <f>C63</f>
        <v>L'indicateur atteste une maîtrise parfaite et documentée.</v>
      </c>
      <c r="J67" s="234">
        <f>E63</f>
        <v>0</v>
      </c>
    </row>
    <row r="68" spans="1:11" ht="24" customHeight="1">
      <c r="B68" s="7"/>
      <c r="C68" s="8"/>
      <c r="E68" s="243">
        <f>SUM(E62:E64,E67)</f>
        <v>0</v>
      </c>
      <c r="F68" s="245" t="s">
        <v>367</v>
      </c>
      <c r="G68" s="17"/>
      <c r="H68" s="17"/>
      <c r="I68" s="17"/>
    </row>
    <row r="69" spans="1:11" ht="24" customHeight="1">
      <c r="B69" s="7"/>
      <c r="C69" s="8"/>
      <c r="E69" s="246">
        <f>SUM(E68,E66)</f>
        <v>0</v>
      </c>
      <c r="F69" s="245" t="s">
        <v>375</v>
      </c>
      <c r="G69" s="17"/>
      <c r="H69" s="17"/>
      <c r="I69" s="17"/>
    </row>
    <row r="70" spans="1:11" ht="24" customHeight="1">
      <c r="B70" s="7"/>
      <c r="C70" s="8"/>
      <c r="E70" s="243">
        <f>SUM(E62:E67)</f>
        <v>12</v>
      </c>
      <c r="F70" s="245" t="s">
        <v>366</v>
      </c>
      <c r="G70" s="17"/>
      <c r="H70" s="17"/>
      <c r="I70" s="17"/>
    </row>
    <row r="71" spans="1:11" ht="24" customHeight="1">
      <c r="E71" s="13"/>
      <c r="F71" s="22"/>
      <c r="G71" s="17"/>
      <c r="H71" s="17"/>
      <c r="I71" s="17"/>
    </row>
    <row r="72" spans="1:11" s="35" customFormat="1" ht="20" customHeight="1">
      <c r="B72" s="17"/>
      <c r="C72" s="180" t="s">
        <v>363</v>
      </c>
      <c r="D72" s="182" t="s">
        <v>364</v>
      </c>
      <c r="E72" s="180" t="s">
        <v>364</v>
      </c>
      <c r="G72" s="36"/>
      <c r="H72" s="36"/>
      <c r="I72" s="36"/>
      <c r="J72" s="36"/>
      <c r="K72" s="36"/>
    </row>
    <row r="73" spans="1:11" s="35" customFormat="1" ht="20" customHeight="1">
      <c r="C73" s="181" t="s">
        <v>227</v>
      </c>
      <c r="D73" s="183" t="s">
        <v>182</v>
      </c>
      <c r="E73" s="184" t="s">
        <v>192</v>
      </c>
      <c r="G73" s="36"/>
      <c r="H73" s="36"/>
      <c r="I73" s="36"/>
      <c r="J73" s="36"/>
      <c r="K73" s="36"/>
    </row>
    <row r="74" spans="1:11" s="35" customFormat="1" ht="20" customHeight="1">
      <c r="C74" s="185">
        <f>COUNTIFS(Evaluation!$I$18:$I$108,Utilitaires!D74)</f>
        <v>69</v>
      </c>
      <c r="D74" s="187" t="s">
        <v>186</v>
      </c>
      <c r="E74" s="291" t="s">
        <v>229</v>
      </c>
      <c r="G74" s="36"/>
      <c r="H74" s="36"/>
      <c r="I74" s="36"/>
      <c r="J74" s="36"/>
      <c r="K74" s="36"/>
    </row>
    <row r="75" spans="1:11" s="35" customFormat="1" ht="20" customHeight="1">
      <c r="C75" s="186">
        <f>COUNTIFS(Evaluation!$I$18:$I$108,Utilitaires!D75)</f>
        <v>0</v>
      </c>
      <c r="D75" s="188" t="s">
        <v>233</v>
      </c>
      <c r="E75" s="290" t="s">
        <v>232</v>
      </c>
      <c r="G75" s="36"/>
      <c r="H75" s="36"/>
      <c r="I75" s="36"/>
      <c r="J75" s="36"/>
      <c r="K75" s="36"/>
    </row>
    <row r="76" spans="1:11" s="35" customFormat="1" ht="20" customHeight="1">
      <c r="C76" s="186">
        <f>COUNTIFS(Evaluation!$I$18:$I$108,Utilitaires!D76)</f>
        <v>0</v>
      </c>
      <c r="D76" s="188" t="s">
        <v>184</v>
      </c>
      <c r="E76" s="290" t="s">
        <v>380</v>
      </c>
      <c r="G76" s="36"/>
      <c r="H76" s="36"/>
      <c r="I76" s="36"/>
      <c r="J76" s="36"/>
      <c r="K76" s="36"/>
    </row>
    <row r="77" spans="1:11" s="35" customFormat="1" ht="20" customHeight="1">
      <c r="C77" s="186">
        <f>COUNTIFS(Evaluation!$I$18:$I$108,Utilitaires!D77)</f>
        <v>0</v>
      </c>
      <c r="D77" s="188" t="s">
        <v>183</v>
      </c>
      <c r="E77" s="290" t="s">
        <v>228</v>
      </c>
      <c r="G77" s="36"/>
      <c r="H77" s="36"/>
      <c r="I77" s="36"/>
      <c r="J77" s="36"/>
      <c r="K77" s="36"/>
    </row>
    <row r="78" spans="1:11" s="35" customFormat="1" ht="20" customHeight="1">
      <c r="B78" s="226" t="s">
        <v>370</v>
      </c>
      <c r="C78" s="189">
        <f>SUM(C74:C77)</f>
        <v>69</v>
      </c>
      <c r="D78" s="461"/>
      <c r="E78" s="290" t="s">
        <v>230</v>
      </c>
      <c r="G78" s="36"/>
      <c r="H78" s="36"/>
      <c r="I78" s="36"/>
      <c r="J78" s="36"/>
      <c r="K78" s="36"/>
    </row>
    <row r="79" spans="1:11" s="35" customFormat="1" ht="20" customHeight="1">
      <c r="B79" s="226" t="s">
        <v>371</v>
      </c>
      <c r="C79" s="186">
        <f>SUM(C75:C77)</f>
        <v>0</v>
      </c>
      <c r="D79" s="188"/>
      <c r="E79" s="292"/>
      <c r="G79" s="36"/>
      <c r="H79" s="36"/>
      <c r="I79" s="36"/>
      <c r="J79" s="36"/>
      <c r="K79" s="36"/>
    </row>
    <row r="80" spans="1:11" ht="20" customHeight="1">
      <c r="B80" s="298" t="s">
        <v>382</v>
      </c>
      <c r="C80" s="299">
        <f>COUNTIFS(Evaluation!$I$18:$I$108,$D$77,Evaluation!$H$18:$H$108,"")</f>
        <v>0</v>
      </c>
      <c r="D80" s="188"/>
      <c r="E80" s="293"/>
    </row>
    <row r="81" spans="2:5" ht="20" customHeight="1">
      <c r="C81" s="190"/>
      <c r="D81" s="462"/>
      <c r="E81" s="294"/>
    </row>
    <row r="82" spans="2:5">
      <c r="B82" s="161"/>
    </row>
  </sheetData>
  <sheetProtection sheet="1" objects="1" scenarios="1" selectLockedCells="1" selectUnlockedCells="1"/>
  <mergeCells count="7">
    <mergeCell ref="H1:I1"/>
    <mergeCell ref="A22:A29"/>
    <mergeCell ref="A33:A43"/>
    <mergeCell ref="A2:A8"/>
    <mergeCell ref="A62:A67"/>
    <mergeCell ref="D20:E20"/>
    <mergeCell ref="F19:G20"/>
  </mergeCells>
  <phoneticPr fontId="28" type="noConversion"/>
  <conditionalFormatting sqref="G15:H15">
    <cfRule type="expression" dxfId="1" priority="763">
      <formula>$E$74</formula>
    </cfRule>
    <cfRule type="expression" dxfId="0" priority="764">
      <formula>$E$75</formula>
    </cfRule>
  </conditionalFormatting>
  <pageMargins left="0.7" right="0.7" top="0.75" bottom="0.75" header="0.3" footer="0.3"/>
  <pageSetup paperSize="9" orientation="portrait" horizontalDpi="4294967293" r:id="rId1"/>
  <headerFooter>
    <oddHeader xml:space="preserve">&amp;C&amp;"System Font,Normal"&amp;8&amp;KFF0000Concepteurs : Fabiola BELLO, Camille CAUSSETTE, Jade DROUET, Gilbert FARGES, Pol-Manoël  
FELAN
</oddHead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5</vt:i4>
      </vt:variant>
      <vt:variant>
        <vt:lpstr>Plages nommées</vt:lpstr>
      </vt:variant>
      <vt:variant>
        <vt:i4>5</vt:i4>
      </vt:variant>
    </vt:vector>
  </HeadingPairs>
  <TitlesOfParts>
    <vt:vector size="10" baseType="lpstr">
      <vt:lpstr>Mode d'emploi</vt:lpstr>
      <vt:lpstr>Evaluation</vt:lpstr>
      <vt:lpstr>Résultats</vt:lpstr>
      <vt:lpstr>Auto-déclaration ISO 17050 </vt:lpstr>
      <vt:lpstr>Utilitaires</vt:lpstr>
      <vt:lpstr>Evaluation!Impression_des_titres</vt:lpstr>
      <vt:lpstr>Résultats!Impression_des_titres</vt:lpstr>
      <vt:lpstr>Evaluation!Zone_d_impression</vt:lpstr>
      <vt:lpstr>'Mode d''emploi'!Zone_d_impression</vt:lpstr>
      <vt:lpstr>Résultats!Zone_d_impression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de Microsoft Office</dc:creator>
  <cp:lastModifiedBy>Microsoft Office User</cp:lastModifiedBy>
  <cp:lastPrinted>2020-05-22T15:36:15Z</cp:lastPrinted>
  <dcterms:created xsi:type="dcterms:W3CDTF">2017-02-08T20:21:22Z</dcterms:created>
  <dcterms:modified xsi:type="dcterms:W3CDTF">2023-02-17T08:25:39Z</dcterms:modified>
</cp:coreProperties>
</file>