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mc:AlternateContent xmlns:mc="http://schemas.openxmlformats.org/markup-compatibility/2006">
    <mc:Choice Requires="x15">
      <x15ac:absPath xmlns:x15ac="http://schemas.microsoft.com/office/spreadsheetml/2010/11/ac" url="C:\Users\JPiet\Nextcloud\Shared\IDCB - groupe 2\Livrables jalon 3\FINAL à mettre dans Moodle\"/>
    </mc:Choice>
  </mc:AlternateContent>
  <xr:revisionPtr revIDLastSave="0" documentId="13_ncr:1_{894380E8-DC3F-4484-B912-FF9B1E9B4A9F}" xr6:coauthVersionLast="47" xr6:coauthVersionMax="47" xr10:uidLastSave="{00000000-0000-0000-0000-000000000000}"/>
  <bookViews>
    <workbookView xWindow="-110" yWindow="-110" windowWidth="19420" windowHeight="10300" tabRatio="860" xr2:uid="{00000000-000D-0000-FFFF-FFFF00000000}"/>
  </bookViews>
  <sheets>
    <sheet name="Mode d'Emploi" sheetId="2" r:id="rId1"/>
    <sheet name="Exigences AI Act pour DM" sheetId="12" r:id="rId2"/>
    <sheet name="Résultats et Actions" sheetId="13" r:id="rId3"/>
  </sheets>
  <definedNames>
    <definedName name="_xlnm.Print_Titles" localSheetId="2">'Résultats et Actions'!$2:$3</definedName>
    <definedName name="_xlnm.Print_Area" localSheetId="1">'Exigences AI Act pour DM'!$A$1:$E$122</definedName>
    <definedName name="_xlnm.Print_Area" localSheetId="0">'Mode d''Emploi'!$A$1:$I$27</definedName>
    <definedName name="_xlnm.Print_Area" localSheetId="2">'Résultats et Actions'!$A$1:$F$68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4" i="12" l="1"/>
  <c r="I44" i="12"/>
  <c r="D44" i="12"/>
  <c r="D43" i="12"/>
  <c r="D42" i="12"/>
  <c r="D45" i="12"/>
  <c r="H46" i="12"/>
  <c r="I46" i="12"/>
  <c r="D46" i="12"/>
  <c r="H122" i="12"/>
  <c r="I122" i="12"/>
  <c r="K122" i="12"/>
  <c r="K121" i="12"/>
  <c r="N121" i="12"/>
  <c r="N120" i="12"/>
  <c r="H110" i="12"/>
  <c r="I110" i="12"/>
  <c r="K110" i="12"/>
  <c r="H118" i="12"/>
  <c r="I118" i="12"/>
  <c r="K118" i="12"/>
  <c r="H106" i="12"/>
  <c r="I106" i="12"/>
  <c r="K106" i="12"/>
  <c r="H107" i="12"/>
  <c r="I107" i="12"/>
  <c r="K107" i="12"/>
  <c r="H109" i="12"/>
  <c r="I109" i="12"/>
  <c r="K109" i="12"/>
  <c r="H108" i="12"/>
  <c r="I108" i="12"/>
  <c r="K108" i="12"/>
  <c r="H112" i="12"/>
  <c r="I112" i="12"/>
  <c r="K112" i="12"/>
  <c r="H111" i="12"/>
  <c r="I111" i="12"/>
  <c r="K111" i="12"/>
  <c r="H115" i="12"/>
  <c r="I115" i="12"/>
  <c r="K115" i="12"/>
  <c r="H113" i="12"/>
  <c r="I113" i="12"/>
  <c r="K113" i="12"/>
  <c r="H116" i="12"/>
  <c r="I116" i="12"/>
  <c r="K116" i="12"/>
  <c r="H114" i="12"/>
  <c r="I114" i="12"/>
  <c r="K114" i="12"/>
  <c r="H117" i="12"/>
  <c r="I117" i="12"/>
  <c r="K117" i="12"/>
  <c r="H119" i="12"/>
  <c r="I119" i="12"/>
  <c r="K119" i="12"/>
  <c r="K105" i="12"/>
  <c r="N105" i="12"/>
  <c r="N104" i="12"/>
  <c r="H94" i="12"/>
  <c r="I94" i="12"/>
  <c r="K94" i="12"/>
  <c r="K93" i="12"/>
  <c r="N93" i="12"/>
  <c r="H96" i="12"/>
  <c r="I96" i="12"/>
  <c r="K96" i="12"/>
  <c r="K95" i="12"/>
  <c r="N95" i="12"/>
  <c r="H98" i="12"/>
  <c r="I98" i="12"/>
  <c r="K98" i="12"/>
  <c r="H99" i="12"/>
  <c r="I99" i="12"/>
  <c r="K99" i="12"/>
  <c r="K97" i="12"/>
  <c r="N97" i="12"/>
  <c r="H103" i="12"/>
  <c r="I103" i="12"/>
  <c r="K103" i="12"/>
  <c r="H101" i="12"/>
  <c r="I101" i="12"/>
  <c r="K101" i="12"/>
  <c r="H102" i="12"/>
  <c r="I102" i="12"/>
  <c r="K102" i="12"/>
  <c r="K100" i="12"/>
  <c r="N100" i="12"/>
  <c r="N92" i="12"/>
  <c r="H81" i="12"/>
  <c r="I81" i="12"/>
  <c r="K81" i="12"/>
  <c r="K80" i="12"/>
  <c r="N80" i="12"/>
  <c r="H83" i="12"/>
  <c r="I83" i="12"/>
  <c r="K83" i="12"/>
  <c r="K82" i="12"/>
  <c r="N82" i="12"/>
  <c r="H85" i="12"/>
  <c r="I85" i="12"/>
  <c r="K85" i="12"/>
  <c r="K84" i="12"/>
  <c r="N84" i="12"/>
  <c r="H87" i="12"/>
  <c r="I87" i="12"/>
  <c r="K87" i="12"/>
  <c r="H88" i="12"/>
  <c r="I88" i="12"/>
  <c r="K88" i="12"/>
  <c r="H90" i="12"/>
  <c r="I90" i="12"/>
  <c r="K90" i="12"/>
  <c r="H89" i="12"/>
  <c r="I89" i="12"/>
  <c r="K89" i="12"/>
  <c r="H91" i="12"/>
  <c r="I91" i="12"/>
  <c r="K91" i="12"/>
  <c r="K86" i="12"/>
  <c r="N86" i="12"/>
  <c r="N79" i="12"/>
  <c r="H67" i="12"/>
  <c r="I67" i="12"/>
  <c r="K67" i="12"/>
  <c r="H69" i="12"/>
  <c r="I69" i="12"/>
  <c r="K69" i="12"/>
  <c r="H68" i="12"/>
  <c r="I68" i="12"/>
  <c r="K68" i="12"/>
  <c r="H70" i="12"/>
  <c r="I70" i="12"/>
  <c r="K70" i="12"/>
  <c r="H72" i="12"/>
  <c r="I72" i="12"/>
  <c r="K72" i="12"/>
  <c r="H71" i="12"/>
  <c r="I71" i="12"/>
  <c r="K71" i="12"/>
  <c r="H73" i="12"/>
  <c r="I73" i="12"/>
  <c r="K73" i="12"/>
  <c r="H74" i="12"/>
  <c r="I74" i="12"/>
  <c r="K74" i="12"/>
  <c r="H75" i="12"/>
  <c r="I75" i="12"/>
  <c r="K75" i="12"/>
  <c r="H77" i="12"/>
  <c r="I77" i="12"/>
  <c r="K77" i="12"/>
  <c r="H76" i="12"/>
  <c r="I76" i="12"/>
  <c r="K76" i="12"/>
  <c r="H78" i="12"/>
  <c r="I78" i="12"/>
  <c r="K78" i="12"/>
  <c r="K66" i="12"/>
  <c r="N66" i="12"/>
  <c r="H65" i="12"/>
  <c r="I65" i="12"/>
  <c r="K65" i="12"/>
  <c r="K64" i="12"/>
  <c r="N64" i="12"/>
  <c r="H63" i="12"/>
  <c r="I63" i="12"/>
  <c r="K63" i="12"/>
  <c r="K62" i="12"/>
  <c r="N62" i="12"/>
  <c r="N61" i="12"/>
  <c r="H56" i="12"/>
  <c r="I56" i="12"/>
  <c r="K56" i="12"/>
  <c r="K55" i="12"/>
  <c r="N55" i="12"/>
  <c r="H58" i="12"/>
  <c r="I58" i="12"/>
  <c r="K58" i="12"/>
  <c r="H59" i="12"/>
  <c r="I59" i="12"/>
  <c r="K59" i="12"/>
  <c r="H60" i="12"/>
  <c r="I60" i="12"/>
  <c r="K60" i="12"/>
  <c r="K57" i="12"/>
  <c r="N57" i="12"/>
  <c r="N54" i="12"/>
  <c r="H53" i="12"/>
  <c r="I53" i="12"/>
  <c r="K53" i="12"/>
  <c r="K52" i="12"/>
  <c r="N52" i="12"/>
  <c r="H38" i="12"/>
  <c r="I38" i="12"/>
  <c r="K38" i="12"/>
  <c r="K37" i="12"/>
  <c r="N37" i="12"/>
  <c r="H40" i="12"/>
  <c r="I40" i="12"/>
  <c r="K40" i="12"/>
  <c r="H41" i="12"/>
  <c r="I41" i="12"/>
  <c r="K41" i="12"/>
  <c r="H42" i="12"/>
  <c r="I42" i="12"/>
  <c r="K42" i="12"/>
  <c r="H43" i="12"/>
  <c r="I43" i="12"/>
  <c r="K43" i="12"/>
  <c r="H45" i="12"/>
  <c r="I45" i="12"/>
  <c r="K45" i="12"/>
  <c r="K44" i="12"/>
  <c r="K46" i="12"/>
  <c r="H47" i="12"/>
  <c r="I47" i="12"/>
  <c r="K47" i="12"/>
  <c r="H48" i="12"/>
  <c r="I48" i="12"/>
  <c r="K48" i="12"/>
  <c r="K39" i="12"/>
  <c r="N39" i="12"/>
  <c r="H50" i="12"/>
  <c r="I50" i="12"/>
  <c r="K50" i="12"/>
  <c r="H51" i="12"/>
  <c r="I51" i="12"/>
  <c r="K51" i="12"/>
  <c r="K49" i="12"/>
  <c r="N49" i="12"/>
  <c r="N36" i="12"/>
  <c r="H16" i="12"/>
  <c r="I16" i="12"/>
  <c r="K16" i="12"/>
  <c r="H18" i="12"/>
  <c r="I18" i="12"/>
  <c r="K18" i="12"/>
  <c r="H15" i="12"/>
  <c r="I15" i="12"/>
  <c r="K15" i="12"/>
  <c r="H17" i="12"/>
  <c r="I17" i="12"/>
  <c r="K17" i="12"/>
  <c r="H19" i="12"/>
  <c r="I19" i="12"/>
  <c r="K19" i="12"/>
  <c r="K14" i="12"/>
  <c r="N14" i="12"/>
  <c r="H21" i="12"/>
  <c r="I21" i="12"/>
  <c r="K21" i="12"/>
  <c r="K20" i="12"/>
  <c r="N20" i="12"/>
  <c r="H26" i="12"/>
  <c r="I26" i="12"/>
  <c r="K26" i="12"/>
  <c r="H25" i="12"/>
  <c r="I25" i="12"/>
  <c r="K25" i="12"/>
  <c r="H27" i="12"/>
  <c r="I27" i="12"/>
  <c r="K27" i="12"/>
  <c r="H28" i="12"/>
  <c r="I28" i="12"/>
  <c r="K28" i="12"/>
  <c r="H29" i="12"/>
  <c r="I29" i="12"/>
  <c r="K29" i="12"/>
  <c r="K24" i="12"/>
  <c r="N24" i="12"/>
  <c r="H31" i="12"/>
  <c r="I31" i="12"/>
  <c r="K31" i="12"/>
  <c r="K30" i="12"/>
  <c r="N30" i="12"/>
  <c r="H13" i="12"/>
  <c r="I13" i="12"/>
  <c r="K13" i="12"/>
  <c r="K12" i="12"/>
  <c r="N12" i="12"/>
  <c r="H23" i="12"/>
  <c r="I23" i="12"/>
  <c r="K23" i="12"/>
  <c r="K22" i="12"/>
  <c r="N22" i="12"/>
  <c r="H33" i="12"/>
  <c r="I33" i="12"/>
  <c r="K33" i="12"/>
  <c r="K32" i="12"/>
  <c r="N32" i="12"/>
  <c r="H35" i="12"/>
  <c r="I35" i="12"/>
  <c r="K35" i="12"/>
  <c r="K34" i="12"/>
  <c r="N34" i="12"/>
  <c r="N11" i="12"/>
  <c r="D92" i="12"/>
  <c r="D106" i="12"/>
  <c r="D57" i="12"/>
  <c r="M20" i="12"/>
  <c r="L25" i="2"/>
  <c r="L23" i="2"/>
  <c r="L24" i="2"/>
  <c r="M30" i="12"/>
  <c r="Q11" i="12"/>
  <c r="J38" i="12"/>
  <c r="D37" i="12"/>
  <c r="D39" i="12"/>
  <c r="D49" i="12"/>
  <c r="D52" i="12"/>
  <c r="Q36" i="12"/>
  <c r="D55" i="12"/>
  <c r="Q54" i="12"/>
  <c r="D62" i="12"/>
  <c r="D64" i="12"/>
  <c r="D66" i="12"/>
  <c r="Q61" i="12"/>
  <c r="Q79" i="12"/>
  <c r="Q92" i="12"/>
  <c r="D105" i="12"/>
  <c r="Q104" i="12"/>
  <c r="D121" i="12"/>
  <c r="Q120" i="12"/>
  <c r="Q10" i="12"/>
  <c r="D10" i="12"/>
  <c r="F36" i="13"/>
  <c r="B12" i="13"/>
  <c r="C56" i="13"/>
  <c r="C55" i="13"/>
  <c r="M62" i="12"/>
  <c r="E5" i="13"/>
  <c r="E7" i="13"/>
  <c r="E6" i="13"/>
  <c r="O54" i="12"/>
  <c r="L55" i="12"/>
  <c r="B7" i="13"/>
  <c r="B6" i="13"/>
  <c r="P11" i="12"/>
  <c r="M14" i="12"/>
  <c r="J16" i="12"/>
  <c r="J15" i="12"/>
  <c r="J18" i="12"/>
  <c r="J17" i="12"/>
  <c r="J19" i="12"/>
  <c r="M24" i="12"/>
  <c r="J25" i="12"/>
  <c r="J26" i="12"/>
  <c r="J27" i="12"/>
  <c r="J28" i="12"/>
  <c r="J29" i="12"/>
  <c r="M32" i="12"/>
  <c r="J33" i="12"/>
  <c r="M34" i="12"/>
  <c r="J35" i="12"/>
  <c r="J13" i="12"/>
  <c r="M12" i="12"/>
  <c r="J21" i="12"/>
  <c r="M22" i="12"/>
  <c r="J23" i="12"/>
  <c r="J31" i="12"/>
  <c r="P36" i="12"/>
  <c r="J40" i="12"/>
  <c r="J41" i="12"/>
  <c r="J43" i="12"/>
  <c r="J42" i="12"/>
  <c r="J45" i="12"/>
  <c r="J46" i="12"/>
  <c r="J44" i="12"/>
  <c r="J47" i="12"/>
  <c r="J48" i="12"/>
  <c r="J50" i="12"/>
  <c r="J51" i="12"/>
  <c r="J53" i="12"/>
  <c r="M37" i="12"/>
  <c r="P54" i="12"/>
  <c r="J59" i="12"/>
  <c r="J58" i="12"/>
  <c r="J60" i="12"/>
  <c r="J63" i="12"/>
  <c r="J56" i="12"/>
  <c r="M55" i="12"/>
  <c r="P61" i="12"/>
  <c r="J69" i="12"/>
  <c r="J67" i="12"/>
  <c r="J68" i="12"/>
  <c r="J77" i="12"/>
  <c r="J78" i="12"/>
  <c r="J65" i="12"/>
  <c r="P79" i="12"/>
  <c r="M86" i="12"/>
  <c r="J87" i="12"/>
  <c r="J89" i="12"/>
  <c r="J88" i="12"/>
  <c r="J90" i="12"/>
  <c r="J91" i="12"/>
  <c r="M80" i="12"/>
  <c r="J81" i="12"/>
  <c r="M82" i="12"/>
  <c r="J83" i="12"/>
  <c r="M84" i="12"/>
  <c r="J85" i="12"/>
  <c r="P92" i="12"/>
  <c r="M97" i="12"/>
  <c r="J98" i="12"/>
  <c r="J99" i="12"/>
  <c r="M100" i="12"/>
  <c r="J101" i="12"/>
  <c r="J102" i="12"/>
  <c r="J103" i="12"/>
  <c r="M93" i="12"/>
  <c r="J94" i="12"/>
  <c r="M95" i="12"/>
  <c r="J96" i="12"/>
  <c r="P104" i="12"/>
  <c r="J114" i="12"/>
  <c r="J112" i="12"/>
  <c r="J107" i="12"/>
  <c r="J108" i="12"/>
  <c r="J109" i="12"/>
  <c r="J110" i="12"/>
  <c r="J111" i="12"/>
  <c r="J113" i="12"/>
  <c r="J115" i="12"/>
  <c r="J116" i="12"/>
  <c r="J117" i="12"/>
  <c r="J118" i="12"/>
  <c r="J119" i="12"/>
  <c r="M105" i="12"/>
  <c r="P120" i="12"/>
  <c r="J122" i="12"/>
  <c r="M121" i="12"/>
  <c r="D110" i="12"/>
  <c r="F70" i="13"/>
  <c r="P10" i="12"/>
  <c r="O61" i="12"/>
  <c r="M120" i="12"/>
  <c r="M104" i="12"/>
  <c r="M92" i="12"/>
  <c r="M79" i="12"/>
  <c r="M66" i="12"/>
  <c r="M64" i="12"/>
  <c r="M61" i="12"/>
  <c r="M57" i="12"/>
  <c r="M54" i="12"/>
  <c r="M49" i="12"/>
  <c r="M52" i="12"/>
  <c r="M39" i="12"/>
  <c r="M36" i="12"/>
  <c r="M11" i="12"/>
  <c r="D120" i="12"/>
  <c r="J106" i="12"/>
  <c r="J105" i="12"/>
  <c r="J86" i="12"/>
  <c r="J70" i="12"/>
  <c r="J71" i="12"/>
  <c r="J72" i="12"/>
  <c r="J73" i="12"/>
  <c r="J74" i="12"/>
  <c r="J75" i="12"/>
  <c r="J76" i="12"/>
  <c r="G70" i="12"/>
  <c r="G71" i="12"/>
  <c r="G72" i="12"/>
  <c r="G73" i="12"/>
  <c r="G74" i="12"/>
  <c r="G75" i="12"/>
  <c r="G76" i="12"/>
  <c r="G77" i="12"/>
  <c r="G78" i="12"/>
  <c r="D70" i="12"/>
  <c r="J57" i="12"/>
  <c r="J20" i="12"/>
  <c r="G42" i="12"/>
  <c r="G41" i="12"/>
  <c r="G40" i="12"/>
  <c r="G43" i="12"/>
  <c r="G44" i="12"/>
  <c r="G106" i="12"/>
  <c r="D69" i="12"/>
  <c r="D71" i="12"/>
  <c r="D72" i="12"/>
  <c r="D73" i="12"/>
  <c r="D74" i="12"/>
  <c r="D75" i="12"/>
  <c r="D76" i="12"/>
  <c r="J12" i="12"/>
  <c r="L26" i="2"/>
  <c r="L27" i="2"/>
  <c r="D112" i="12"/>
  <c r="D113" i="12"/>
  <c r="D114" i="12"/>
  <c r="D115" i="12"/>
  <c r="D116" i="12"/>
  <c r="D117" i="12"/>
  <c r="D111" i="12"/>
  <c r="G117" i="12"/>
  <c r="G116" i="12"/>
  <c r="G115" i="12"/>
  <c r="G114" i="12"/>
  <c r="G113" i="12"/>
  <c r="G112" i="12"/>
  <c r="G111" i="12"/>
  <c r="G110" i="12"/>
  <c r="B53" i="13"/>
  <c r="C53" i="13"/>
  <c r="L57" i="12"/>
  <c r="F53" i="13"/>
  <c r="D54" i="12"/>
  <c r="F51" i="13"/>
  <c r="F52" i="13"/>
  <c r="C52" i="13"/>
  <c r="B52" i="13"/>
  <c r="B51" i="13"/>
  <c r="A51" i="13"/>
  <c r="F69" i="13"/>
  <c r="L105" i="12"/>
  <c r="C69" i="13"/>
  <c r="B69" i="13"/>
  <c r="B71" i="13"/>
  <c r="C71" i="13"/>
  <c r="F71" i="13"/>
  <c r="C70" i="13"/>
  <c r="B70" i="13"/>
  <c r="D109" i="12"/>
  <c r="G109" i="12"/>
  <c r="F73" i="13"/>
  <c r="L121" i="12"/>
  <c r="F72" i="13"/>
  <c r="O120" i="12"/>
  <c r="C73" i="13"/>
  <c r="B73" i="13"/>
  <c r="B72" i="13"/>
  <c r="A72" i="13"/>
  <c r="D104" i="12"/>
  <c r="F68" i="13"/>
  <c r="O104" i="12"/>
  <c r="B68" i="13"/>
  <c r="A68" i="13"/>
  <c r="B67" i="13"/>
  <c r="C67" i="13"/>
  <c r="L100" i="12"/>
  <c r="D100" i="12"/>
  <c r="F67" i="13"/>
  <c r="D86" i="12"/>
  <c r="B65" i="13"/>
  <c r="C65" i="13"/>
  <c r="L95" i="12"/>
  <c r="D95" i="12"/>
  <c r="F65" i="13"/>
  <c r="D80" i="12"/>
  <c r="B66" i="13"/>
  <c r="C66" i="13"/>
  <c r="L97" i="12"/>
  <c r="D97" i="12"/>
  <c r="F66" i="13"/>
  <c r="D82" i="12"/>
  <c r="F63" i="13"/>
  <c r="O92" i="12"/>
  <c r="D93" i="12"/>
  <c r="F64" i="13"/>
  <c r="L93" i="12"/>
  <c r="C64" i="13"/>
  <c r="B64" i="13"/>
  <c r="B63" i="13"/>
  <c r="A63" i="13"/>
  <c r="B60" i="13"/>
  <c r="C60" i="13"/>
  <c r="L82" i="12"/>
  <c r="F60" i="13"/>
  <c r="B61" i="13"/>
  <c r="C61" i="13"/>
  <c r="L84" i="12"/>
  <c r="D84" i="12"/>
  <c r="F61" i="13"/>
  <c r="B62" i="13"/>
  <c r="C62" i="13"/>
  <c r="L86" i="12"/>
  <c r="F62" i="13"/>
  <c r="B59" i="13"/>
  <c r="A58" i="13"/>
  <c r="A54" i="13"/>
  <c r="B56" i="13"/>
  <c r="L64" i="12"/>
  <c r="F56" i="13"/>
  <c r="B57" i="13"/>
  <c r="C57" i="13"/>
  <c r="L66" i="12"/>
  <c r="F57" i="13"/>
  <c r="F50" i="13"/>
  <c r="L52" i="12"/>
  <c r="C50" i="13"/>
  <c r="B50" i="13"/>
  <c r="F49" i="13"/>
  <c r="L49" i="12"/>
  <c r="C49" i="13"/>
  <c r="B49" i="13"/>
  <c r="B48" i="13"/>
  <c r="C48" i="13"/>
  <c r="L39" i="12"/>
  <c r="F48" i="13"/>
  <c r="D36" i="12"/>
  <c r="F46" i="13"/>
  <c r="O36" i="12"/>
  <c r="F47" i="13"/>
  <c r="L37" i="12"/>
  <c r="C47" i="13"/>
  <c r="B47" i="13"/>
  <c r="B46" i="13"/>
  <c r="B54" i="13"/>
  <c r="D61" i="12"/>
  <c r="F54" i="13"/>
  <c r="A46" i="13"/>
  <c r="G122" i="12"/>
  <c r="D122" i="12"/>
  <c r="J121" i="12"/>
  <c r="G119" i="12"/>
  <c r="D119" i="12"/>
  <c r="G118" i="12"/>
  <c r="D118" i="12"/>
  <c r="G108" i="12"/>
  <c r="D108" i="12"/>
  <c r="G107" i="12"/>
  <c r="D107" i="12"/>
  <c r="G99" i="12"/>
  <c r="D99" i="12"/>
  <c r="G98" i="12"/>
  <c r="D98" i="12"/>
  <c r="J97" i="12"/>
  <c r="D102" i="12"/>
  <c r="G102" i="12"/>
  <c r="D103" i="12"/>
  <c r="G103" i="12"/>
  <c r="G101" i="12"/>
  <c r="D101" i="12"/>
  <c r="J100" i="12"/>
  <c r="G96" i="12"/>
  <c r="D96" i="12"/>
  <c r="J95" i="12"/>
  <c r="G94" i="12"/>
  <c r="D94" i="12"/>
  <c r="J93" i="12"/>
  <c r="G83" i="12"/>
  <c r="D83" i="12"/>
  <c r="J82" i="12"/>
  <c r="G85" i="12"/>
  <c r="D85" i="12"/>
  <c r="J84" i="12"/>
  <c r="G91" i="12"/>
  <c r="D91" i="12"/>
  <c r="G90" i="12"/>
  <c r="D90" i="12"/>
  <c r="G89" i="12"/>
  <c r="D89" i="12"/>
  <c r="G88" i="12"/>
  <c r="D88" i="12"/>
  <c r="G87" i="12"/>
  <c r="D87" i="12"/>
  <c r="G81" i="12"/>
  <c r="D81" i="12"/>
  <c r="L80" i="12"/>
  <c r="J80" i="12"/>
  <c r="O79" i="12"/>
  <c r="D79" i="12"/>
  <c r="G65" i="12"/>
  <c r="D65" i="12"/>
  <c r="J64" i="12"/>
  <c r="J66" i="12"/>
  <c r="D67" i="12"/>
  <c r="G67" i="12"/>
  <c r="D78" i="12"/>
  <c r="D77" i="12"/>
  <c r="G69" i="12"/>
  <c r="G68" i="12"/>
  <c r="D68" i="12"/>
  <c r="G63" i="12"/>
  <c r="D63" i="12"/>
  <c r="L62" i="12"/>
  <c r="J62" i="12"/>
  <c r="D41" i="12"/>
  <c r="G60" i="12"/>
  <c r="D60" i="12"/>
  <c r="G59" i="12"/>
  <c r="D59" i="12"/>
  <c r="G58" i="12"/>
  <c r="D58" i="12"/>
  <c r="G56" i="12"/>
  <c r="D56" i="12"/>
  <c r="J55" i="12"/>
  <c r="D11" i="12"/>
  <c r="G53" i="12"/>
  <c r="D53" i="12"/>
  <c r="J52" i="12"/>
  <c r="G51" i="12"/>
  <c r="D51" i="12"/>
  <c r="G50" i="12"/>
  <c r="D50" i="12"/>
  <c r="J49" i="12"/>
  <c r="G48" i="12"/>
  <c r="D48" i="12"/>
  <c r="G47" i="12"/>
  <c r="D47" i="12"/>
  <c r="G46" i="12"/>
  <c r="G45" i="12"/>
  <c r="D40" i="12"/>
  <c r="J39" i="12"/>
  <c r="G38" i="12"/>
  <c r="D38" i="12"/>
  <c r="J37" i="12"/>
  <c r="D34" i="12"/>
  <c r="D32" i="12"/>
  <c r="D30" i="12"/>
  <c r="D24" i="12"/>
  <c r="D22" i="12"/>
  <c r="D20" i="12"/>
  <c r="F45" i="13"/>
  <c r="L34" i="12"/>
  <c r="F44" i="13"/>
  <c r="L32" i="12"/>
  <c r="F43" i="13"/>
  <c r="L30" i="12"/>
  <c r="F42" i="13"/>
  <c r="L24" i="12"/>
  <c r="F41" i="13"/>
  <c r="L22" i="12"/>
  <c r="F40" i="13"/>
  <c r="L20" i="12"/>
  <c r="C45" i="13"/>
  <c r="C44" i="13"/>
  <c r="C43" i="13"/>
  <c r="C42" i="13"/>
  <c r="C41" i="13"/>
  <c r="C40" i="13"/>
  <c r="B45" i="13"/>
  <c r="B44" i="13"/>
  <c r="B43" i="13"/>
  <c r="B42" i="13"/>
  <c r="B41" i="13"/>
  <c r="B40" i="13"/>
  <c r="B39" i="13"/>
  <c r="C39" i="13"/>
  <c r="B38" i="13"/>
  <c r="C38" i="13"/>
  <c r="G35" i="12"/>
  <c r="D35" i="12"/>
  <c r="J34" i="12"/>
  <c r="G33" i="12"/>
  <c r="D33" i="12"/>
  <c r="J32" i="12"/>
  <c r="G31" i="12"/>
  <c r="D31" i="12"/>
  <c r="J30" i="12"/>
  <c r="G23" i="12"/>
  <c r="D23" i="12"/>
  <c r="J22" i="12"/>
  <c r="J24" i="12"/>
  <c r="D25" i="12"/>
  <c r="G25" i="12"/>
  <c r="G29" i="12"/>
  <c r="D29" i="12"/>
  <c r="G28" i="12"/>
  <c r="D28" i="12"/>
  <c r="G27" i="12"/>
  <c r="D27" i="12"/>
  <c r="G26" i="12"/>
  <c r="D26" i="12"/>
  <c r="G21" i="12"/>
  <c r="D21" i="12"/>
  <c r="D13" i="12"/>
  <c r="D14" i="12"/>
  <c r="R10" i="12"/>
  <c r="A37" i="13"/>
  <c r="D12" i="12"/>
  <c r="F38" i="13"/>
  <c r="F39" i="13"/>
  <c r="B55" i="13"/>
  <c r="F55" i="13"/>
  <c r="F59" i="13"/>
  <c r="F37" i="13"/>
  <c r="O11" i="12"/>
  <c r="F58" i="13"/>
  <c r="A1" i="12"/>
  <c r="A2" i="12"/>
  <c r="A3" i="12"/>
  <c r="B4" i="12"/>
  <c r="C4" i="12"/>
  <c r="L12" i="12"/>
  <c r="G13" i="12"/>
  <c r="L14" i="12"/>
  <c r="J14" i="12"/>
  <c r="D15" i="12"/>
  <c r="G15" i="12"/>
  <c r="D16" i="12"/>
  <c r="G16" i="12"/>
  <c r="D17" i="12"/>
  <c r="G17" i="12"/>
  <c r="D18" i="12"/>
  <c r="G18" i="12"/>
  <c r="D19" i="12"/>
  <c r="G19" i="12"/>
  <c r="A1" i="13"/>
  <c r="A2" i="13"/>
  <c r="I15" i="13"/>
  <c r="J15" i="13"/>
  <c r="I16" i="13"/>
  <c r="J16" i="13"/>
  <c r="I19" i="13"/>
  <c r="J19" i="13"/>
  <c r="I20" i="13"/>
  <c r="J20" i="13"/>
  <c r="J14" i="13"/>
  <c r="N15" i="13"/>
  <c r="O15" i="13"/>
  <c r="N16" i="13"/>
  <c r="O16" i="13"/>
  <c r="N19" i="13"/>
  <c r="O19" i="13"/>
  <c r="N20" i="13"/>
  <c r="O20" i="13"/>
  <c r="O14" i="13"/>
  <c r="K15" i="13"/>
  <c r="M15" i="13"/>
  <c r="K16" i="13"/>
  <c r="M16" i="13"/>
  <c r="K19" i="13"/>
  <c r="M19" i="13"/>
  <c r="K20" i="13"/>
  <c r="M20" i="13"/>
  <c r="A10" i="13"/>
  <c r="F35" i="13"/>
  <c r="B37" i="13"/>
  <c r="B58" i="13"/>
  <c r="C5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Judith PIET</author>
  </authors>
  <commentList>
    <comment ref="B18" authorId="0" shapeId="0" xr:uid="{E60C39F5-3DBA-4DBE-9402-87BDA2975E69}">
      <text>
        <r>
          <rPr>
            <sz val="9"/>
            <color indexed="81"/>
            <rFont val="Tahoma"/>
            <charset val="1"/>
          </rPr>
          <t xml:space="preserve">Article 72 : Surveillance après commercialisation par les fournisseurs et plan de surveillance après commercialisation pour les systèmes d’IA à haut risque
</t>
        </r>
      </text>
    </comment>
    <comment ref="B25" authorId="0" shapeId="0" xr:uid="{EA173A16-C54F-40B7-882D-CEDE49C85F72}">
      <text>
        <r>
          <rPr>
            <sz val="9"/>
            <color indexed="81"/>
            <rFont val="Tahoma"/>
            <charset val="1"/>
          </rPr>
          <t>Cette exigence ne tient pas compte du rapport bénéfice / risque pour l’évaluation des DM dans le RDM. Interpréter cette exigence dans le sens du RDM (sauf information contraire lors de la publication de la norme harmonisée sur la gestion des risques).</t>
        </r>
      </text>
    </comment>
    <comment ref="B28" authorId="0" shapeId="0" xr:uid="{FD1BC92A-0FE5-4918-9B0C-4479C39E7005}">
      <text>
        <r>
          <rPr>
            <sz val="9"/>
            <color indexed="81"/>
            <rFont val="Tahoma"/>
            <charset val="1"/>
          </rPr>
          <t>Article 13
Transparence et fourniture d’informations aux déployeurs</t>
        </r>
      </text>
    </comment>
    <comment ref="B36" authorId="0" shapeId="0" xr:uid="{E592C64A-2F61-4EF1-A1CC-826541F1D38F}">
      <text>
        <r>
          <rPr>
            <sz val="9"/>
            <color indexed="81"/>
            <rFont val="Tahoma"/>
            <charset val="1"/>
          </rPr>
          <t>Attention ! 10.6 : En ce qui concerne le développement de systèmes d’IA à haut risque qui ne font pas appel à des techniques qui impliquent l’entraînement de modèles d’IA, les paragraphes 2 à 5 s’appliquent uniquement aux jeux de données de test.</t>
        </r>
      </text>
    </comment>
    <comment ref="B38" authorId="0" shapeId="0" xr:uid="{2D86DCBE-2751-45B2-A2D0-A7BDFD033CAC}">
      <text>
        <r>
          <rPr>
            <sz val="9"/>
            <color indexed="81"/>
            <rFont val="Tahoma"/>
            <charset val="1"/>
          </rPr>
          <t>Attention ! La notion de validation n’est pas la même que dans l’ISO 62304.
voir définition 
30) «données de validation», les données utilisées pour fournir une évaluation du système d’IA entraîné et pour régler ses paramètres non entraînables ainsi que son processus d’apprentissage, afin, notamment, d’éviter tout sous-ajustement ou surajustement.</t>
        </r>
      </text>
    </comment>
    <comment ref="B59" authorId="0" shapeId="0" xr:uid="{7A9D1DCE-4A28-4BC1-B6F3-F988E241C422}">
      <text>
        <r>
          <rPr>
            <sz val="9"/>
            <color indexed="81"/>
            <rFont val="Tahoma"/>
            <charset val="1"/>
          </rPr>
          <t>Article 72
Surveillance après commercialisation par les fournisseurs et plan de surveillance après commercialisation pour les systèmes d’IA à haut risque</t>
        </r>
      </text>
    </comment>
    <comment ref="B60" authorId="0" shapeId="0" xr:uid="{BB9AEFAE-CC5E-4DE6-8027-64D662E5A614}">
      <text>
        <r>
          <rPr>
            <sz val="9"/>
            <color indexed="81"/>
            <rFont val="Tahoma"/>
            <charset val="1"/>
          </rPr>
          <t>Article 26 : Obligations incombant aux déployeurs de systèmes d’IA à haut risque
5.Les déployeurs surveillent le fonctionnement du système d’IA à haut risque sur la base de la notice d’utilisation et, le cas échéant, informent les fournisseurs conformément à l’article 72. Lorsque les déployeurs ont des raisons de considérer que l’utilisation du système d’IA à haut risque conformément à la notice d’utilisation pourrait conduire à ce que le système d’IA présente un risque au sens de l’article 79, paragraphe 1, ils en informent, sans retard injustifié, le fournisseur ou le distributeur ainsi que l’autorité de surveillance du marché concernée, et suspendent l’utilisation de ce système. Lorsque les déployeurs ont détecté un incident grave, ils informent également immédiatement d’abord le fournisseur, puis l’importateur ou le distributeur et les autorités de surveillance du marché concernées de cet incident. Si le déployeur n’est pas en mesure de joindre le fournisseur, l’article 73 s’applique mutatis mutandis. Cette obligation ne couvre pas les données opérationnelles sensibles des déployeurs de systèmes d’IA qui sont des autorités répressives.</t>
        </r>
      </text>
    </comment>
    <comment ref="B69" authorId="0" shapeId="0" xr:uid="{1FA94CF7-2B4E-49E3-8BAF-593BAE632028}">
      <text>
        <r>
          <rPr>
            <sz val="9"/>
            <color indexed="81"/>
            <rFont val="Tahoma"/>
            <charset val="1"/>
          </rPr>
          <t>Article 15
Exactitude, robustesse et cybersécurité</t>
        </r>
      </text>
    </comment>
    <comment ref="B76" authorId="0" shapeId="0" xr:uid="{F7743084-6745-4CF8-B39B-6CBD960DEF2E}">
      <text>
        <r>
          <rPr>
            <sz val="9"/>
            <color indexed="81"/>
            <rFont val="Tahoma"/>
            <charset val="1"/>
          </rPr>
          <t>Article 14
Contrôle humain</t>
        </r>
      </text>
    </comment>
    <comment ref="B115" authorId="0" shapeId="0" xr:uid="{B50E0A23-E121-4AD7-AE24-67FA59A6A07B}">
      <text>
        <r>
          <rPr>
            <sz val="9"/>
            <color indexed="81"/>
            <rFont val="Tahoma"/>
            <charset val="1"/>
          </rPr>
          <t>Article 73
Signalement d’incidents graves</t>
        </r>
      </text>
    </comment>
  </commentList>
</comments>
</file>

<file path=xl/sharedStrings.xml><?xml version="1.0" encoding="utf-8"?>
<sst xmlns="http://schemas.openxmlformats.org/spreadsheetml/2006/main" count="501" uniqueCount="324">
  <si>
    <t>Utilisé pour  {Exigences NF S99-170 #} : affectation d'un N° selon le choix</t>
    <phoneticPr fontId="3" type="noConversion"/>
  </si>
  <si>
    <t>Choix proposé</t>
    <phoneticPr fontId="3" type="noConversion"/>
  </si>
  <si>
    <t>ISO 9001</t>
    <phoneticPr fontId="1" type="noConversion"/>
  </si>
  <si>
    <t>ISO 17050</t>
    <phoneticPr fontId="1" type="noConversion"/>
  </si>
  <si>
    <t>ISO 17025</t>
    <phoneticPr fontId="1" type="noConversion"/>
  </si>
  <si>
    <t>ISO 10012</t>
    <phoneticPr fontId="3" type="noConversion"/>
  </si>
  <si>
    <t>N° du choix réalisé</t>
    <phoneticPr fontId="0" type="noConversion"/>
  </si>
  <si>
    <t>Indiquez le nom de l'établissement concerné par l'autodiagnostic</t>
  </si>
  <si>
    <t>Indiquez les NOM et Prénom du Responsable</t>
  </si>
  <si>
    <t>Choix de VÉRACITÉ</t>
  </si>
  <si>
    <t>Onglet {Mode d'Emploi}</t>
  </si>
  <si>
    <t>NF S99-170</t>
  </si>
  <si>
    <t>ISO 10012</t>
  </si>
  <si>
    <t>Exploitant des Dispositifs Médicaux (DM)</t>
  </si>
  <si>
    <t>Utilitaires pour les CALCULS et les GRAPHIQUES</t>
  </si>
  <si>
    <t>Plan n°3 :</t>
  </si>
  <si>
    <t>Commentaires (collectifs si possible)  :</t>
  </si>
  <si>
    <t>Onglet {Résultats et Actions}</t>
  </si>
  <si>
    <t>Automatique : pondération de chaque exigence</t>
  </si>
  <si>
    <t>Automatique : pondération de chaque sous- chapitre</t>
  </si>
  <si>
    <t>Automatique : pondération pour chaque article</t>
  </si>
  <si>
    <t>Evaluations</t>
  </si>
  <si>
    <t>Modes de preuve et commentaires</t>
  </si>
  <si>
    <t>Signature de l'évaluateur :</t>
    <phoneticPr fontId="1" type="noConversion"/>
  </si>
  <si>
    <t>Choix réalisé</t>
  </si>
  <si>
    <t>Niveau de RESPECT pour le sous-article</t>
  </si>
  <si>
    <t>Somme des pondérations des Articles</t>
  </si>
  <si>
    <t>Taux moyen de conformité sur la Norme</t>
  </si>
  <si>
    <t>Niveau de RESPECT pour la norme</t>
  </si>
  <si>
    <t>Taux  moyen de CONFORMITÉ pour le sous-article</t>
  </si>
  <si>
    <t>Tracer la moyenne</t>
  </si>
  <si>
    <t>Histogramme des niveaux de VÉRACITÉ</t>
  </si>
  <si>
    <t>VÉRACITÉ</t>
  </si>
  <si>
    <t>Histogramme des niveaux de CONFORMITÉ</t>
  </si>
  <si>
    <t>CONFORMITÉ</t>
  </si>
  <si>
    <t>Articles</t>
  </si>
  <si>
    <t>: Total ou 0</t>
  </si>
  <si>
    <t>Exigences</t>
  </si>
  <si>
    <t>N°</t>
  </si>
  <si>
    <t>Plan n°1 :</t>
  </si>
  <si>
    <t>Plan n°2 :</t>
  </si>
  <si>
    <t>Coloriage des zones des ARTICLES</t>
  </si>
  <si>
    <t>Tracage de la limite de CONFORMITÉ</t>
  </si>
  <si>
    <t>Moyenne générale :</t>
  </si>
  <si>
    <t>Vous pouvez modifier les cellules des niveaux, 
si vous savez exactement ce que vous faites...</t>
  </si>
  <si>
    <t>Informations sur l'Autodiagnostic</t>
  </si>
  <si>
    <t>aucune</t>
  </si>
  <si>
    <t>autre : indiquez librement et confirmez…</t>
  </si>
  <si>
    <t>Somme des pondérations sur les exigences</t>
  </si>
  <si>
    <t>Taux de CONFORMITÉ pondéré sur l'exigence</t>
  </si>
  <si>
    <t>Somme des pondérations sur les Articles</t>
  </si>
  <si>
    <t>Taux moyen de CONFORMITÉ l'Article avec pondération</t>
  </si>
  <si>
    <t>Taux  moyen de CONFORMITÉ pondéré pour le sous-article</t>
  </si>
  <si>
    <t>Réf.</t>
  </si>
  <si>
    <t>Niveau de RESPECT pour l'Article</t>
  </si>
  <si>
    <t>Taux moyen de CONFORMITÉ pondéré pour l'Article</t>
  </si>
  <si>
    <t>Article</t>
  </si>
  <si>
    <t>Sous-Article</t>
  </si>
  <si>
    <t>% Véracité du choix</t>
  </si>
  <si>
    <t>Niveaux</t>
  </si>
  <si>
    <t>vérifier si Somme = 1 =&gt;  </t>
  </si>
  <si>
    <t>Plutôt Vrai</t>
  </si>
  <si>
    <t>Vrai</t>
  </si>
  <si>
    <t xml:space="preserve">Comment  ? : </t>
  </si>
  <si>
    <t>Données contextuelles</t>
  </si>
  <si>
    <t>P = Préparez</t>
  </si>
  <si>
    <t>D = Diagnostiquez</t>
  </si>
  <si>
    <t>C = Considérez</t>
  </si>
  <si>
    <t>A = Améliorez</t>
  </si>
  <si>
    <t>Faux</t>
  </si>
  <si>
    <t>Plutôt Faux</t>
  </si>
  <si>
    <t>Généralités</t>
  </si>
  <si>
    <t>9.1</t>
  </si>
  <si>
    <t>Un système de gestion des risques est établi, mis en oeuvre, documenté et tenu à jour en ce qui concerne les systèmes d’IA à haut risque.</t>
  </si>
  <si>
    <t>Article 9</t>
  </si>
  <si>
    <t>9.2</t>
  </si>
  <si>
    <t>9.2.a</t>
  </si>
  <si>
    <t>9.2.b</t>
  </si>
  <si>
    <t>b) l’estimation et l’évaluation des risques susceptibles d’apparaître lorsque le système d’IA à haut risque est utilisé conformément à sa destination et dans des conditions de mauvaise utilisation raisonnablement prévisible;</t>
  </si>
  <si>
    <t>9.2.c</t>
  </si>
  <si>
    <t>c) l’évaluation d’autres risques susceptibles d’apparaître, sur la base de l’analyse des données recueillies au moyen du système de surveillance après commercialisation visé à l’article 72;</t>
  </si>
  <si>
    <t>9.2.d</t>
  </si>
  <si>
    <t>d) l’adoption de mesures appropriées et ciblées de gestion des risques, conçues pour répondre aux risques identifiés en vertu du point a).</t>
  </si>
  <si>
    <t>9.3</t>
  </si>
  <si>
    <t>Les risques visés au présent article ne concernent que ceux qui peuvent être raisonnablement atténués ou éliminés dans le cadre du développement ou de la conception du système d’IA à haut risque, ou par la fourniture d’informations techniques appropriées</t>
  </si>
  <si>
    <t>Acceptabilité du risque</t>
  </si>
  <si>
    <t>9.5</t>
  </si>
  <si>
    <t>Les mesures de gestion des risques visées au paragraphe 2, point d), sont telles que le risque résiduel pertinent associé à chaque danger ainsi que le risque résiduel global lié aux systèmes d’IA à haut risque sont jugés acceptables.</t>
  </si>
  <si>
    <t>9.5.a</t>
  </si>
  <si>
    <t>9.5.b</t>
  </si>
  <si>
    <t>b) mettre en oeuvre, le cas échéant, des mesures adéquates d’atténuation et de contrôle répondant aux risques impossibles à éliminer;</t>
  </si>
  <si>
    <t>9.5.c</t>
  </si>
  <si>
    <t>c) fournir aux déployeurs les informations requises conformément à l’article 13 et, éventuellement, une formation</t>
  </si>
  <si>
    <t>En vue de l’élimination ou de la réduction des risques liés à l’utilisation du système d’IA à haut risque, il est dûment tenu compte des connaissances techniques, de l’expérience, de l’éducation et de la formation pouvant être attendues du déployeur, ainsi que du contexte prévisible dans lequel le système est destiné à être utilisé.</t>
  </si>
  <si>
    <t>9.4</t>
  </si>
  <si>
    <t>Les mesures de gestion des risques visées au paragraphe 2, point d), tiennent dûment compte des effets et de l’interaction possibles résultant de l’application combinée des exigences énoncées dans la présente section, en vue de prévenir les risques plus efficacement tout en parvenant à un bon équilibre dans le cadre de la mise en oeuvre des mesures visant à répondre à ces exigences.</t>
  </si>
  <si>
    <t>9.6</t>
  </si>
  <si>
    <t>Essais</t>
  </si>
  <si>
    <t>Les systèmes d’IA à haut risque sont soumis à des essais afin de déterminer les mesures de gestion des risques les plus appropriées et les plus ciblées. Les essais garantissent que les systèmes d’IA à haut risque fonctionnent de manière conforme à leur destination et qu’ils sont conformes aux exigences énoncées dans la présente section</t>
  </si>
  <si>
    <t>9.8</t>
  </si>
  <si>
    <t>Lors de la mise en oeuvre du système de gestion des risques prévu aux paragraphes 1 à 7, les fournisseurs prennent en considération la probabilité que, compte tenu de sa destination, le système d’IA à haut risque puisse avoir une incidence négative sur des personnes âgées de moins de 18 ans et, le cas échéant, sur d’autres groupes vulnérables.</t>
  </si>
  <si>
    <t>Groupes vulnérables</t>
  </si>
  <si>
    <t>9.9</t>
  </si>
  <si>
    <t>Article 10</t>
  </si>
  <si>
    <t>Les systèmes d’IA à haut risque faisant appel à des techniques qui impliquent l’entraînement de modèles d’IA au moyen de données sont développés sur la base de jeux de données d’entraînement, de validation et de test qui satisfont aux critères de qualité visés aux paragraphes 2 à 5 chaque fois que ces jeux de données sont utilisés.</t>
  </si>
  <si>
    <t>Pratiques de gouvernance</t>
  </si>
  <si>
    <t>10.2.a</t>
  </si>
  <si>
    <t>10.3</t>
  </si>
  <si>
    <t>Les jeux de données d’entraînement, de validation et de test sont pertinents, suffisamment représentatifs et, dans toute la mesure possible, exempts d’erreurs et complets au regard de la destination.</t>
  </si>
  <si>
    <t>Ils possèdent les propriétés statistiques appropriées, y compris, le cas échéant, en ce qui concerne les personnes ou groupes de personnes à l’égard desquels le système d’IA à haut risque est destiné à être utilisé. Ces caractéristiques des jeux de données peuvent être remplies au niveau des jeux de données pris individuellement ou d’une combinaison de ceux-ci.</t>
  </si>
  <si>
    <t>10.4</t>
  </si>
  <si>
    <t>Les jeux de données tiennent compte, dans la mesure requise par la destination, des caractéristiques ou éléments propres au cadre géographique, contextuel, comportemental ou fonctionnel spécifique dans lequel le système d’IA à haut risque est destiné à être utilisé.</t>
  </si>
  <si>
    <t>Article 12</t>
  </si>
  <si>
    <t>12.1</t>
  </si>
  <si>
    <t>Journaux</t>
  </si>
  <si>
    <t>Enregistrement des événements pertinents</t>
  </si>
  <si>
    <t>12.2.a</t>
  </si>
  <si>
    <t>12.2.b</t>
  </si>
  <si>
    <t>b) faciliter la surveillance après commercialisation visée à l’article 72; et</t>
  </si>
  <si>
    <t>12.2.c</t>
  </si>
  <si>
    <t>Article 13</t>
  </si>
  <si>
    <t>13.1</t>
  </si>
  <si>
    <t>Interprétabilité</t>
  </si>
  <si>
    <t>13.&amp;</t>
  </si>
  <si>
    <t>La conception et le développement des systèmes d’IA à haut risque sont tels que le fonctionnement de ces systèmes est suffisamment transparent pour permettre aux déployeurs d’interpréter les sorties d’un système et de les utiliser de manière appropriée. Un type et un niveau adéquats de transparence sont garantis afin de veiller au respect des obligations pertinentes incombant au fournisseur et au déployeur énoncées à la section 3.</t>
  </si>
  <si>
    <t>13.2</t>
  </si>
  <si>
    <t>13.3</t>
  </si>
  <si>
    <t>13.3.a</t>
  </si>
  <si>
    <t>13.3.b.i</t>
  </si>
  <si>
    <t>ii) le niveau d’exactitude, y compris les indicateurs utilisés, de robustesse et de cybersécurité visé à l’article 15 qui a servi de référence pour les tests et la validation du système d’IA à haut risque et qui peut être attendu, ainsi que toutes circonstances connues et prévisibles susceptibles d’avoir une incidence sur le niveau attendu d’exactitude, de robustesse et de cybersécurité;</t>
  </si>
  <si>
    <t>iii) toutes circonstances connues ou prévisibles liées à l’utilisation du système d’IA à haut risque conformément à sa destination ou dans des conditions de mauvaise utilisation raisonnablement prévisible, susceptibles d’entraîner des risques pour la santé et la sécurité ou pour les droits fondamentaux visés à l’article 9, paragraphe 2;</t>
  </si>
  <si>
    <t>iv) le cas échéant, les capacités et caractéristiques techniques du système d’IA à haut risque à fournir des informations pertinentes pour expliquer ses sorties;</t>
  </si>
  <si>
    <t>v) le cas échéant, sa performance en ce qui concerne des personnes ou groupes de personnes spécifiques à l’égard desquels le système est destiné à être utilisé;</t>
  </si>
  <si>
    <t>vi) le cas échéant, les spécifications relatives aux données d’entrée, ou toute autre information pertinente concernant les jeux de données d’entraînement, de validation et de test utilisés, compte tenu de la destination du système d’IA à haut risque;</t>
  </si>
  <si>
    <t>c) les modifications du système d’IA à haut risque et de sa performance qui ont été prédéterminées par le fournisseur au moment de l’évaluation initiale de la conformité, le cas échéant;</t>
  </si>
  <si>
    <t>d) les mesures de contrôle humain visées à l’article 14, notamment les mesures techniques mises en place pour faciliter l’interprétation des sorties des systèmes d’IA à haut risque par les déployeurs;</t>
  </si>
  <si>
    <t>e) les ressources informatiques et matérielles nécessaires, la durée de vie attendue du système d’IA à haut risque et toutes les mesures de maintenance et de suivi, y compris leur fréquence, nécessaires pour assurer le bon fonctionnement de ce système d’IA, notamment en ce qui concerne les mises à jour logicielles;</t>
  </si>
  <si>
    <t>f) le cas échéant, une description des mécanismes compris dans le système d’IA à haut risque qui permet aux déployeurs de collecter, stocker et interpréter correctement les journaux, conformément à l’article 12.</t>
  </si>
  <si>
    <t>Article 14</t>
  </si>
  <si>
    <t>Interface homme-machine</t>
  </si>
  <si>
    <t>La conception et le développement des systèmes d’IA à haut risque permettent, notamment au moyen d’interfaces homme-machine appropriées, un contrôle effectif par des personnes physiques pendant leur période d’utilisation.</t>
  </si>
  <si>
    <t>Prévention et réduction des risques</t>
  </si>
  <si>
    <t>Le contrôle humain vise à prévenir ou à réduire au minimum les risques pour la santé, la sécurité ou les droits fondamentaux qui peuvent apparaître lorsqu’un système d’IA à haut risque est utilisé conformément à sa destination ou dans des conditions de mauvaise utilisation raisonnablement prévisible, en particulier lorsque de tels risques persistent malgré l’application d’autres exigences énoncées dans la présente section.</t>
  </si>
  <si>
    <t>Mesures de contôle des risques</t>
  </si>
  <si>
    <t>b) d’avoir conscience d’une éventuelle tendance à se fier automatiquement ou excessivement aux sorties produites par un système d’IA à haut risque (biais d’automatisation), en particulier pour les systèmes d’IA à haut risque utilisés pour fournir des informations ou des recommandations concernant les décisions à prendre par des personnes physiques;</t>
  </si>
  <si>
    <t>c) d’interpréter correctement les sorties du système d’IA à haut risque, compte tenu par exemple des outils et méthodes d’interprétation disponibles;</t>
  </si>
  <si>
    <t>d) de décider, dans une situation particulière, de ne pas utiliser le système d’IA à haut risque ou d’ignorer, remplacer ou inverser la sortie du système d’IA à haut risque;</t>
  </si>
  <si>
    <t>e) d’intervenir dans le fonctionnement du système d’IA à haut risque ou d’interrompre le système au moyen d’un bouton d’arrêt ou d’une procédure similaire permettant au système de s’arrêter de manière sécurisée.</t>
  </si>
  <si>
    <t>Article 15</t>
  </si>
  <si>
    <t>15.1</t>
  </si>
  <si>
    <t>Conception et développement</t>
  </si>
  <si>
    <t>La conception et le développement des systèmes d’IA à haut risque sont tels qu’ils leur permettent d’atteindre un niveau approprié d’exactitude, de robustesse et de cybersécurité, et de fonctionner de façon constante à cet égard tout au long de leur cycle de vie.</t>
  </si>
  <si>
    <t>15.3</t>
  </si>
  <si>
    <t>Les niveaux d’exactitude et les indicateurs de l’exactitude des systèmes d’IA à haut risque sont indiqués dans la notice d’utilisation jointe.</t>
  </si>
  <si>
    <t>15.4</t>
  </si>
  <si>
    <t>Résilience</t>
  </si>
  <si>
    <t>Les systèmes d’IA à haut risque qui continuent leur apprentissage après leur mise sur le marché ou leur mise en service sont développés de manière à éliminer ou à réduire dans la mesure du possible le risque que des sorties éventuellement biaisées n’influencent les entrées pour les opérations futures (boucles de rétroaction) et à veiller à ce que ces boucles de rétroaction fassent l’objet d’un traitement adéquat au moyen de mesures d’atténuation appropriées.</t>
  </si>
  <si>
    <t>15.5</t>
  </si>
  <si>
    <t>Cybersécurité</t>
  </si>
  <si>
    <t>Les systèmes d’IA à haut risque résistent aux tentatives de tiers non autorisés visant à modifier leur utilisation, leurs sorties ou leur performance en exploitant les vulnérabilités du système.</t>
  </si>
  <si>
    <t>Les solutions techniques visant à garantir la cybersécurité des systèmes d’IA à haut risque sont adaptées aux circonstances pertinentes et aux risques.</t>
  </si>
  <si>
    <t>Les solutions techniques destinées à remédier aux vulnérabilités spécifiques à l’IA comprennent, au besoin, des mesures ayant pour but de prévenir, de détecter, de contrer, de résoudre et de maîtriser les attaques visant à manipuler le jeu de données d’entraînement (empoisonnement des données) ou les composants préentraînés utilisés en entraînement (empoisonnement de modèle), les entrées destinées à induire le modèle d’IA en erreur (exemples contradictoires ou invasion de modèle), les attaques visant la confidentialité ou les défauts du modèle.</t>
  </si>
  <si>
    <t>Article 17</t>
  </si>
  <si>
    <t>b) des techniques, procédures et actions systématiques destinées à la conception des systèmes d’IA à haut risque ainsi qu’au contrôle et à la vérification de cette conception;</t>
  </si>
  <si>
    <t>Article 19</t>
  </si>
  <si>
    <t>19.1</t>
  </si>
  <si>
    <t>Les fournisseurs de systèmes d’IA à haut risque assurent la tenue des journaux générés automatiquement par leurs systèmes d’IA à haut risque, visés à l’article 12, paragraphe 1, dans la mesure où ces journaux se trouvent sous leur contrôle. Sans préjudice du droit de l’Union ou du droit national applicable, les journaux sont conservés pendant une période adaptée à la destination du système d’IA à haut risque, d’au moins six mois, sauf disposition contraire dans le droit de l’Union ou le droit national applicable, en particulier dans le droit de l’Union sur la protection des données à caractère personnel.</t>
  </si>
  <si>
    <r>
      <t>Date</t>
    </r>
    <r>
      <rPr>
        <sz val="10"/>
        <rFont val="Calibri"/>
        <family val="2"/>
      </rPr>
      <t xml:space="preserve"> de l'autodiagnostic (jj/mm/aaaa) : </t>
    </r>
  </si>
  <si>
    <r>
      <t>NOM</t>
    </r>
    <r>
      <rPr>
        <sz val="10"/>
        <rFont val="Calibri"/>
        <family val="2"/>
      </rPr>
      <t xml:space="preserve"> de l'évaluateur : </t>
    </r>
  </si>
  <si>
    <r>
      <rPr>
        <sz val="10"/>
        <rFont val="Calibri"/>
        <family val="2"/>
      </rPr>
      <t xml:space="preserve">Noms des </t>
    </r>
    <r>
      <rPr>
        <b/>
        <sz val="10"/>
        <rFont val="Calibri"/>
        <family val="2"/>
      </rPr>
      <t>membres de l'équipe</t>
    </r>
    <r>
      <rPr>
        <sz val="10"/>
        <rFont val="Calibri"/>
        <family val="2"/>
      </rPr>
      <t xml:space="preserve"> d'évaluation </t>
    </r>
    <r>
      <rPr>
        <b/>
        <sz val="10"/>
        <rFont val="Calibri"/>
        <family val="2"/>
      </rPr>
      <t xml:space="preserve">si elle est </t>
    </r>
    <r>
      <rPr>
        <b/>
        <sz val="10"/>
        <color indexed="10"/>
        <rFont val="Calibri"/>
        <family val="2"/>
      </rPr>
      <t>collective</t>
    </r>
    <r>
      <rPr>
        <b/>
        <sz val="10"/>
        <rFont val="Calibri"/>
        <family val="2"/>
      </rPr>
      <t xml:space="preserve"> : </t>
    </r>
  </si>
  <si>
    <t>14.1.a</t>
  </si>
  <si>
    <t>14.1.b</t>
  </si>
  <si>
    <t>14.1.c</t>
  </si>
  <si>
    <t>14.1.d</t>
  </si>
  <si>
    <t>7.1.2.f</t>
  </si>
  <si>
    <t>7.1.2.g</t>
  </si>
  <si>
    <t>7.1.2.h</t>
  </si>
  <si>
    <t>7.1.2.i</t>
  </si>
  <si>
    <t>7.1.2.j</t>
  </si>
  <si>
    <t>7.1.2.k</t>
  </si>
  <si>
    <t>14.1.e</t>
  </si>
  <si>
    <t>7.1.2.l</t>
  </si>
  <si>
    <t>7.1.2.m</t>
  </si>
  <si>
    <r>
      <t xml:space="preserve">Avertissement : toute zone blanche écrite en </t>
    </r>
    <r>
      <rPr>
        <b/>
        <i/>
        <sz val="8"/>
        <color indexed="12"/>
        <rFont val="Calibri"/>
        <family val="2"/>
      </rPr>
      <t>BLEU</t>
    </r>
    <r>
      <rPr>
        <i/>
        <sz val="8"/>
        <color indexed="12"/>
        <rFont val="Calibri"/>
        <family val="2"/>
      </rPr>
      <t xml:space="preserve"> peut être remplie ou modifiée.
 Les données peuvent être utilisées dans d'autres onglets.</t>
    </r>
  </si>
  <si>
    <r>
      <t>1.</t>
    </r>
    <r>
      <rPr>
        <sz val="8"/>
        <color indexed="8"/>
        <rFont val="Calibri"/>
        <family val="2"/>
      </rPr>
      <t xml:space="preserve"> </t>
    </r>
    <r>
      <rPr>
        <b/>
        <sz val="8"/>
        <color indexed="8"/>
        <rFont val="Calibri"/>
        <family val="2"/>
      </rPr>
      <t>Utilisez</t>
    </r>
    <r>
      <rPr>
        <sz val="8"/>
        <color indexed="8"/>
        <rFont val="Calibri"/>
        <family val="2"/>
      </rPr>
      <t xml:space="preserve"> cet outil d’autodiagnostic simple et rapide en lisant d'abord le </t>
    </r>
    <r>
      <rPr>
        <b/>
        <sz val="8"/>
        <color indexed="8"/>
        <rFont val="Calibri"/>
        <family val="2"/>
      </rPr>
      <t>"Mode d'emploi PDCA"</t>
    </r>
    <r>
      <rPr>
        <sz val="8"/>
        <color indexed="8"/>
        <rFont val="Calibri"/>
        <family val="2"/>
      </rPr>
      <t xml:space="preserve"> (ci-dessous)</t>
    </r>
  </si>
  <si>
    <r>
      <t>2.</t>
    </r>
    <r>
      <rPr>
        <sz val="8"/>
        <color indexed="8"/>
        <rFont val="Calibri"/>
        <family val="2"/>
      </rPr>
      <t xml:space="preserve"> </t>
    </r>
    <r>
      <rPr>
        <b/>
        <sz val="8"/>
        <color indexed="8"/>
        <rFont val="Calibri"/>
        <family val="2"/>
      </rPr>
      <t>Visualisez</t>
    </r>
    <r>
      <rPr>
        <sz val="8"/>
        <color indexed="8"/>
        <rFont val="Calibri"/>
        <family val="2"/>
      </rPr>
      <t xml:space="preserve"> la situation avec l'onglet "Cartographie", </t>
    </r>
    <r>
      <rPr>
        <b/>
        <sz val="8"/>
        <color indexed="8"/>
        <rFont val="Calibri"/>
        <family val="2"/>
      </rPr>
      <t>identifiez</t>
    </r>
    <r>
      <rPr>
        <sz val="8"/>
        <color indexed="8"/>
        <rFont val="Calibri"/>
        <family val="2"/>
      </rPr>
      <t xml:space="preserve"> les améliorations à faire, </t>
    </r>
    <r>
      <rPr>
        <b/>
        <sz val="8"/>
        <color indexed="8"/>
        <rFont val="Calibri"/>
        <family val="2"/>
      </rPr>
      <t>progressez</t>
    </r>
    <r>
      <rPr>
        <sz val="8"/>
        <color indexed="8"/>
        <rFont val="Calibri"/>
        <family val="2"/>
      </rPr>
      <t xml:space="preserve"> dans vos pratiques</t>
    </r>
  </si>
  <si>
    <r>
      <t>Mode d'emploi</t>
    </r>
    <r>
      <rPr>
        <b/>
        <i/>
        <sz val="10"/>
        <rFont val="Calibri"/>
        <family val="2"/>
      </rPr>
      <t xml:space="preserve">  P D C A</t>
    </r>
  </si>
  <si>
    <r>
      <t xml:space="preserve">1) </t>
    </r>
    <r>
      <rPr>
        <b/>
        <sz val="8"/>
        <rFont val="Calibri"/>
        <family val="2"/>
      </rPr>
      <t>Prenez connaissance</t>
    </r>
    <r>
      <rPr>
        <sz val="8"/>
        <rFont val="Calibri"/>
        <family val="2"/>
      </rPr>
      <t xml:space="preserve"> des contenus des {onglets} (règle:</t>
    </r>
    <r>
      <rPr>
        <sz val="8"/>
        <color indexed="15"/>
        <rFont val="Calibri"/>
        <family val="2"/>
      </rPr>
      <t xml:space="preserve"> </t>
    </r>
    <r>
      <rPr>
        <sz val="8"/>
        <color indexed="39"/>
        <rFont val="Calibri"/>
        <family val="2"/>
      </rPr>
      <t>une zone blanche écrite en bleu est modifiable</t>
    </r>
    <r>
      <rPr>
        <sz val="8"/>
        <rFont val="Calibri"/>
        <family val="2"/>
      </rPr>
      <t>)</t>
    </r>
  </si>
  <si>
    <r>
      <t>2)</t>
    </r>
    <r>
      <rPr>
        <b/>
        <sz val="8"/>
        <rFont val="Calibri"/>
        <family val="2"/>
      </rPr>
      <t xml:space="preserve"> Indiquez les données </t>
    </r>
    <r>
      <rPr>
        <sz val="8"/>
        <rFont val="Calibri"/>
        <family val="2"/>
      </rPr>
      <t>contextuelles et les paramètres de l'évaluation (</t>
    </r>
    <r>
      <rPr>
        <sz val="8"/>
        <color indexed="39"/>
        <rFont val="Calibri"/>
        <family val="2"/>
      </rPr>
      <t>cellules blanches écrites en bleu = modifiables</t>
    </r>
    <r>
      <rPr>
        <sz val="8"/>
        <rFont val="Calibri"/>
        <family val="2"/>
      </rPr>
      <t>)</t>
    </r>
  </si>
  <si>
    <r>
      <t xml:space="preserve">3) </t>
    </r>
    <r>
      <rPr>
        <b/>
        <sz val="8"/>
        <rFont val="Calibri"/>
        <family val="2"/>
      </rPr>
      <t xml:space="preserve">Indiquez le responsable de l'évaluation </t>
    </r>
    <r>
      <rPr>
        <sz val="8"/>
        <rFont val="Calibri"/>
        <family val="2"/>
      </rPr>
      <t xml:space="preserve">(interne ou externe au service, voire à l'établissement) et </t>
    </r>
    <r>
      <rPr>
        <b/>
        <sz val="8"/>
        <rFont val="Calibri"/>
        <family val="2"/>
      </rPr>
      <t>la date</t>
    </r>
  </si>
  <si>
    <r>
      <t>A faire en manuel</t>
    </r>
    <r>
      <rPr>
        <sz val="8"/>
        <color indexed="9"/>
        <rFont val="Calibri"/>
        <family val="2"/>
      </rPr>
      <t xml:space="preserve">
N° du choix </t>
    </r>
    <r>
      <rPr>
        <b/>
        <sz val="8"/>
        <color indexed="9"/>
        <rFont val="Calibri"/>
        <family val="2"/>
      </rPr>
      <t>croissant</t>
    </r>
    <r>
      <rPr>
        <sz val="8"/>
        <color indexed="9"/>
        <rFont val="Calibri"/>
        <family val="2"/>
      </rPr>
      <t xml:space="preserve"> selon son  Ordre Alphabétique : 1 à …</t>
    </r>
  </si>
  <si>
    <r>
      <t xml:space="preserve">Libellés détaillés et explicites 
</t>
    </r>
    <r>
      <rPr>
        <b/>
        <sz val="8"/>
        <rFont val="Calibri"/>
        <family val="2"/>
      </rPr>
      <t>des niveaux de VÉRACITÉ</t>
    </r>
  </si>
  <si>
    <r>
      <rPr>
        <sz val="8"/>
        <rFont val="Calibri"/>
        <family val="2"/>
      </rPr>
      <t xml:space="preserve">Choix de </t>
    </r>
    <r>
      <rPr>
        <b/>
        <sz val="8"/>
        <rFont val="Calibri"/>
        <family val="2"/>
      </rPr>
      <t>VÉRACITÉ</t>
    </r>
  </si>
  <si>
    <r>
      <t xml:space="preserve">Taux de 
</t>
    </r>
    <r>
      <rPr>
        <b/>
        <sz val="8"/>
        <rFont val="Calibri"/>
        <family val="2"/>
      </rPr>
      <t>VÉRACITÉ</t>
    </r>
  </si>
  <si>
    <t>Items des articles de l'AI Act</t>
  </si>
  <si>
    <t>Autodiagnostic pour évaluer la conformité aux exigences de l'AI Act</t>
  </si>
  <si>
    <t>Référence du DM évalué</t>
  </si>
  <si>
    <t>Indiquez la référence du DM avec système d'IA évalué</t>
  </si>
  <si>
    <t>Onglet {Exigences AI Act pour DM}</t>
  </si>
  <si>
    <t>Nom du responsable de cette évaluation</t>
  </si>
  <si>
    <r>
      <t>LIBELLÉS</t>
    </r>
    <r>
      <rPr>
        <sz val="8"/>
        <rFont val="Calibri"/>
        <family val="2"/>
      </rPr>
      <t xml:space="preserve"> des niveaux de </t>
    </r>
    <r>
      <rPr>
        <b/>
        <sz val="8"/>
        <rFont val="Calibri"/>
        <family val="2"/>
      </rPr>
      <t>VÉRACITÉ</t>
    </r>
    <r>
      <rPr>
        <sz val="8"/>
        <rFont val="Calibri"/>
        <family val="2"/>
      </rPr>
      <t xml:space="preserve"> des actions liées aux exigences de l'AI Act</t>
    </r>
  </si>
  <si>
    <t>Règlement</t>
  </si>
  <si>
    <t>Ce système de gestion des risques s’entend comme étant un processus itératif continu qui est planifié et se déroule sur l’ensemble du cycle de vie d’un système d’IA à haut risque et qui doit périodiquement faire l’objet d’un examen et d’une mise à jour méthodiques.</t>
  </si>
  <si>
    <t xml:space="preserve"> Il comprend les étapes suivantes : 
a) l’identification et l’analyse des risques connus et raisonnablement prévisibles que le système d’IA à haut risque peut poser pour la santé, la sécurité ou les droits fondamentaux lorsque le système d’IA à haut risque est utilisé conformément à sa destination;</t>
  </si>
  <si>
    <t>Pour déterminer les mesures de gestion des risques les plus adaptées, il convient de veiller à: 
a) éliminer ou réduire les risques identifiés et évalués conformément au paragraphe 2 autant que la technologie le permet grâce à une conception et à un développement appropriés du système d’IA à haut risque;</t>
  </si>
  <si>
    <t>Tests sur la base d'indicateurs</t>
  </si>
  <si>
    <t>10.1</t>
  </si>
  <si>
    <t xml:space="preserve">Les jeux de données d’entraînement, de validation et de test sont soumis à des pratiques en matière de gouvernance et de gestion des données appropriées à la destination du systèmes d’IA à haut risque. </t>
  </si>
  <si>
    <t>10.2</t>
  </si>
  <si>
    <t>Ces pratiques concernent en particulier: 
a) les choix de conception pertinents</t>
  </si>
  <si>
    <t>b) les processus de collecte de données et l’origine des données, ainsi que, dans le cas des données à caractère personnel, la finalité initiale de la collecte de données;</t>
  </si>
  <si>
    <t>c) les opérations de traitement pertinentes pour la préparation des données, telles que l’annotation, l’étiquetage, le nettoyage, la mise à jour, l’enrichissement et l’agrégation;</t>
  </si>
  <si>
    <t>d) la formulation d’hypothèses, notamment en ce qui concerne les informations que les données sont censées mesurer et représenter;</t>
  </si>
  <si>
    <t>e) une évaluation de la disponibilité, de la quantité et de l’adéquation des jeux de données nécessaires;</t>
  </si>
  <si>
    <t>f) un examen permettant de repérer d’éventuels biais qui sont susceptibles de porter atteinte à la santé et à la sécurité des personnes, d’avoir une incidence négative sur les droits fondamentaux ou de se traduire par une discrimination interdite par le droit de l’Union, en particulier lorsque les données de sortie influencent les entrées pour les opérations futures;</t>
  </si>
  <si>
    <t>g) les mesures appropriées visant à détecter, prévenir et atténuer les éventuels biais repérés conformément au point f);</t>
  </si>
  <si>
    <t>h) la détection de lacunes ou déficiences pertinentes dans les données qui empêchent l’application du présent règlement, et la manière dont ces lacunes ou déficiences peuvent être comblées.</t>
  </si>
  <si>
    <t xml:space="preserve">10.2.b </t>
  </si>
  <si>
    <t>10.2.c</t>
  </si>
  <si>
    <t>10.2.d</t>
  </si>
  <si>
    <t>10.2.e</t>
  </si>
  <si>
    <t>10.2.g</t>
  </si>
  <si>
    <t>10.2.f</t>
  </si>
  <si>
    <t>10.2.h</t>
  </si>
  <si>
    <t>Les systèmes d’IA à haut risque permettent, techniquement, l’enregistrement automatique des événements (journaux) tout au long de la durée de vie du système.</t>
  </si>
  <si>
    <t>Afin de garantir un degré de traçabilité du fonctionnement d’un système d’IA qui soit adapté à la destination du système, les fonctionnalités de journalisation permettent l’enregistrement des événements pertinents pour: 
a) repérer les situations susceptibles d’avoir pour effet que le système d’IA à haut risque présente un risque au sens de l’article 79, paragraphe 1, ou d’entraîner une modification substantielle</t>
  </si>
  <si>
    <t>c) surveiller le fonctionnement du système d’IA à haut risque comme prévu à l’article 26, paragraphe 5.</t>
  </si>
  <si>
    <t>La notice d’utilisation contient au moins les informations suivantes: 
a) l’identité et les coordonnées du fournisseur et, le cas échéant, de son mandataire;</t>
  </si>
  <si>
    <t xml:space="preserve">b) les caractéristiques, les capacités et les limites de performance du système d’IA à haut risque, notamment: 
i) sa destination ; </t>
  </si>
  <si>
    <t>vii) le cas échéant, les informations permettant aux déployeurs d’interpréter les sorties du système d’IA à haut risque et de les utiliser de manière appropriée;</t>
  </si>
  <si>
    <t>13.3.b.ii</t>
  </si>
  <si>
    <t>13.3.b.iii</t>
  </si>
  <si>
    <t>13.3.b.iv</t>
  </si>
  <si>
    <t>13.3.b.v</t>
  </si>
  <si>
    <t>13.3.b.vi</t>
  </si>
  <si>
    <t>13.3.b.vii</t>
  </si>
  <si>
    <t>13.3.c</t>
  </si>
  <si>
    <t>13.3.d</t>
  </si>
  <si>
    <t>13.3.e</t>
  </si>
  <si>
    <t>13.3.f</t>
  </si>
  <si>
    <t>14.1</t>
  </si>
  <si>
    <t>14.2</t>
  </si>
  <si>
    <t>14.3</t>
  </si>
  <si>
    <t>14.4</t>
  </si>
  <si>
    <r>
      <t xml:space="preserve">Les mesures de contrôle sont proportionnées aux risques, au niveau d’autonomie et au contexte d’utilisation du système d’IA à haut risque, et sont assurées au moyen </t>
    </r>
    <r>
      <rPr>
        <b/>
        <sz val="10"/>
        <rFont val="Calibri"/>
        <family val="2"/>
      </rPr>
      <t>d’un ou des deux types de mesures suivants</t>
    </r>
    <r>
      <rPr>
        <sz val="10"/>
        <rFont val="Calibri"/>
        <family val="2"/>
      </rPr>
      <t>: 
a) des mesures identifiées et, lorsque cela est techniquement possible, intégrées par le fournisseur dans le système d’IA à haut risque avant la mise sur le marché ou la mise en service de ce dernier; 
b) des mesures identifiées par le fournisseur avant la mise sur le marché ou la mise en service du système d’IA à haut risque et qui se prêtent à une mise en oeuvre par le déployeur</t>
    </r>
  </si>
  <si>
    <t>Aux fins de la mise en oeuvre des dispositions des paragraphes 1, 2 et 3, le système d’IA à haut risque est fourni au déployeur de telle manière que les personnes physiques chargées d’effectuer un contrôle humain, dans la mesure où cela est approprié et proportionné, ont la possibilité: 
a) de comprendre correctement les capacités et les limites pertinentes du système d’IA à haut risque et d’être en mesure de surveiller correctement son fonctionnement, y compris en vue de détecter et de traiter les anomalies, les dysfonctionnements et les performances inattendues;</t>
  </si>
  <si>
    <t>14.4.a</t>
  </si>
  <si>
    <t>14.4.b</t>
  </si>
  <si>
    <t>14.4.c</t>
  </si>
  <si>
    <t>14.4.d</t>
  </si>
  <si>
    <t>14.4.e</t>
  </si>
  <si>
    <t>Les systèmes d’IA à haut risque font preuve d’autant de résilience que possible en cas d’erreurs, de défaillances ou d’incohérences pouvant survenir au sein des systèmes eux-mêmes ou de l’environnement dans lequel ils fonctionnent, notamment en raison de leur interaction avec des personnes physiques ou d’autres systèmes. Des mesures techniques et organisationnelles sont prises à cet égard. Des solutions techniques redondantes, telles que des plans de sauvegarde ou des mesures de sécurité après défaillance, peuvent permettre de garantir la robustesse des systèmes d’IA à haut risque.</t>
  </si>
  <si>
    <t>Les fournisseurs de systèmes d’IA à haut risque mettent en place un système de gestion de la qualité garantissant le respect du présent règlement. Ce système est documenté de manière méthodique et ordonnée sous la forme de politiques, de procédures et d’instructions écrites,</t>
  </si>
  <si>
    <t xml:space="preserve"> et comprend au moins les aspects suivants: 
a) une stratégie de respect de la réglementation, notamment le respect des procédures d’évaluation de la conformité et des procédures de gestion des modifications apportées aux systèmes d’IA à haut risque;</t>
  </si>
  <si>
    <t>c) des techniques, procédures et actions systématiques destinées au développement des systèmes d’IA à haut risque ainsi qu’au contrôle et à l’assurance de leur qualité;</t>
  </si>
  <si>
    <t>d) des procédures d’examen, de test et de validation à exécuter avant, pendant et après le développement du système d’IA à haut risque, ainsi que la fréquence à laquelle elles doivent être réalisées;</t>
  </si>
  <si>
    <t>e) des spécifications techniques, notamment des normes, à appliquer et, lorsque les normes harmonisées pertinentes ne sont pas appliquées intégralement, ou ne couvrent pas toutes les exigences pertinentes énoncées à la section 2, les moyens à utiliser pour faire en sorte que le système d’IA à haut risque satisfasse auxdites exigences;</t>
  </si>
  <si>
    <t>f) les systèmes et procédures de gestion des données, notamment l’acquisition, la collecte, l’analyse, l’étiquetage, le stockage, la filtration, l’exploration, l’agrégation, la conservation des données et toute autre opération concernant les données qui est effectuée avant la mise sur le marché ou la mise en service de systèmes d’IA à haut risque et aux fins de celles-ci;</t>
  </si>
  <si>
    <t>g) le système de gestion des risques prévu à l’article 9;</t>
  </si>
  <si>
    <t>h) l’élaboration, la mise en oeuvre et le fonctionnement d’un système de surveillance après commercialisation conformément à l’article 72;</t>
  </si>
  <si>
    <t>i) les procédures relatives au signalement d’un incident grave conformément à l’article 73;</t>
  </si>
  <si>
    <t>j) la gestion des communications avec les autorités nationales compétentes, les autres autorités compétentes, y compris celles fournissant ou facilitant l’accès aux données, les organismes notifiés, les autres opérateurs, les clients ou d’autres parties intéressées;</t>
  </si>
  <si>
    <t>k) les systèmes et procédures de conservation de tous les documents et informations pertinents;</t>
  </si>
  <si>
    <t>l) la gestion des ressources, y compris les mesures liées à la sécurité d’approvisionnement;</t>
  </si>
  <si>
    <t>m) un cadre de responsabilisation définissant les responsabilités de l’encadrement et des autres membres du personnel en ce qui concerne tous les aspects énumérés dans le présent paragraphe.</t>
  </si>
  <si>
    <t>17.1</t>
  </si>
  <si>
    <t>Etapes</t>
  </si>
  <si>
    <t>Champ d'application</t>
  </si>
  <si>
    <t xml:space="preserve">Equilibre dans la gestion </t>
  </si>
  <si>
    <t>Critères</t>
  </si>
  <si>
    <t>Pertinence des données</t>
  </si>
  <si>
    <t>Contexte des données</t>
  </si>
  <si>
    <t>Informations dans la notice</t>
  </si>
  <si>
    <t>Modalités</t>
  </si>
  <si>
    <t>Indicateurs d'exactitude</t>
  </si>
  <si>
    <t>Eléments</t>
  </si>
  <si>
    <t>Tenue et conservation</t>
  </si>
  <si>
    <t>Niveaux de conformité à l'AI Act</t>
  </si>
  <si>
    <t>Informations sur le DM concerné</t>
  </si>
  <si>
    <t>9. Système de gestion des risques</t>
  </si>
  <si>
    <t>10. Données et gouvernance des données</t>
  </si>
  <si>
    <t>12. Enregistrement</t>
  </si>
  <si>
    <t>13. Transparence et fourniture d’informations aux déployeurs</t>
  </si>
  <si>
    <t>14. Contrôle humain</t>
  </si>
  <si>
    <t>15. Exactitude, robustesse, cybersécurité</t>
  </si>
  <si>
    <t>17. Système de gestion de la qualité</t>
  </si>
  <si>
    <t>19. Journaux générés automatiquement</t>
  </si>
  <si>
    <t>Tableaux de bord sur la conformité aux articles de l'AI Act</t>
  </si>
  <si>
    <t>Pour plus de détails… Tableaux de bord sur la conformité aux sous-articles de l'AI Act</t>
  </si>
  <si>
    <t>Synthèse des résultats globaux, par articles et par sous-articles de l'AI Act</t>
  </si>
  <si>
    <r>
      <t xml:space="preserve">Niveau 2 : L'exigence est respectée </t>
    </r>
    <r>
      <rPr>
        <b/>
        <sz val="8"/>
        <color indexed="39"/>
        <rFont val="Calibri"/>
        <family val="2"/>
      </rPr>
      <t>quelques fois</t>
    </r>
    <r>
      <rPr>
        <sz val="8"/>
        <color indexed="39"/>
        <rFont val="Calibri"/>
        <family val="2"/>
      </rPr>
      <t xml:space="preserve"> de manière </t>
    </r>
    <r>
      <rPr>
        <b/>
        <sz val="8"/>
        <color indexed="39"/>
        <rFont val="Calibri"/>
        <family val="2"/>
      </rPr>
      <t>informelle.</t>
    </r>
  </si>
  <si>
    <r>
      <t xml:space="preserve">Niveau 4 : La conformité à l'exigence est </t>
    </r>
    <r>
      <rPr>
        <b/>
        <sz val="8"/>
        <color indexed="39"/>
        <rFont val="Calibri"/>
        <family val="2"/>
      </rPr>
      <t>réalisée et tracée</t>
    </r>
    <r>
      <rPr>
        <sz val="8"/>
        <color indexed="39"/>
        <rFont val="Calibri"/>
        <family val="2"/>
      </rPr>
      <t>.</t>
    </r>
  </si>
  <si>
    <r>
      <t xml:space="preserve">Niveau 1 : L'exigence n'est </t>
    </r>
    <r>
      <rPr>
        <b/>
        <sz val="8"/>
        <color rgb="FF0000D4"/>
        <rFont val="Calibri"/>
        <family val="2"/>
      </rPr>
      <t>pas</t>
    </r>
    <r>
      <rPr>
        <sz val="8"/>
        <color indexed="12"/>
        <rFont val="Calibri"/>
        <family val="2"/>
      </rPr>
      <t xml:space="preserve"> respectée,</t>
    </r>
    <r>
      <rPr>
        <b/>
        <sz val="8"/>
        <color indexed="39"/>
        <rFont val="Calibri"/>
        <family val="2"/>
      </rPr>
      <t xml:space="preserve"> </t>
    </r>
    <r>
      <rPr>
        <sz val="8"/>
        <color indexed="39"/>
        <rFont val="Calibri"/>
        <family val="2"/>
      </rPr>
      <t xml:space="preserve">ou alors de manière </t>
    </r>
    <r>
      <rPr>
        <b/>
        <sz val="8"/>
        <color rgb="FF0000FF"/>
        <rFont val="Calibri"/>
        <family val="2"/>
      </rPr>
      <t>très aléatoire</t>
    </r>
    <r>
      <rPr>
        <sz val="8"/>
        <color indexed="39"/>
        <rFont val="Calibri"/>
        <family val="2"/>
      </rPr>
      <t>.</t>
    </r>
  </si>
  <si>
    <r>
      <t>Niveau 3 : L'exigence est respectée</t>
    </r>
    <r>
      <rPr>
        <sz val="8"/>
        <color indexed="39"/>
        <rFont val="Calibri"/>
        <family val="2"/>
      </rPr>
      <t xml:space="preserve"> et le mode de preuve est </t>
    </r>
    <r>
      <rPr>
        <b/>
        <sz val="8"/>
        <color rgb="FF0000FF"/>
        <rFont val="Calibri"/>
        <family val="2"/>
      </rPr>
      <t>assez convaincant</t>
    </r>
    <r>
      <rPr>
        <sz val="8"/>
        <color indexed="39"/>
        <rFont val="Calibri"/>
        <family val="2"/>
      </rPr>
      <t>.</t>
    </r>
  </si>
  <si>
    <t>Niveau global pour les exigences de l'AI Act 
pour les DM avec IA (SIA-HR)</t>
  </si>
  <si>
    <t>Impression sur pages A4 100% en format paysage</t>
  </si>
  <si>
    <t>Taux de conformité</t>
  </si>
  <si>
    <t>Société</t>
  </si>
  <si>
    <t>DM utilisant l'IA</t>
  </si>
  <si>
    <t>date</t>
  </si>
  <si>
    <t>nom</t>
  </si>
  <si>
    <t>équipe</t>
  </si>
  <si>
    <r>
      <rPr>
        <sz val="10"/>
        <rFont val="Calibri"/>
        <family val="2"/>
      </rPr>
      <t xml:space="preserve">Noms des </t>
    </r>
    <r>
      <rPr>
        <b/>
        <sz val="10"/>
        <rFont val="Calibri"/>
        <family val="2"/>
      </rPr>
      <t>membres de l'équipe</t>
    </r>
    <r>
      <rPr>
        <sz val="10"/>
        <rFont val="Calibri"/>
        <family val="2"/>
      </rPr>
      <t xml:space="preserve"> d'évaluation </t>
    </r>
    <r>
      <rPr>
        <b/>
        <sz val="10"/>
        <rFont val="Calibri"/>
        <family val="2"/>
      </rPr>
      <t>si elle est collective : </t>
    </r>
  </si>
  <si>
    <t>QUI</t>
  </si>
  <si>
    <t>QUAND</t>
  </si>
  <si>
    <t>Commentaires sur les résultats obtenus</t>
  </si>
  <si>
    <t>Décisions : Plans d'action prioritaires</t>
  </si>
  <si>
    <r>
      <rPr>
        <b/>
        <sz val="10"/>
        <rFont val="Calibri"/>
        <family val="2"/>
        <scheme val="minor"/>
      </rPr>
      <t xml:space="preserve">QUOI </t>
    </r>
    <r>
      <rPr>
        <sz val="10"/>
        <rFont val="Calibri"/>
        <family val="2"/>
        <scheme val="minor"/>
      </rPr>
      <t>Objectifs à atteindre</t>
    </r>
  </si>
  <si>
    <t>Les systèmes d’IA à haut risque sont accompagnés d’une notice d’utilisation dans un format numérique approprié ou autre, contenant des informations concises, complètes, exactes et claires, qui soient pertinentes, accessibles et compréhensibles pour les déployeurs.</t>
  </si>
  <si>
    <t>Notice</t>
  </si>
  <si>
    <t>Conformité globale aux exigences de l'AI Act pour les DM avec IA</t>
  </si>
  <si>
    <t>Impression sur pages A4 100% format portrait</t>
  </si>
  <si>
    <t>Enregistrement qualité :  A4 100% portrait</t>
  </si>
  <si>
    <t>Attention !</t>
  </si>
  <si>
    <r>
      <t xml:space="preserve">4) </t>
    </r>
    <r>
      <rPr>
        <b/>
        <sz val="8"/>
        <rFont val="Calibri"/>
        <family val="2"/>
      </rPr>
      <t>Réalisez l'autodiagnostic</t>
    </r>
    <r>
      <rPr>
        <sz val="8"/>
        <rFont val="Calibri"/>
        <family val="2"/>
      </rPr>
      <t xml:space="preserve"> </t>
    </r>
    <r>
      <rPr>
        <b/>
        <sz val="8"/>
        <color indexed="10"/>
        <rFont val="Calibri"/>
        <family val="2"/>
      </rPr>
      <t>de façon collective</t>
    </r>
    <r>
      <rPr>
        <sz val="8"/>
        <rFont val="Calibri"/>
        <family val="2"/>
      </rPr>
      <t xml:space="preserve">. </t>
    </r>
  </si>
  <si>
    <r>
      <t>6) Visualisez les synthèses</t>
    </r>
    <r>
      <rPr>
        <b/>
        <sz val="8"/>
        <rFont val="Calibri"/>
        <family val="2"/>
      </rPr>
      <t xml:space="preserve">, </t>
    </r>
    <r>
      <rPr>
        <sz val="8"/>
        <rFont val="Calibri"/>
        <family val="2"/>
      </rPr>
      <t>interprétez les résultats, recherchez des solutions</t>
    </r>
  </si>
  <si>
    <r>
      <t xml:space="preserve">7) Elaborez </t>
    </r>
    <r>
      <rPr>
        <b/>
        <sz val="8"/>
        <color indexed="10"/>
        <rFont val="Calibri"/>
        <family val="2"/>
      </rPr>
      <t>(collectivement)</t>
    </r>
    <r>
      <rPr>
        <sz val="8"/>
        <rFont val="Calibri"/>
        <family val="2"/>
      </rPr>
      <t xml:space="preserve"> les plans d'action prioritaires à mettre en œuvre et à déployer (Quoi, Qui, Quand...)</t>
    </r>
  </si>
  <si>
    <r>
      <t xml:space="preserve">8) Enregistrez, imprimez et communiquez sur votre </t>
    </r>
    <r>
      <rPr>
        <b/>
        <sz val="8"/>
        <rFont val="Calibri"/>
        <family val="2"/>
      </rPr>
      <t xml:space="preserve">autodiagnostic </t>
    </r>
    <r>
      <rPr>
        <sz val="8"/>
        <rFont val="Calibri"/>
        <family val="2"/>
      </rPr>
      <t>auprès des parties prenantes de votre organisation</t>
    </r>
  </si>
  <si>
    <r>
      <t xml:space="preserve">9) Mettez en œuvre les </t>
    </r>
    <r>
      <rPr>
        <b/>
        <sz val="8"/>
        <rFont val="Calibri"/>
        <family val="2"/>
      </rPr>
      <t>plans d'action,</t>
    </r>
    <r>
      <rPr>
        <sz val="8"/>
        <rFont val="Calibri"/>
        <family val="2"/>
      </rPr>
      <t xml:space="preserve"> veillez aux </t>
    </r>
    <r>
      <rPr>
        <b/>
        <sz val="8"/>
        <rFont val="Calibri"/>
        <family val="2"/>
      </rPr>
      <t>ressources,</t>
    </r>
    <r>
      <rPr>
        <sz val="8"/>
        <rFont val="Calibri"/>
        <family val="2"/>
      </rPr>
      <t xml:space="preserve"> mesurez les </t>
    </r>
    <r>
      <rPr>
        <b/>
        <sz val="8"/>
        <rFont val="Calibri"/>
        <family val="2"/>
      </rPr>
      <t>progrès</t>
    </r>
    <r>
      <rPr>
        <sz val="8"/>
        <rFont val="Calibri"/>
        <family val="2"/>
      </rPr>
      <t xml:space="preserve"> périodiquement (1/an au minimum)</t>
    </r>
  </si>
  <si>
    <r>
      <t>5) Pour plus de détails sur l'</t>
    </r>
    <r>
      <rPr>
        <b/>
        <sz val="8"/>
        <color theme="1"/>
        <rFont val="Calibri"/>
        <family val="2"/>
      </rPr>
      <t>interprétation</t>
    </r>
    <r>
      <rPr>
        <sz val="8"/>
        <color theme="1"/>
        <rFont val="Calibri"/>
        <family val="2"/>
      </rPr>
      <t xml:space="preserve"> des exigences, consultez </t>
    </r>
    <r>
      <rPr>
        <b/>
        <sz val="8"/>
        <color theme="1"/>
        <rFont val="Calibri"/>
        <family val="2"/>
      </rPr>
      <t>notre guide PDF interactif</t>
    </r>
    <r>
      <rPr>
        <sz val="8"/>
        <color theme="1"/>
        <rFont val="Calibri"/>
        <family val="2"/>
      </rPr>
      <t xml:space="preserve"> : 
https://doi.org/10.34746/ids250</t>
    </r>
  </si>
  <si>
    <t>Règlement (UE) 2024/1689 concernant l'intelligence artificielle 
http://data.europa.eu/eli/reg/2024/1689/oj</t>
  </si>
  <si>
    <t>Autodiagnostic sur les exigences de l'AI Act 
pour les fabricants de DM</t>
  </si>
  <si>
    <r>
      <t xml:space="preserve">Échelles d'évaluation </t>
    </r>
    <r>
      <rPr>
        <b/>
        <i/>
        <sz val="10"/>
        <rFont val="Calibri"/>
        <family val="2"/>
      </rPr>
      <t>paramétrables</t>
    </r>
  </si>
  <si>
    <r>
      <rPr>
        <sz val="8"/>
        <color rgb="FFFF0000"/>
        <rFont val="Calibri"/>
        <family val="2"/>
      </rPr>
      <t xml:space="preserve">Cet outil ne liste pas les exigences pour les IA à usage général. 
</t>
    </r>
    <r>
      <rPr>
        <sz val="8"/>
        <rFont val="Calibri"/>
        <family val="2"/>
      </rPr>
      <t>Si tel est le cas de votre DM, merci de consulter le règlement (voir Chapitre V : Modèles d'IA à usage général)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</si>
</sst>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theme="1"/>
      <name val="Calibri"/>
      <family val="2"/>
      <scheme val="minor"/>
    </font>
    <font>
      <sz val="10"/>
      <name val="Arial"/>
      <family val="2"/>
    </font>
    <font>
      <sz val="10"/>
      <name val="Arial"/>
      <family val="2"/>
    </font>
    <font>
      <sz val="8"/>
      <name val="Calibri"/>
      <family val="2"/>
    </font>
    <font>
      <sz val="10"/>
      <color indexed="8"/>
      <name val="Calibri"/>
      <family val="2"/>
    </font>
    <font>
      <sz val="8"/>
      <name val="Verdana"/>
    </font>
    <font>
      <sz val="11"/>
      <name val="Calibri"/>
      <family val="2"/>
    </font>
    <font>
      <sz val="8"/>
      <name val="Calibri"/>
      <family val="2"/>
    </font>
    <font>
      <sz val="11"/>
      <color indexed="9"/>
      <name val="Calibri"/>
      <family val="2"/>
    </font>
    <font>
      <sz val="10"/>
      <color indexed="9"/>
      <name val="Calibri"/>
      <family val="2"/>
    </font>
    <font>
      <sz val="8"/>
      <color indexed="9"/>
      <name val="Calibri"/>
      <family val="2"/>
    </font>
    <font>
      <sz val="12"/>
      <color theme="1"/>
      <name val="Calibri"/>
      <family val="2"/>
      <scheme val="minor"/>
    </font>
    <font>
      <b/>
      <sz val="10"/>
      <name val="Calibri"/>
      <family val="2"/>
    </font>
    <font>
      <sz val="10"/>
      <name val="Calibri"/>
      <family val="2"/>
    </font>
    <font>
      <sz val="11"/>
      <color theme="1"/>
      <name val="Calibri"/>
      <family val="2"/>
    </font>
    <font>
      <b/>
      <sz val="9"/>
      <name val="Calibri"/>
      <family val="2"/>
    </font>
    <font>
      <sz val="9"/>
      <name val="Calibri"/>
      <family val="2"/>
    </font>
    <font>
      <i/>
      <sz val="8"/>
      <name val="Calibri"/>
      <family val="2"/>
    </font>
    <font>
      <sz val="11"/>
      <color indexed="8"/>
      <name val="Calibri"/>
      <family val="2"/>
    </font>
    <font>
      <b/>
      <sz val="16"/>
      <name val="Calibri"/>
      <family val="2"/>
    </font>
    <font>
      <i/>
      <sz val="10"/>
      <color indexed="12"/>
      <name val="Calibri"/>
      <family val="2"/>
    </font>
    <font>
      <b/>
      <sz val="12"/>
      <name val="Calibri"/>
      <family val="2"/>
    </font>
    <font>
      <b/>
      <sz val="11"/>
      <name val="Calibri"/>
      <family val="2"/>
    </font>
    <font>
      <sz val="9"/>
      <color indexed="12"/>
      <name val="Calibri"/>
      <family val="2"/>
    </font>
    <font>
      <b/>
      <sz val="20"/>
      <name val="Calibri"/>
      <family val="2"/>
    </font>
    <font>
      <sz val="10"/>
      <color indexed="10"/>
      <name val="Calibri"/>
      <family val="2"/>
    </font>
    <font>
      <sz val="10"/>
      <color indexed="12"/>
      <name val="Calibri"/>
      <family val="2"/>
    </font>
    <font>
      <sz val="12"/>
      <name val="Calibri"/>
      <family val="2"/>
    </font>
    <font>
      <b/>
      <sz val="10"/>
      <color indexed="10"/>
      <name val="Calibri"/>
      <family val="2"/>
    </font>
    <font>
      <b/>
      <sz val="10"/>
      <color indexed="9"/>
      <name val="Calibri"/>
      <family val="2"/>
    </font>
    <font>
      <sz val="11"/>
      <color indexed="12"/>
      <name val="Calibri"/>
      <family val="2"/>
    </font>
    <font>
      <i/>
      <sz val="8"/>
      <color indexed="8"/>
      <name val="Calibri"/>
      <family val="2"/>
    </font>
    <font>
      <sz val="8"/>
      <color indexed="8"/>
      <name val="Calibri"/>
      <family val="2"/>
    </font>
    <font>
      <b/>
      <sz val="10"/>
      <color indexed="8"/>
      <name val="Calibri"/>
      <family val="2"/>
    </font>
    <font>
      <b/>
      <sz val="10"/>
      <color indexed="60"/>
      <name val="Calibri"/>
      <family val="2"/>
    </font>
    <font>
      <b/>
      <sz val="8"/>
      <color indexed="9"/>
      <name val="Calibri"/>
      <family val="2"/>
    </font>
    <font>
      <b/>
      <sz val="8"/>
      <name val="Calibri"/>
      <family val="2"/>
    </font>
    <font>
      <i/>
      <sz val="8"/>
      <color indexed="12"/>
      <name val="Calibri"/>
      <family val="2"/>
    </font>
    <font>
      <sz val="8"/>
      <color indexed="12"/>
      <name val="Calibri"/>
      <family val="2"/>
    </font>
    <font>
      <sz val="8"/>
      <color theme="0"/>
      <name val="Calibri"/>
      <family val="2"/>
    </font>
    <font>
      <sz val="11"/>
      <color theme="0"/>
      <name val="Calibri"/>
      <family val="2"/>
    </font>
    <font>
      <i/>
      <sz val="9"/>
      <name val="Calibri"/>
      <family val="2"/>
    </font>
    <font>
      <b/>
      <i/>
      <sz val="10"/>
      <color indexed="10"/>
      <name val="Calibri"/>
      <family val="2"/>
    </font>
    <font>
      <b/>
      <i/>
      <sz val="8"/>
      <color indexed="12"/>
      <name val="Calibri"/>
      <family val="2"/>
    </font>
    <font>
      <b/>
      <i/>
      <sz val="10"/>
      <name val="Calibri"/>
      <family val="2"/>
    </font>
    <font>
      <b/>
      <sz val="8"/>
      <color indexed="12"/>
      <name val="Calibri"/>
      <family val="2"/>
    </font>
    <font>
      <b/>
      <sz val="8"/>
      <color indexed="10"/>
      <name val="Calibri"/>
      <family val="2"/>
    </font>
    <font>
      <b/>
      <sz val="8"/>
      <color indexed="8"/>
      <name val="Calibri"/>
      <family val="2"/>
    </font>
    <font>
      <b/>
      <i/>
      <sz val="8"/>
      <color indexed="10"/>
      <name val="Calibri"/>
      <family val="2"/>
    </font>
    <font>
      <sz val="8"/>
      <color indexed="15"/>
      <name val="Calibri"/>
      <family val="2"/>
    </font>
    <font>
      <sz val="8"/>
      <color indexed="39"/>
      <name val="Calibri"/>
      <family val="2"/>
    </font>
    <font>
      <b/>
      <sz val="8"/>
      <color indexed="39"/>
      <name val="Calibri"/>
      <family val="2"/>
    </font>
    <font>
      <sz val="9"/>
      <color theme="1"/>
      <name val="Calibri"/>
      <family val="2"/>
    </font>
    <font>
      <b/>
      <sz val="8"/>
      <color rgb="FF0000D4"/>
      <name val="Calibri"/>
      <family val="2"/>
    </font>
    <font>
      <b/>
      <sz val="8"/>
      <color rgb="FF0000FF"/>
      <name val="Calibri"/>
      <family val="2"/>
    </font>
    <font>
      <sz val="10"/>
      <color theme="0"/>
      <name val="Calibri"/>
      <family val="2"/>
    </font>
    <font>
      <b/>
      <sz val="11"/>
      <color theme="0"/>
      <name val="Calibri"/>
      <family val="2"/>
    </font>
    <font>
      <b/>
      <sz val="10"/>
      <color theme="0"/>
      <name val="Calibri"/>
      <family val="2"/>
    </font>
    <font>
      <i/>
      <sz val="10"/>
      <name val="Calibri"/>
      <family val="2"/>
    </font>
    <font>
      <b/>
      <sz val="10"/>
      <color indexed="10"/>
      <name val="Calibri"/>
      <family val="2"/>
      <scheme val="minor"/>
    </font>
    <font>
      <b/>
      <sz val="10"/>
      <name val="Calibri"/>
      <family val="2"/>
      <scheme val="minor"/>
    </font>
    <font>
      <sz val="10"/>
      <color indexed="10"/>
      <name val="Calibri"/>
      <family val="2"/>
      <scheme val="minor"/>
    </font>
    <font>
      <sz val="8"/>
      <color indexed="12"/>
      <name val="Calibri"/>
      <family val="2"/>
      <scheme val="minor"/>
    </font>
    <font>
      <sz val="9"/>
      <color indexed="17"/>
      <name val="Calibri"/>
      <family val="2"/>
      <scheme val="minor"/>
    </font>
    <font>
      <sz val="11"/>
      <color indexed="8"/>
      <name val="Calibri"/>
      <family val="2"/>
      <scheme val="minor"/>
    </font>
    <font>
      <sz val="10"/>
      <name val="Calibri"/>
      <family val="2"/>
      <scheme val="minor"/>
    </font>
    <font>
      <sz val="8"/>
      <color rgb="FFFF0000"/>
      <name val="Calibri"/>
      <family val="2"/>
    </font>
    <font>
      <sz val="9"/>
      <color indexed="81"/>
      <name val="Tahoma"/>
      <charset val="1"/>
    </font>
    <font>
      <sz val="8"/>
      <color theme="1"/>
      <name val="Calibri"/>
      <family val="2"/>
    </font>
    <font>
      <b/>
      <sz val="8"/>
      <color theme="1"/>
      <name val="Calibri"/>
      <family val="2"/>
    </font>
  </fonts>
  <fills count="27">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79998168889431442"/>
        <bgColor indexed="8"/>
      </patternFill>
    </fill>
    <fill>
      <patternFill patternType="solid">
        <fgColor theme="9" tint="0.39997558519241921"/>
        <bgColor indexed="8"/>
      </patternFill>
    </fill>
    <fill>
      <patternFill patternType="solid">
        <fgColor theme="9"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8"/>
      </patternFill>
    </fill>
    <fill>
      <patternFill patternType="solid">
        <fgColor theme="5" tint="0.79998168889431442"/>
        <bgColor indexed="8"/>
      </patternFill>
    </fill>
    <fill>
      <patternFill patternType="solid">
        <fgColor theme="6" tint="0.79998168889431442"/>
        <bgColor indexed="8"/>
      </patternFill>
    </fill>
    <fill>
      <patternFill patternType="solid">
        <fgColor theme="7" tint="0.79998168889431442"/>
        <bgColor indexed="8"/>
      </patternFill>
    </fill>
    <fill>
      <patternFill patternType="solid">
        <fgColor theme="8" tint="0.79998168889431442"/>
        <bgColor indexed="8"/>
      </patternFill>
    </fill>
    <fill>
      <patternFill patternType="solid">
        <fgColor theme="9" tint="0.79998168889431442"/>
        <bgColor indexed="8"/>
      </patternFill>
    </fill>
    <fill>
      <patternFill patternType="solid">
        <fgColor theme="4" tint="0.79998168889431442"/>
        <bgColor indexed="8"/>
      </patternFill>
    </fill>
    <fill>
      <patternFill patternType="solid">
        <fgColor theme="0" tint="-0.14999847407452621"/>
        <bgColor indexed="64"/>
      </patternFill>
    </fill>
    <fill>
      <patternFill patternType="solid">
        <fgColor theme="0" tint="-0.14999847407452621"/>
        <bgColor indexed="8"/>
      </patternFill>
    </fill>
    <fill>
      <patternFill patternType="solid">
        <fgColor theme="0"/>
        <bgColor indexed="64"/>
      </patternFill>
    </fill>
    <fill>
      <patternFill patternType="solid">
        <fgColor theme="0"/>
        <bgColor indexed="8"/>
      </patternFill>
    </fill>
    <fill>
      <patternFill patternType="solid">
        <fgColor rgb="FFF4F8D4"/>
        <bgColor indexed="8"/>
      </patternFill>
    </fill>
  </fills>
  <borders count="51">
    <border>
      <left/>
      <right/>
      <top/>
      <bottom/>
      <diagonal/>
    </border>
    <border>
      <left style="thin">
        <color indexed="23"/>
      </left>
      <right style="thin">
        <color indexed="23"/>
      </right>
      <top style="thin">
        <color indexed="23"/>
      </top>
      <bottom style="thin">
        <color indexed="23"/>
      </bottom>
      <diagonal/>
    </border>
    <border>
      <left/>
      <right/>
      <top style="thin">
        <color indexed="23"/>
      </top>
      <bottom style="thin">
        <color indexed="23"/>
      </bottom>
      <diagonal/>
    </border>
    <border>
      <left/>
      <right/>
      <top style="thin">
        <color indexed="55"/>
      </top>
      <bottom style="thin">
        <color indexed="55"/>
      </bottom>
      <diagonal/>
    </border>
    <border>
      <left/>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style="thin">
        <color indexed="23"/>
      </bottom>
      <diagonal/>
    </border>
    <border>
      <left style="thin">
        <color indexed="23"/>
      </left>
      <right/>
      <top/>
      <bottom/>
      <diagonal/>
    </border>
    <border>
      <left/>
      <right/>
      <top/>
      <bottom style="thin">
        <color indexed="23"/>
      </bottom>
      <diagonal/>
    </border>
    <border>
      <left/>
      <right style="thin">
        <color indexed="23"/>
      </right>
      <top/>
      <bottom/>
      <diagonal/>
    </border>
    <border>
      <left/>
      <right style="thin">
        <color indexed="23"/>
      </right>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23"/>
      </top>
      <bottom style="thin">
        <color indexed="64"/>
      </bottom>
      <diagonal/>
    </border>
    <border>
      <left style="thin">
        <color indexed="64"/>
      </left>
      <right/>
      <top style="thin">
        <color indexed="23"/>
      </top>
      <bottom style="thin">
        <color indexed="64"/>
      </bottom>
      <diagonal/>
    </border>
    <border>
      <left/>
      <right style="thin">
        <color indexed="64"/>
      </right>
      <top style="thin">
        <color indexed="2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23"/>
      </bottom>
      <diagonal/>
    </border>
    <border>
      <left/>
      <right/>
      <top style="thin">
        <color indexed="64"/>
      </top>
      <bottom style="thin">
        <color indexed="23"/>
      </bottom>
      <diagonal/>
    </border>
    <border>
      <left/>
      <right style="thin">
        <color indexed="64"/>
      </right>
      <top style="thin">
        <color indexed="64"/>
      </top>
      <bottom style="thin">
        <color indexed="23"/>
      </bottom>
      <diagonal/>
    </border>
    <border>
      <left style="thin">
        <color indexed="64"/>
      </left>
      <right/>
      <top style="thin">
        <color indexed="64"/>
      </top>
      <bottom style="thin">
        <color indexed="55"/>
      </bottom>
      <diagonal/>
    </border>
    <border>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top style="thin">
        <color indexed="55"/>
      </top>
      <bottom style="thin">
        <color indexed="55"/>
      </bottom>
      <diagonal/>
    </border>
    <border>
      <left/>
      <right style="thin">
        <color indexed="64"/>
      </right>
      <top style="thin">
        <color indexed="55"/>
      </top>
      <bottom style="thin">
        <color indexed="55"/>
      </bottom>
      <diagonal/>
    </border>
    <border>
      <left style="thin">
        <color indexed="64"/>
      </left>
      <right/>
      <top style="thin">
        <color indexed="55"/>
      </top>
      <bottom style="thin">
        <color indexed="64"/>
      </bottom>
      <diagonal/>
    </border>
    <border>
      <left/>
      <right/>
      <top style="thin">
        <color indexed="55"/>
      </top>
      <bottom style="thin">
        <color indexed="64"/>
      </bottom>
      <diagonal/>
    </border>
    <border>
      <left/>
      <right style="thin">
        <color indexed="64"/>
      </right>
      <top style="thin">
        <color indexed="55"/>
      </top>
      <bottom style="thin">
        <color indexed="64"/>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style="thin">
        <color indexed="23"/>
      </right>
      <top style="thin">
        <color indexed="64"/>
      </top>
      <bottom style="thin">
        <color indexed="23"/>
      </bottom>
      <diagonal/>
    </border>
    <border>
      <left style="thin">
        <color indexed="23"/>
      </left>
      <right style="thin">
        <color indexed="23"/>
      </right>
      <top style="thin">
        <color indexed="64"/>
      </top>
      <bottom style="thin">
        <color indexed="23"/>
      </bottom>
      <diagonal/>
    </border>
    <border>
      <left style="thin">
        <color indexed="23"/>
      </left>
      <right style="thin">
        <color indexed="64"/>
      </right>
      <top style="thin">
        <color indexed="64"/>
      </top>
      <bottom style="thin">
        <color indexed="23"/>
      </bottom>
      <diagonal/>
    </border>
    <border>
      <left style="thin">
        <color indexed="23"/>
      </left>
      <right style="thin">
        <color indexed="64"/>
      </right>
      <top style="thin">
        <color indexed="23"/>
      </top>
      <bottom style="thin">
        <color indexed="23"/>
      </bottom>
      <diagonal/>
    </border>
    <border>
      <left style="thin">
        <color indexed="23"/>
      </left>
      <right style="thin">
        <color indexed="64"/>
      </right>
      <top style="thin">
        <color indexed="23"/>
      </top>
      <bottom style="thin">
        <color indexed="64"/>
      </bottom>
      <diagonal/>
    </border>
    <border>
      <left style="thin">
        <color indexed="64"/>
      </left>
      <right/>
      <top style="thin">
        <color indexed="55"/>
      </top>
      <bottom/>
      <diagonal/>
    </border>
    <border>
      <left/>
      <right/>
      <top style="thin">
        <color indexed="55"/>
      </top>
      <bottom/>
      <diagonal/>
    </border>
    <border>
      <left/>
      <right style="thin">
        <color indexed="64"/>
      </right>
      <top style="thin">
        <color indexed="55"/>
      </top>
      <bottom/>
      <diagonal/>
    </border>
    <border>
      <left style="thin">
        <color indexed="64"/>
      </left>
      <right/>
      <top style="thin">
        <color indexed="23"/>
      </top>
      <bottom style="thin">
        <color indexed="23"/>
      </bottom>
      <diagonal/>
    </border>
    <border>
      <left/>
      <right style="thin">
        <color indexed="64"/>
      </right>
      <top style="thin">
        <color indexed="23"/>
      </top>
      <bottom style="thin">
        <color indexed="23"/>
      </bottom>
      <diagonal/>
    </border>
  </borders>
  <cellStyleXfs count="4">
    <xf numFmtId="0" fontId="0" fillId="0" borderId="0"/>
    <xf numFmtId="0" fontId="1" fillId="0" borderId="0"/>
    <xf numFmtId="0" fontId="2" fillId="0" borderId="0"/>
    <xf numFmtId="0" fontId="11" fillId="0" borderId="0"/>
  </cellStyleXfs>
  <cellXfs count="485">
    <xf numFmtId="0" fontId="0" fillId="0" borderId="0" xfId="0"/>
    <xf numFmtId="0" fontId="4" fillId="0" borderId="0" xfId="0" applyFont="1"/>
    <xf numFmtId="0" fontId="8" fillId="0" borderId="0" xfId="0" applyFont="1"/>
    <xf numFmtId="0" fontId="8" fillId="0" borderId="0" xfId="0" applyFont="1" applyAlignment="1">
      <alignment horizontal="center" vertical="center"/>
    </xf>
    <xf numFmtId="0" fontId="9" fillId="0" borderId="0" xfId="0" applyFont="1"/>
    <xf numFmtId="0" fontId="10" fillId="0" borderId="0" xfId="0" applyFont="1"/>
    <xf numFmtId="0" fontId="13" fillId="4" borderId="3"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7" fillId="2" borderId="0" xfId="0" applyFont="1" applyFill="1" applyAlignment="1">
      <alignment horizontal="left" vertical="center"/>
    </xf>
    <xf numFmtId="0" fontId="17" fillId="2" borderId="0" xfId="0" applyFont="1" applyFill="1" applyAlignment="1">
      <alignment horizontal="center" vertical="center"/>
    </xf>
    <xf numFmtId="14" fontId="17" fillId="2" borderId="0" xfId="1" applyNumberFormat="1" applyFont="1" applyFill="1" applyAlignment="1">
      <alignment horizontal="right" vertical="center"/>
    </xf>
    <xf numFmtId="0" fontId="18" fillId="0" borderId="0" xfId="0" applyFont="1"/>
    <xf numFmtId="0" fontId="14" fillId="0" borderId="0" xfId="0" applyFont="1"/>
    <xf numFmtId="0" fontId="18" fillId="0" borderId="0" xfId="0" applyFont="1" applyAlignment="1">
      <alignment horizontal="center" vertical="center"/>
    </xf>
    <xf numFmtId="0" fontId="20" fillId="2" borderId="0" xfId="0" applyFont="1" applyFill="1" applyAlignment="1">
      <alignment horizontal="center" vertical="center"/>
    </xf>
    <xf numFmtId="0" fontId="29" fillId="0" borderId="0" xfId="0" applyFont="1" applyAlignment="1">
      <alignment horizontal="center" vertical="center"/>
    </xf>
    <xf numFmtId="0" fontId="4" fillId="0" borderId="0" xfId="0" applyFont="1" applyAlignment="1">
      <alignment horizontal="center" vertical="center"/>
    </xf>
    <xf numFmtId="9" fontId="12" fillId="11" borderId="3" xfId="0" applyNumberFormat="1" applyFont="1" applyFill="1" applyBorder="1" applyAlignment="1">
      <alignment horizontal="center" vertical="center" wrapText="1"/>
    </xf>
    <xf numFmtId="0" fontId="13" fillId="8" borderId="3" xfId="0" applyFont="1" applyFill="1" applyBorder="1" applyAlignment="1">
      <alignment horizontal="left" vertical="center" wrapText="1"/>
    </xf>
    <xf numFmtId="0" fontId="13" fillId="12" borderId="3" xfId="0" applyFont="1" applyFill="1" applyBorder="1" applyAlignment="1">
      <alignment horizontal="left" vertical="center" wrapText="1"/>
    </xf>
    <xf numFmtId="0" fontId="13" fillId="13" borderId="3" xfId="0" applyFont="1" applyFill="1" applyBorder="1" applyAlignment="1">
      <alignment horizontal="left" vertical="center" wrapText="1"/>
    </xf>
    <xf numFmtId="0" fontId="13" fillId="14" borderId="3" xfId="0" applyFont="1" applyFill="1" applyBorder="1" applyAlignment="1">
      <alignment horizontal="left" vertical="center" wrapText="1"/>
    </xf>
    <xf numFmtId="0" fontId="31" fillId="0" borderId="0" xfId="0" applyFont="1" applyAlignment="1">
      <alignment horizontal="left" vertical="center"/>
    </xf>
    <xf numFmtId="0" fontId="18" fillId="2" borderId="0" xfId="0" applyFont="1" applyFill="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9" fontId="10" fillId="0" borderId="0" xfId="0" applyNumberFormat="1" applyFont="1" applyAlignment="1">
      <alignment horizontal="center" vertical="center"/>
    </xf>
    <xf numFmtId="0" fontId="35" fillId="0" borderId="0" xfId="0" applyFont="1" applyAlignment="1">
      <alignment horizontal="left" vertical="center" indent="1"/>
    </xf>
    <xf numFmtId="0" fontId="9" fillId="0" borderId="0" xfId="0" applyFont="1" applyAlignme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49" fontId="10" fillId="0" borderId="0" xfId="1" applyNumberFormat="1" applyFont="1" applyAlignment="1">
      <alignment horizontal="center" vertical="center" wrapText="1"/>
    </xf>
    <xf numFmtId="0" fontId="16" fillId="15" borderId="18" xfId="0" applyFont="1" applyFill="1" applyBorder="1" applyAlignment="1">
      <alignment horizontal="left" vertical="center"/>
    </xf>
    <xf numFmtId="0" fontId="6" fillId="0" borderId="0" xfId="0" applyFont="1"/>
    <xf numFmtId="0" fontId="39" fillId="0" borderId="0" xfId="0" applyFont="1"/>
    <xf numFmtId="9" fontId="39" fillId="0" borderId="0" xfId="0" applyNumberFormat="1" applyFont="1" applyAlignment="1">
      <alignment horizontal="center" vertical="center"/>
    </xf>
    <xf numFmtId="0" fontId="40" fillId="0" borderId="0" xfId="0" applyFont="1"/>
    <xf numFmtId="9" fontId="39" fillId="0" borderId="0" xfId="0" applyNumberFormat="1" applyFont="1" applyAlignment="1">
      <alignment vertical="center"/>
    </xf>
    <xf numFmtId="9" fontId="39" fillId="0" borderId="0" xfId="0" applyNumberFormat="1" applyFont="1" applyAlignment="1">
      <alignment horizontal="center"/>
    </xf>
    <xf numFmtId="9" fontId="40" fillId="0" borderId="0" xfId="0" applyNumberFormat="1" applyFont="1"/>
    <xf numFmtId="0" fontId="17" fillId="2" borderId="0" xfId="1" applyFont="1" applyFill="1" applyAlignment="1">
      <alignment horizontal="left" vertical="top"/>
    </xf>
    <xf numFmtId="0" fontId="17" fillId="2" borderId="0" xfId="1" applyFont="1" applyFill="1" applyAlignment="1">
      <alignment vertical="top"/>
    </xf>
    <xf numFmtId="0" fontId="17" fillId="2" borderId="0" xfId="1" applyFont="1" applyFill="1" applyAlignment="1">
      <alignment horizontal="center" vertical="top"/>
    </xf>
    <xf numFmtId="0" fontId="17" fillId="2" borderId="0" xfId="1" applyFont="1" applyFill="1" applyAlignment="1">
      <alignment horizontal="right" vertical="top"/>
    </xf>
    <xf numFmtId="0" fontId="14" fillId="2" borderId="0" xfId="0" applyFont="1" applyFill="1"/>
    <xf numFmtId="14" fontId="17" fillId="2" borderId="0" xfId="1" applyNumberFormat="1" applyFont="1" applyFill="1" applyAlignment="1">
      <alignment horizontal="right" vertical="top"/>
    </xf>
    <xf numFmtId="0" fontId="10" fillId="0" borderId="0" xfId="1" applyFont="1" applyAlignment="1">
      <alignment horizontal="center" vertical="top"/>
    </xf>
    <xf numFmtId="0" fontId="10" fillId="0" borderId="0" xfId="1" applyFont="1" applyAlignment="1">
      <alignment vertical="top"/>
    </xf>
    <xf numFmtId="0" fontId="10" fillId="0" borderId="0" xfId="1" applyFont="1"/>
    <xf numFmtId="0" fontId="3" fillId="0" borderId="0" xfId="1" applyFont="1"/>
    <xf numFmtId="0" fontId="9" fillId="0" borderId="0" xfId="1" applyFont="1"/>
    <xf numFmtId="0" fontId="13" fillId="0" borderId="0" xfId="1" applyFont="1"/>
    <xf numFmtId="0" fontId="10" fillId="0" borderId="0" xfId="1" applyFont="1" applyAlignment="1">
      <alignment horizontal="center"/>
    </xf>
    <xf numFmtId="0" fontId="10" fillId="0" borderId="0" xfId="0" applyFont="1" applyAlignment="1">
      <alignment horizontal="center" vertical="center" wrapText="1"/>
    </xf>
    <xf numFmtId="0" fontId="35" fillId="0" borderId="0" xfId="0" applyFont="1" applyAlignment="1">
      <alignment horizontal="center" vertical="center" wrapText="1"/>
    </xf>
    <xf numFmtId="0" fontId="35" fillId="0" borderId="0" xfId="1" applyFont="1" applyAlignment="1">
      <alignment horizontal="center" vertical="center" wrapText="1"/>
    </xf>
    <xf numFmtId="49" fontId="45" fillId="2" borderId="1" xfId="1" quotePrefix="1" applyNumberFormat="1" applyFont="1" applyFill="1" applyBorder="1" applyAlignment="1" applyProtection="1">
      <alignment horizontal="center" vertical="center" wrapText="1"/>
      <protection locked="0"/>
    </xf>
    <xf numFmtId="49" fontId="35" fillId="0" borderId="0" xfId="1" applyNumberFormat="1" applyFont="1" applyAlignment="1">
      <alignment horizontal="center" vertical="center" wrapText="1"/>
    </xf>
    <xf numFmtId="9" fontId="14" fillId="2" borderId="0" xfId="0" applyNumberFormat="1" applyFont="1" applyFill="1"/>
    <xf numFmtId="49" fontId="36" fillId="2" borderId="0" xfId="1" applyNumberFormat="1" applyFont="1" applyFill="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xf>
    <xf numFmtId="0" fontId="13" fillId="0" borderId="0" xfId="0" applyFont="1"/>
    <xf numFmtId="9" fontId="12" fillId="5" borderId="3" xfId="0" applyNumberFormat="1" applyFont="1" applyFill="1" applyBorder="1" applyAlignment="1">
      <alignment horizontal="center" vertical="center" wrapText="1"/>
    </xf>
    <xf numFmtId="9" fontId="12" fillId="5" borderId="3" xfId="1" applyNumberFormat="1" applyFont="1" applyFill="1" applyBorder="1" applyAlignment="1">
      <alignment horizontal="center" vertical="center" wrapText="1"/>
    </xf>
    <xf numFmtId="9" fontId="4" fillId="5" borderId="3" xfId="0" applyNumberFormat="1" applyFont="1" applyFill="1" applyBorder="1" applyAlignment="1">
      <alignment horizontal="center" vertical="center"/>
    </xf>
    <xf numFmtId="9" fontId="12" fillId="8" borderId="3" xfId="0" applyNumberFormat="1" applyFont="1" applyFill="1" applyBorder="1" applyAlignment="1">
      <alignment horizontal="center" vertical="center" wrapText="1"/>
    </xf>
    <xf numFmtId="9" fontId="12" fillId="8" borderId="3" xfId="1" applyNumberFormat="1" applyFont="1" applyFill="1" applyBorder="1" applyAlignment="1">
      <alignment horizontal="center" vertical="center" wrapText="1"/>
    </xf>
    <xf numFmtId="9" fontId="4" fillId="8" borderId="3" xfId="0" applyNumberFormat="1" applyFont="1" applyFill="1" applyBorder="1" applyAlignment="1">
      <alignment horizontal="center" vertical="center"/>
    </xf>
    <xf numFmtId="9" fontId="12" fillId="12" borderId="3" xfId="0" applyNumberFormat="1" applyFont="1" applyFill="1" applyBorder="1" applyAlignment="1">
      <alignment horizontal="center" vertical="center" wrapText="1"/>
    </xf>
    <xf numFmtId="9" fontId="12" fillId="12" borderId="3" xfId="1" applyNumberFormat="1" applyFont="1" applyFill="1" applyBorder="1" applyAlignment="1">
      <alignment horizontal="center" vertical="center" wrapText="1"/>
    </xf>
    <xf numFmtId="9" fontId="4" fillId="12" borderId="3" xfId="0" applyNumberFormat="1" applyFont="1" applyFill="1" applyBorder="1" applyAlignment="1">
      <alignment horizontal="center" vertical="center"/>
    </xf>
    <xf numFmtId="9" fontId="12" fillId="13" borderId="3" xfId="0" applyNumberFormat="1" applyFont="1" applyFill="1" applyBorder="1" applyAlignment="1">
      <alignment horizontal="center" vertical="center" wrapText="1"/>
    </xf>
    <xf numFmtId="9" fontId="12" fillId="13" borderId="3" xfId="1" applyNumberFormat="1" applyFont="1" applyFill="1" applyBorder="1" applyAlignment="1">
      <alignment horizontal="center" vertical="center" wrapText="1"/>
    </xf>
    <xf numFmtId="9" fontId="4" fillId="13" borderId="3" xfId="0" applyNumberFormat="1" applyFont="1" applyFill="1" applyBorder="1" applyAlignment="1">
      <alignment horizontal="center" vertical="center"/>
    </xf>
    <xf numFmtId="9" fontId="12" fillId="4" borderId="3" xfId="0" applyNumberFormat="1" applyFont="1" applyFill="1" applyBorder="1" applyAlignment="1">
      <alignment horizontal="center" vertical="center" wrapText="1"/>
    </xf>
    <xf numFmtId="9" fontId="12" fillId="4" borderId="3" xfId="1" applyNumberFormat="1" applyFont="1" applyFill="1" applyBorder="1" applyAlignment="1">
      <alignment horizontal="center" vertical="center" wrapText="1"/>
    </xf>
    <xf numFmtId="9" fontId="4" fillId="4" borderId="3" xfId="0" applyNumberFormat="1" applyFont="1" applyFill="1" applyBorder="1" applyAlignment="1">
      <alignment horizontal="center" vertical="center"/>
    </xf>
    <xf numFmtId="9" fontId="12" fillId="14" borderId="3" xfId="0" applyNumberFormat="1" applyFont="1" applyFill="1" applyBorder="1" applyAlignment="1">
      <alignment horizontal="center" vertical="center" wrapText="1"/>
    </xf>
    <xf numFmtId="9" fontId="12" fillId="14" borderId="3" xfId="1" applyNumberFormat="1" applyFont="1" applyFill="1" applyBorder="1" applyAlignment="1">
      <alignment horizontal="center" vertical="center" wrapText="1"/>
    </xf>
    <xf numFmtId="9" fontId="4" fillId="14" borderId="3" xfId="0" applyNumberFormat="1" applyFont="1" applyFill="1" applyBorder="1" applyAlignment="1">
      <alignment horizontal="center" vertical="center"/>
    </xf>
    <xf numFmtId="9" fontId="12" fillId="6" borderId="3" xfId="0" applyNumberFormat="1" applyFont="1" applyFill="1" applyBorder="1" applyAlignment="1">
      <alignment horizontal="center" vertical="center" wrapText="1"/>
    </xf>
    <xf numFmtId="9" fontId="12" fillId="6" borderId="3" xfId="1" applyNumberFormat="1" applyFont="1" applyFill="1" applyBorder="1" applyAlignment="1">
      <alignment horizontal="center" vertical="center" wrapText="1"/>
    </xf>
    <xf numFmtId="9" fontId="4" fillId="6" borderId="3" xfId="0" applyNumberFormat="1" applyFont="1" applyFill="1" applyBorder="1" applyAlignment="1">
      <alignment horizontal="center" vertical="center"/>
    </xf>
    <xf numFmtId="9" fontId="12" fillId="7" borderId="3" xfId="0" applyNumberFormat="1" applyFont="1" applyFill="1" applyBorder="1" applyAlignment="1">
      <alignment horizontal="center" vertical="center" wrapText="1"/>
    </xf>
    <xf numFmtId="9" fontId="12" fillId="7" borderId="3" xfId="1" applyNumberFormat="1" applyFont="1" applyFill="1" applyBorder="1" applyAlignment="1">
      <alignment horizontal="center" vertical="center" wrapText="1"/>
    </xf>
    <xf numFmtId="0" fontId="14" fillId="24" borderId="15" xfId="0" applyFont="1" applyFill="1" applyBorder="1"/>
    <xf numFmtId="0" fontId="14" fillId="22" borderId="4" xfId="0" applyFont="1" applyFill="1" applyBorder="1"/>
    <xf numFmtId="0" fontId="22" fillId="3" borderId="0" xfId="0" applyFont="1" applyFill="1" applyAlignment="1">
      <alignment horizontal="left" vertical="center" indent="1"/>
    </xf>
    <xf numFmtId="0" fontId="6" fillId="3" borderId="0" xfId="0" applyFont="1" applyFill="1" applyAlignment="1">
      <alignment horizontal="right" vertical="center"/>
    </xf>
    <xf numFmtId="9" fontId="22" fillId="3" borderId="0" xfId="0" applyNumberFormat="1" applyFont="1" applyFill="1" applyAlignment="1">
      <alignment horizontal="left" vertical="center"/>
    </xf>
    <xf numFmtId="0" fontId="33" fillId="22" borderId="24" xfId="0" applyFont="1" applyFill="1" applyBorder="1" applyAlignment="1">
      <alignment horizontal="left" vertical="center" indent="1"/>
    </xf>
    <xf numFmtId="0" fontId="14" fillId="22" borderId="25" xfId="0" applyFont="1" applyFill="1" applyBorder="1"/>
    <xf numFmtId="9" fontId="36" fillId="22" borderId="25" xfId="0" applyNumberFormat="1" applyFont="1" applyFill="1" applyBorder="1" applyAlignment="1">
      <alignment vertical="center"/>
    </xf>
    <xf numFmtId="9" fontId="12" fillId="22" borderId="25" xfId="0" applyNumberFormat="1" applyFont="1" applyFill="1" applyBorder="1" applyAlignment="1">
      <alignment horizontal="center" vertical="center"/>
    </xf>
    <xf numFmtId="0" fontId="14" fillId="22" borderId="13" xfId="0" applyFont="1" applyFill="1" applyBorder="1"/>
    <xf numFmtId="0" fontId="14" fillId="22" borderId="6" xfId="0" applyFont="1" applyFill="1" applyBorder="1"/>
    <xf numFmtId="0" fontId="14" fillId="22" borderId="0" xfId="0" applyFont="1" applyFill="1"/>
    <xf numFmtId="0" fontId="42" fillId="26" borderId="5" xfId="1" applyFont="1" applyFill="1" applyBorder="1" applyAlignment="1">
      <alignment horizontal="left" vertical="center" indent="1"/>
    </xf>
    <xf numFmtId="0" fontId="42" fillId="26" borderId="4" xfId="1" applyFont="1" applyFill="1" applyBorder="1" applyAlignment="1">
      <alignment horizontal="left" vertical="center"/>
    </xf>
    <xf numFmtId="0" fontId="44" fillId="26" borderId="8" xfId="1" applyFont="1" applyFill="1" applyBorder="1" applyAlignment="1">
      <alignment horizontal="left" vertical="center" indent="1"/>
    </xf>
    <xf numFmtId="0" fontId="44" fillId="26" borderId="0" xfId="1" applyFont="1" applyFill="1" applyAlignment="1">
      <alignment horizontal="left" vertical="center"/>
    </xf>
    <xf numFmtId="0" fontId="3" fillId="23" borderId="4" xfId="1" applyFont="1" applyFill="1" applyBorder="1" applyAlignment="1">
      <alignment horizontal="left" vertical="center"/>
    </xf>
    <xf numFmtId="0" fontId="3" fillId="23" borderId="4" xfId="1" applyFont="1" applyFill="1" applyBorder="1" applyAlignment="1">
      <alignment vertical="center"/>
    </xf>
    <xf numFmtId="0" fontId="3" fillId="23" borderId="0" xfId="1" applyFont="1" applyFill="1" applyAlignment="1">
      <alignment vertical="center"/>
    </xf>
    <xf numFmtId="0" fontId="14" fillId="22" borderId="10" xfId="0" applyFont="1" applyFill="1" applyBorder="1"/>
    <xf numFmtId="0" fontId="3" fillId="23" borderId="0" xfId="1" applyFont="1" applyFill="1" applyAlignment="1">
      <alignment horizontal="left" vertical="center"/>
    </xf>
    <xf numFmtId="0" fontId="14" fillId="22" borderId="9" xfId="0" applyFont="1" applyFill="1" applyBorder="1"/>
    <xf numFmtId="0" fontId="3" fillId="23" borderId="9" xfId="1" applyFont="1" applyFill="1" applyBorder="1" applyAlignment="1">
      <alignment horizontal="left" vertical="center"/>
    </xf>
    <xf numFmtId="0" fontId="3" fillId="23" borderId="9" xfId="1" applyFont="1" applyFill="1" applyBorder="1" applyAlignment="1">
      <alignment vertical="center"/>
    </xf>
    <xf numFmtId="0" fontId="14" fillId="22" borderId="11" xfId="0" applyFont="1" applyFill="1" applyBorder="1"/>
    <xf numFmtId="0" fontId="36" fillId="22" borderId="1" xfId="1" applyFont="1" applyFill="1" applyBorder="1" applyAlignment="1">
      <alignment horizontal="center" vertical="center" wrapText="1"/>
    </xf>
    <xf numFmtId="0" fontId="42" fillId="26" borderId="7" xfId="1" applyFont="1" applyFill="1" applyBorder="1" applyAlignment="1">
      <alignment horizontal="left" vertical="center" indent="1"/>
    </xf>
    <xf numFmtId="0" fontId="42" fillId="26" borderId="9" xfId="1" applyFont="1" applyFill="1" applyBorder="1" applyAlignment="1">
      <alignment vertical="center"/>
    </xf>
    <xf numFmtId="0" fontId="42" fillId="26" borderId="11" xfId="1" applyFont="1" applyFill="1" applyBorder="1" applyAlignment="1">
      <alignment vertical="center"/>
    </xf>
    <xf numFmtId="0" fontId="33" fillId="23" borderId="12" xfId="1" applyFont="1" applyFill="1" applyBorder="1" applyAlignment="1">
      <alignment horizontal="left" vertical="center" indent="1"/>
    </xf>
    <xf numFmtId="0" fontId="46" fillId="23" borderId="13" xfId="1" applyFont="1" applyFill="1" applyBorder="1" applyAlignment="1">
      <alignment horizontal="left" vertical="center"/>
    </xf>
    <xf numFmtId="0" fontId="46" fillId="23" borderId="14" xfId="1" applyFont="1" applyFill="1" applyBorder="1" applyAlignment="1">
      <alignment horizontal="left" vertical="center"/>
    </xf>
    <xf numFmtId="0" fontId="48" fillId="23" borderId="17" xfId="1" applyFont="1" applyFill="1" applyBorder="1" applyAlignment="1">
      <alignment horizontal="left" vertical="center" indent="1"/>
    </xf>
    <xf numFmtId="0" fontId="14" fillId="22" borderId="18" xfId="0" applyFont="1" applyFill="1" applyBorder="1"/>
    <xf numFmtId="0" fontId="46" fillId="23" borderId="18" xfId="1" applyFont="1" applyFill="1" applyBorder="1" applyAlignment="1">
      <alignment horizontal="left" vertical="center"/>
    </xf>
    <xf numFmtId="0" fontId="46" fillId="23" borderId="19" xfId="1" applyFont="1" applyFill="1" applyBorder="1" applyAlignment="1">
      <alignment horizontal="left" vertical="center"/>
    </xf>
    <xf numFmtId="0" fontId="16" fillId="22" borderId="12" xfId="1" applyFont="1" applyFill="1" applyBorder="1" applyAlignment="1">
      <alignment horizontal="left" vertical="center" indent="1"/>
    </xf>
    <xf numFmtId="0" fontId="16" fillId="22" borderId="13" xfId="1" applyFont="1" applyFill="1" applyBorder="1" applyAlignment="1">
      <alignment horizontal="left" vertical="center"/>
    </xf>
    <xf numFmtId="0" fontId="52" fillId="22" borderId="14" xfId="0" applyFont="1" applyFill="1" applyBorder="1" applyAlignment="1">
      <alignment horizontal="left"/>
    </xf>
    <xf numFmtId="0" fontId="16" fillId="22" borderId="15" xfId="1" applyFont="1" applyFill="1" applyBorder="1" applyAlignment="1">
      <alignment horizontal="left" vertical="center" indent="1"/>
    </xf>
    <xf numFmtId="0" fontId="16" fillId="22" borderId="0" xfId="1" applyFont="1" applyFill="1" applyAlignment="1">
      <alignment horizontal="left" vertical="center"/>
    </xf>
    <xf numFmtId="0" fontId="52" fillId="22" borderId="16" xfId="0" applyFont="1" applyFill="1" applyBorder="1" applyAlignment="1">
      <alignment horizontal="left"/>
    </xf>
    <xf numFmtId="0" fontId="16" fillId="22" borderId="17" xfId="1" applyFont="1" applyFill="1" applyBorder="1" applyAlignment="1">
      <alignment horizontal="left" vertical="center" indent="1"/>
    </xf>
    <xf numFmtId="0" fontId="16" fillId="22" borderId="18" xfId="1" applyFont="1" applyFill="1" applyBorder="1" applyAlignment="1">
      <alignment horizontal="left" vertical="center"/>
    </xf>
    <xf numFmtId="0" fontId="16" fillId="22" borderId="19" xfId="1" applyFont="1" applyFill="1" applyBorder="1" applyAlignment="1">
      <alignment horizontal="left" vertical="center"/>
    </xf>
    <xf numFmtId="0" fontId="40" fillId="0" borderId="0" xfId="0" applyFont="1" applyAlignment="1">
      <alignment horizontal="center" vertical="center"/>
    </xf>
    <xf numFmtId="0" fontId="55" fillId="0" borderId="0" xfId="0" applyFont="1" applyAlignment="1">
      <alignment horizontal="center" vertical="center"/>
    </xf>
    <xf numFmtId="0" fontId="55" fillId="0" borderId="0" xfId="0" applyFont="1" applyAlignment="1">
      <alignment horizontal="center" vertical="center" wrapText="1"/>
    </xf>
    <xf numFmtId="9" fontId="55" fillId="0" borderId="0" xfId="0" applyNumberFormat="1" applyFont="1" applyAlignment="1">
      <alignment horizontal="center" vertical="center" wrapText="1"/>
    </xf>
    <xf numFmtId="0" fontId="55" fillId="0" borderId="0" xfId="0" applyFont="1"/>
    <xf numFmtId="10" fontId="55" fillId="0" borderId="0" xfId="0" quotePrefix="1" applyNumberFormat="1" applyFont="1" applyAlignment="1">
      <alignment horizontal="center" vertical="center" wrapText="1"/>
    </xf>
    <xf numFmtId="0" fontId="56" fillId="0" borderId="0" xfId="0" applyFont="1" applyAlignment="1">
      <alignment horizontal="left" vertical="center"/>
    </xf>
    <xf numFmtId="49" fontId="55" fillId="0" borderId="0" xfId="0" applyNumberFormat="1" applyFont="1" applyAlignment="1">
      <alignment horizontal="center" vertical="center" wrapText="1"/>
    </xf>
    <xf numFmtId="9" fontId="57" fillId="0" borderId="0" xfId="0" applyNumberFormat="1" applyFont="1" applyAlignment="1">
      <alignment horizontal="right" vertical="center"/>
    </xf>
    <xf numFmtId="9" fontId="55" fillId="0" borderId="0" xfId="0" applyNumberFormat="1" applyFont="1" applyAlignment="1">
      <alignment horizontal="right" vertical="center"/>
    </xf>
    <xf numFmtId="0" fontId="57" fillId="0" borderId="0" xfId="0" applyFont="1" applyAlignment="1">
      <alignment horizontal="center" vertical="center"/>
    </xf>
    <xf numFmtId="9" fontId="57" fillId="0" borderId="0" xfId="0" applyNumberFormat="1" applyFont="1" applyAlignment="1">
      <alignment horizontal="center" vertical="center"/>
    </xf>
    <xf numFmtId="0" fontId="57" fillId="0" borderId="0" xfId="0" applyFont="1" applyAlignment="1">
      <alignment horizontal="left" vertical="center" wrapText="1"/>
    </xf>
    <xf numFmtId="2" fontId="55" fillId="0" borderId="0" xfId="0" applyNumberFormat="1" applyFont="1" applyAlignment="1">
      <alignment horizontal="center" vertical="center"/>
    </xf>
    <xf numFmtId="0" fontId="57" fillId="0" borderId="0" xfId="1" applyFont="1" applyAlignment="1">
      <alignment horizontal="left" vertical="center" wrapText="1"/>
    </xf>
    <xf numFmtId="0" fontId="55" fillId="0" borderId="0" xfId="1" applyFont="1" applyAlignment="1">
      <alignment horizontal="center" vertical="center" wrapText="1"/>
    </xf>
    <xf numFmtId="0" fontId="55" fillId="0" borderId="0" xfId="0" applyFont="1" applyAlignment="1">
      <alignment horizontal="right" vertical="center"/>
    </xf>
    <xf numFmtId="9" fontId="55" fillId="0" borderId="0" xfId="0" applyNumberFormat="1" applyFont="1" applyAlignment="1">
      <alignment horizontal="center" vertical="center"/>
    </xf>
    <xf numFmtId="0" fontId="27" fillId="25" borderId="0" xfId="0" applyFont="1" applyFill="1" applyAlignment="1">
      <alignment horizontal="center" vertical="center"/>
    </xf>
    <xf numFmtId="0" fontId="57" fillId="25" borderId="0" xfId="0" applyFont="1" applyFill="1" applyAlignment="1">
      <alignment horizontal="right" vertical="center"/>
    </xf>
    <xf numFmtId="9" fontId="55" fillId="25" borderId="0" xfId="0" applyNumberFormat="1" applyFont="1" applyFill="1" applyAlignment="1" applyProtection="1">
      <alignment horizontal="left" vertical="center" wrapText="1" indent="1"/>
      <protection locked="0"/>
    </xf>
    <xf numFmtId="0" fontId="21" fillId="23" borderId="12" xfId="0" applyFont="1" applyFill="1" applyBorder="1" applyAlignment="1">
      <alignment horizontal="center" vertical="center"/>
    </xf>
    <xf numFmtId="0" fontId="13" fillId="23" borderId="13" xfId="0" applyFont="1" applyFill="1" applyBorder="1" applyAlignment="1">
      <alignment horizontal="center" vertical="center"/>
    </xf>
    <xf numFmtId="0" fontId="27" fillId="23" borderId="15" xfId="0" applyFont="1" applyFill="1" applyBorder="1" applyAlignment="1">
      <alignment horizontal="center" vertical="center"/>
    </xf>
    <xf numFmtId="0" fontId="27" fillId="23" borderId="17" xfId="0" applyFont="1" applyFill="1" applyBorder="1" applyAlignment="1">
      <alignment horizontal="center" vertical="center"/>
    </xf>
    <xf numFmtId="0" fontId="12" fillId="23" borderId="18" xfId="0" applyFont="1" applyFill="1" applyBorder="1" applyAlignment="1">
      <alignment horizontal="right" vertical="center"/>
    </xf>
    <xf numFmtId="0" fontId="13" fillId="23" borderId="30" xfId="0" applyFont="1" applyFill="1" applyBorder="1" applyAlignment="1">
      <alignment horizontal="center" vertical="center"/>
    </xf>
    <xf numFmtId="0" fontId="13" fillId="23" borderId="31" xfId="0" applyFont="1" applyFill="1" applyBorder="1" applyAlignment="1">
      <alignment horizontal="center" vertical="center"/>
    </xf>
    <xf numFmtId="49" fontId="26" fillId="22" borderId="31" xfId="0" applyNumberFormat="1" applyFont="1" applyFill="1" applyBorder="1" applyAlignment="1">
      <alignment horizontal="center" vertical="center" wrapText="1"/>
    </xf>
    <xf numFmtId="0" fontId="13" fillId="23" borderId="31" xfId="0" applyFont="1" applyFill="1" applyBorder="1" applyAlignment="1">
      <alignment horizontal="center" vertical="center" wrapText="1"/>
    </xf>
    <xf numFmtId="49" fontId="26" fillId="22" borderId="32" xfId="0" applyNumberFormat="1" applyFont="1" applyFill="1" applyBorder="1" applyAlignment="1">
      <alignment horizontal="center" vertical="center" wrapText="1"/>
    </xf>
    <xf numFmtId="0" fontId="30" fillId="0" borderId="34" xfId="0" applyFont="1" applyBorder="1" applyAlignment="1" applyProtection="1">
      <alignment horizontal="left" vertical="center" wrapText="1" indent="1"/>
      <protection locked="0"/>
    </xf>
    <xf numFmtId="0" fontId="13" fillId="7" borderId="36" xfId="0" applyFont="1" applyFill="1" applyBorder="1" applyAlignment="1">
      <alignment horizontal="left" vertical="center" wrapText="1"/>
    </xf>
    <xf numFmtId="9" fontId="4" fillId="7" borderId="36" xfId="0" applyNumberFormat="1" applyFont="1" applyFill="1" applyBorder="1" applyAlignment="1">
      <alignment horizontal="center" vertical="center"/>
    </xf>
    <xf numFmtId="0" fontId="30" fillId="0" borderId="37" xfId="0" applyFont="1" applyBorder="1" applyAlignment="1" applyProtection="1">
      <alignment horizontal="left" vertical="center" wrapText="1" indent="1"/>
      <protection locked="0"/>
    </xf>
    <xf numFmtId="9" fontId="13" fillId="10" borderId="34" xfId="0" applyNumberFormat="1" applyFont="1" applyFill="1" applyBorder="1" applyAlignment="1">
      <alignment horizontal="center" vertical="center" wrapText="1"/>
    </xf>
    <xf numFmtId="0" fontId="36" fillId="24" borderId="0" xfId="1" applyFont="1" applyFill="1" applyAlignment="1">
      <alignment horizontal="center" vertical="top" wrapText="1"/>
    </xf>
    <xf numFmtId="0" fontId="3" fillId="24" borderId="0" xfId="1" applyFont="1" applyFill="1" applyAlignment="1">
      <alignment horizontal="center" wrapText="1"/>
    </xf>
    <xf numFmtId="9" fontId="45" fillId="24" borderId="0" xfId="1" applyNumberFormat="1" applyFont="1" applyFill="1" applyAlignment="1" applyProtection="1">
      <alignment horizontal="right" vertical="top"/>
      <protection locked="0"/>
    </xf>
    <xf numFmtId="9" fontId="45" fillId="24" borderId="0" xfId="1" applyNumberFormat="1" applyFont="1" applyFill="1" applyAlignment="1" applyProtection="1">
      <alignment horizontal="left"/>
      <protection locked="0"/>
    </xf>
    <xf numFmtId="49" fontId="45" fillId="24" borderId="0" xfId="1" applyNumberFormat="1" applyFont="1" applyFill="1" applyAlignment="1" applyProtection="1">
      <alignment horizontal="center" vertical="center" wrapText="1"/>
      <protection locked="0"/>
    </xf>
    <xf numFmtId="49" fontId="45" fillId="2" borderId="40" xfId="1" quotePrefix="1" applyNumberFormat="1" applyFont="1" applyFill="1" applyBorder="1" applyAlignment="1" applyProtection="1">
      <alignment horizontal="center" vertical="center" wrapText="1"/>
      <protection locked="0"/>
    </xf>
    <xf numFmtId="9" fontId="45" fillId="24" borderId="18" xfId="1" applyNumberFormat="1" applyFont="1" applyFill="1" applyBorder="1" applyAlignment="1" applyProtection="1">
      <alignment horizontal="right" vertical="top"/>
      <protection locked="0"/>
    </xf>
    <xf numFmtId="9" fontId="45" fillId="24" borderId="18" xfId="1" applyNumberFormat="1" applyFont="1" applyFill="1" applyBorder="1" applyAlignment="1" applyProtection="1">
      <alignment horizontal="left"/>
      <protection locked="0"/>
    </xf>
    <xf numFmtId="49" fontId="45" fillId="24" borderId="18" xfId="1" applyNumberFormat="1" applyFont="1" applyFill="1" applyBorder="1" applyAlignment="1" applyProtection="1">
      <alignment horizontal="center" vertical="center" wrapText="1"/>
      <protection locked="0"/>
    </xf>
    <xf numFmtId="0" fontId="3" fillId="22" borderId="44" xfId="1" applyFont="1" applyFill="1" applyBorder="1" applyAlignment="1">
      <alignment horizontal="center" vertical="center" wrapText="1"/>
    </xf>
    <xf numFmtId="9" fontId="45" fillId="2" borderId="44" xfId="1" applyNumberFormat="1" applyFont="1" applyFill="1" applyBorder="1" applyAlignment="1" applyProtection="1">
      <alignment horizontal="center" vertical="center"/>
      <protection locked="0"/>
    </xf>
    <xf numFmtId="9" fontId="45" fillId="2" borderId="45" xfId="1" applyNumberFormat="1" applyFont="1" applyFill="1" applyBorder="1" applyAlignment="1" applyProtection="1">
      <alignment horizontal="center" vertical="center"/>
      <protection locked="0"/>
    </xf>
    <xf numFmtId="0" fontId="42" fillId="26" borderId="24" xfId="1" applyFont="1" applyFill="1" applyBorder="1" applyAlignment="1">
      <alignment horizontal="left" vertical="center" indent="1"/>
    </xf>
    <xf numFmtId="0" fontId="44" fillId="26" borderId="25" xfId="1" applyFont="1" applyFill="1" applyBorder="1" applyAlignment="1">
      <alignment horizontal="left" vertical="center" indent="1"/>
    </xf>
    <xf numFmtId="0" fontId="44" fillId="26" borderId="26" xfId="1" applyFont="1" applyFill="1" applyBorder="1" applyAlignment="1">
      <alignment horizontal="left" vertical="center" indent="1"/>
    </xf>
    <xf numFmtId="0" fontId="12" fillId="5" borderId="33" xfId="1" applyFont="1" applyFill="1" applyBorder="1" applyAlignment="1">
      <alignment horizontal="left" vertical="center" wrapText="1"/>
    </xf>
    <xf numFmtId="0" fontId="12" fillId="5" borderId="3" xfId="1" applyFont="1" applyFill="1" applyBorder="1" applyAlignment="1">
      <alignment horizontal="left" vertical="center" wrapText="1"/>
    </xf>
    <xf numFmtId="9" fontId="12" fillId="5" borderId="3" xfId="0" applyNumberFormat="1" applyFont="1" applyFill="1" applyBorder="1" applyAlignment="1">
      <alignment horizontal="left" vertical="center" wrapText="1"/>
    </xf>
    <xf numFmtId="9" fontId="13" fillId="15" borderId="34" xfId="0" applyNumberFormat="1" applyFont="1" applyFill="1" applyBorder="1" applyAlignment="1">
      <alignment horizontal="left" vertical="center" wrapText="1"/>
    </xf>
    <xf numFmtId="9" fontId="12" fillId="5" borderId="3" xfId="1" applyNumberFormat="1" applyFont="1" applyFill="1" applyBorder="1" applyAlignment="1">
      <alignment horizontal="left" vertical="center" wrapText="1"/>
    </xf>
    <xf numFmtId="0" fontId="4" fillId="5" borderId="33" xfId="0" applyFont="1" applyFill="1" applyBorder="1" applyAlignment="1">
      <alignment horizontal="left" vertical="center"/>
    </xf>
    <xf numFmtId="0" fontId="26" fillId="2" borderId="3" xfId="0" applyFont="1" applyFill="1" applyBorder="1" applyAlignment="1" applyProtection="1">
      <alignment horizontal="left" vertical="center" wrapText="1"/>
      <protection locked="0"/>
    </xf>
    <xf numFmtId="0" fontId="13" fillId="5" borderId="33" xfId="1" applyFont="1" applyFill="1" applyBorder="1" applyAlignment="1">
      <alignment horizontal="left" vertical="center" wrapText="1"/>
    </xf>
    <xf numFmtId="0" fontId="13" fillId="5" borderId="3" xfId="1" applyFont="1" applyFill="1" applyBorder="1" applyAlignment="1">
      <alignment horizontal="left" vertical="center" wrapText="1"/>
    </xf>
    <xf numFmtId="0" fontId="4" fillId="5" borderId="33" xfId="0" applyFont="1" applyFill="1" applyBorder="1" applyAlignment="1">
      <alignment horizontal="left" vertical="center" wrapText="1"/>
    </xf>
    <xf numFmtId="0" fontId="12" fillId="8" borderId="33" xfId="1" applyFont="1" applyFill="1" applyBorder="1" applyAlignment="1">
      <alignment horizontal="left" vertical="center" wrapText="1"/>
    </xf>
    <xf numFmtId="0" fontId="12" fillId="8" borderId="3" xfId="1" applyFont="1" applyFill="1" applyBorder="1" applyAlignment="1">
      <alignment horizontal="left" vertical="center" wrapText="1"/>
    </xf>
    <xf numFmtId="9" fontId="12" fillId="8" borderId="3" xfId="0" applyNumberFormat="1" applyFont="1" applyFill="1" applyBorder="1" applyAlignment="1">
      <alignment horizontal="left" vertical="center" wrapText="1"/>
    </xf>
    <xf numFmtId="9" fontId="13" fillId="9" borderId="34" xfId="0" applyNumberFormat="1" applyFont="1" applyFill="1" applyBorder="1" applyAlignment="1">
      <alignment horizontal="left" vertical="center" wrapText="1"/>
    </xf>
    <xf numFmtId="9" fontId="12" fillId="8" borderId="3" xfId="1" applyNumberFormat="1" applyFont="1" applyFill="1" applyBorder="1" applyAlignment="1">
      <alignment horizontal="left" vertical="center" wrapText="1"/>
    </xf>
    <xf numFmtId="0" fontId="4" fillId="8" borderId="33" xfId="0" applyFont="1" applyFill="1" applyBorder="1" applyAlignment="1">
      <alignment horizontal="left" vertical="center"/>
    </xf>
    <xf numFmtId="0" fontId="13" fillId="8" borderId="33" xfId="1" applyFont="1" applyFill="1" applyBorder="1" applyAlignment="1">
      <alignment horizontal="left" vertical="center" wrapText="1"/>
    </xf>
    <xf numFmtId="0" fontId="13" fillId="8" borderId="3" xfId="1" applyFont="1" applyFill="1" applyBorder="1" applyAlignment="1">
      <alignment horizontal="left" vertical="center" wrapText="1"/>
    </xf>
    <xf numFmtId="0" fontId="4" fillId="8" borderId="33" xfId="0" applyFont="1" applyFill="1" applyBorder="1" applyAlignment="1">
      <alignment horizontal="left" vertical="center" wrapText="1"/>
    </xf>
    <xf numFmtId="0" fontId="12" fillId="12" borderId="33" xfId="1" applyFont="1" applyFill="1" applyBorder="1" applyAlignment="1">
      <alignment horizontal="left" vertical="center" wrapText="1"/>
    </xf>
    <xf numFmtId="0" fontId="12" fillId="12" borderId="3" xfId="1" applyFont="1" applyFill="1" applyBorder="1" applyAlignment="1">
      <alignment horizontal="left" vertical="center" wrapText="1"/>
    </xf>
    <xf numFmtId="9" fontId="12" fillId="12" borderId="3" xfId="0" applyNumberFormat="1" applyFont="1" applyFill="1" applyBorder="1" applyAlignment="1">
      <alignment horizontal="left" vertical="center" wrapText="1"/>
    </xf>
    <xf numFmtId="9" fontId="13" fillId="16" borderId="34" xfId="0" applyNumberFormat="1" applyFont="1" applyFill="1" applyBorder="1" applyAlignment="1">
      <alignment horizontal="left" vertical="center" wrapText="1"/>
    </xf>
    <xf numFmtId="9" fontId="12" fillId="12" borderId="3" xfId="1" applyNumberFormat="1" applyFont="1" applyFill="1" applyBorder="1" applyAlignment="1">
      <alignment horizontal="left" vertical="center" wrapText="1"/>
    </xf>
    <xf numFmtId="0" fontId="4" fillId="12" borderId="33" xfId="0" applyFont="1" applyFill="1" applyBorder="1" applyAlignment="1">
      <alignment horizontal="left" vertical="center"/>
    </xf>
    <xf numFmtId="0" fontId="12" fillId="13" borderId="33" xfId="1" applyFont="1" applyFill="1" applyBorder="1" applyAlignment="1">
      <alignment horizontal="left" vertical="center" wrapText="1"/>
    </xf>
    <xf numFmtId="0" fontId="12" fillId="13" borderId="3" xfId="1" applyFont="1" applyFill="1" applyBorder="1" applyAlignment="1">
      <alignment horizontal="left" vertical="center" wrapText="1"/>
    </xf>
    <xf numFmtId="9" fontId="12" fillId="13" borderId="3" xfId="0" applyNumberFormat="1" applyFont="1" applyFill="1" applyBorder="1" applyAlignment="1">
      <alignment horizontal="left" vertical="center" wrapText="1"/>
    </xf>
    <xf numFmtId="9" fontId="13" fillId="17" borderId="34" xfId="0" applyNumberFormat="1" applyFont="1" applyFill="1" applyBorder="1" applyAlignment="1">
      <alignment horizontal="left" vertical="center" wrapText="1"/>
    </xf>
    <xf numFmtId="9" fontId="12" fillId="13" borderId="3" xfId="1" applyNumberFormat="1" applyFont="1" applyFill="1" applyBorder="1" applyAlignment="1">
      <alignment horizontal="left" vertical="center" wrapText="1"/>
    </xf>
    <xf numFmtId="0" fontId="4" fillId="13" borderId="33" xfId="0" applyFont="1" applyFill="1" applyBorder="1" applyAlignment="1">
      <alignment horizontal="left" vertical="center"/>
    </xf>
    <xf numFmtId="0" fontId="13" fillId="13" borderId="33" xfId="1" applyFont="1" applyFill="1" applyBorder="1" applyAlignment="1">
      <alignment horizontal="left" vertical="center" wrapText="1"/>
    </xf>
    <xf numFmtId="0" fontId="13" fillId="13" borderId="3" xfId="1" applyFont="1" applyFill="1" applyBorder="1" applyAlignment="1">
      <alignment horizontal="left" vertical="center" wrapText="1"/>
    </xf>
    <xf numFmtId="0" fontId="12" fillId="4" borderId="33" xfId="1" applyFont="1" applyFill="1" applyBorder="1" applyAlignment="1">
      <alignment horizontal="left" vertical="center" wrapText="1"/>
    </xf>
    <xf numFmtId="0" fontId="12" fillId="4" borderId="3" xfId="1" applyFont="1" applyFill="1" applyBorder="1" applyAlignment="1">
      <alignment horizontal="left" vertical="center" wrapText="1"/>
    </xf>
    <xf numFmtId="9" fontId="12" fillId="4" borderId="3" xfId="0" applyNumberFormat="1" applyFont="1" applyFill="1" applyBorder="1" applyAlignment="1">
      <alignment horizontal="left" vertical="center" wrapText="1"/>
    </xf>
    <xf numFmtId="9" fontId="13" fillId="18" borderId="34" xfId="0" applyNumberFormat="1" applyFont="1" applyFill="1" applyBorder="1" applyAlignment="1">
      <alignment horizontal="left" vertical="center" wrapText="1"/>
    </xf>
    <xf numFmtId="9" fontId="12" fillId="4" borderId="3" xfId="1" applyNumberFormat="1" applyFont="1" applyFill="1" applyBorder="1" applyAlignment="1">
      <alignment horizontal="left" vertical="center" wrapText="1"/>
    </xf>
    <xf numFmtId="0" fontId="4" fillId="4" borderId="33" xfId="0" applyFont="1" applyFill="1" applyBorder="1" applyAlignment="1">
      <alignment horizontal="left" vertical="center"/>
    </xf>
    <xf numFmtId="0" fontId="13" fillId="4" borderId="33"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2" fillId="14" borderId="33" xfId="1" applyFont="1" applyFill="1" applyBorder="1" applyAlignment="1">
      <alignment horizontal="left" vertical="center" wrapText="1"/>
    </xf>
    <xf numFmtId="0" fontId="12" fillId="14" borderId="3" xfId="1" applyFont="1" applyFill="1" applyBorder="1" applyAlignment="1">
      <alignment horizontal="left" vertical="center" wrapText="1"/>
    </xf>
    <xf numFmtId="9" fontId="12" fillId="14" borderId="3" xfId="0" applyNumberFormat="1" applyFont="1" applyFill="1" applyBorder="1" applyAlignment="1">
      <alignment horizontal="left" vertical="center" wrapText="1"/>
    </xf>
    <xf numFmtId="9" fontId="13" fillId="19" borderId="34" xfId="0" applyNumberFormat="1" applyFont="1" applyFill="1" applyBorder="1" applyAlignment="1">
      <alignment horizontal="left" vertical="center" wrapText="1"/>
    </xf>
    <xf numFmtId="9" fontId="12" fillId="14" borderId="3" xfId="1" applyNumberFormat="1" applyFont="1" applyFill="1" applyBorder="1" applyAlignment="1">
      <alignment horizontal="left" vertical="center" wrapText="1"/>
    </xf>
    <xf numFmtId="0" fontId="4" fillId="14" borderId="33" xfId="0" applyFont="1" applyFill="1" applyBorder="1" applyAlignment="1">
      <alignment horizontal="left" vertical="center"/>
    </xf>
    <xf numFmtId="0" fontId="12" fillId="6" borderId="33" xfId="1" applyFont="1" applyFill="1" applyBorder="1" applyAlignment="1">
      <alignment horizontal="left" vertical="center" wrapText="1"/>
    </xf>
    <xf numFmtId="0" fontId="12" fillId="6" borderId="3" xfId="1" applyFont="1" applyFill="1" applyBorder="1" applyAlignment="1">
      <alignment horizontal="left" vertical="center" wrapText="1"/>
    </xf>
    <xf numFmtId="9" fontId="12" fillId="6" borderId="3" xfId="0" applyNumberFormat="1" applyFont="1" applyFill="1" applyBorder="1" applyAlignment="1">
      <alignment horizontal="left" vertical="center" wrapText="1"/>
    </xf>
    <xf numFmtId="9" fontId="13" fillId="20" borderId="34" xfId="0" applyNumberFormat="1" applyFont="1" applyFill="1" applyBorder="1" applyAlignment="1">
      <alignment horizontal="left" vertical="center" wrapText="1"/>
    </xf>
    <xf numFmtId="9" fontId="12" fillId="6" borderId="3" xfId="1" applyNumberFormat="1" applyFont="1" applyFill="1" applyBorder="1" applyAlignment="1">
      <alignment horizontal="left" vertical="center" wrapText="1"/>
    </xf>
    <xf numFmtId="0" fontId="13" fillId="6" borderId="33" xfId="1" applyFont="1" applyFill="1" applyBorder="1" applyAlignment="1">
      <alignment horizontal="left" vertical="center" wrapText="1"/>
    </xf>
    <xf numFmtId="0" fontId="13" fillId="6" borderId="3" xfId="1" applyFont="1" applyFill="1" applyBorder="1" applyAlignment="1">
      <alignment horizontal="left" vertical="center" wrapText="1"/>
    </xf>
    <xf numFmtId="0" fontId="4" fillId="6" borderId="33" xfId="0" applyFont="1" applyFill="1" applyBorder="1" applyAlignment="1">
      <alignment horizontal="left" vertical="center"/>
    </xf>
    <xf numFmtId="0" fontId="12" fillId="7" borderId="33" xfId="1" applyFont="1" applyFill="1" applyBorder="1" applyAlignment="1">
      <alignment horizontal="left" vertical="center" wrapText="1"/>
    </xf>
    <xf numFmtId="0" fontId="12" fillId="7" borderId="3" xfId="1" applyFont="1" applyFill="1" applyBorder="1" applyAlignment="1">
      <alignment horizontal="left" vertical="center" wrapText="1"/>
    </xf>
    <xf numFmtId="9" fontId="12" fillId="7" borderId="3" xfId="0" applyNumberFormat="1" applyFont="1" applyFill="1" applyBorder="1" applyAlignment="1">
      <alignment horizontal="left" vertical="center" wrapText="1"/>
    </xf>
    <xf numFmtId="9" fontId="13" fillId="21" borderId="34" xfId="0" applyNumberFormat="1" applyFont="1" applyFill="1" applyBorder="1" applyAlignment="1">
      <alignment horizontal="left" vertical="center" wrapText="1"/>
    </xf>
    <xf numFmtId="9" fontId="12" fillId="7" borderId="3" xfId="1" applyNumberFormat="1" applyFont="1" applyFill="1" applyBorder="1" applyAlignment="1">
      <alignment horizontal="left" vertical="center" wrapText="1"/>
    </xf>
    <xf numFmtId="0" fontId="4" fillId="7" borderId="35" xfId="0" applyFont="1" applyFill="1" applyBorder="1" applyAlignment="1">
      <alignment horizontal="left" vertical="center"/>
    </xf>
    <xf numFmtId="0" fontId="26" fillId="2" borderId="36" xfId="0" applyFont="1" applyFill="1" applyBorder="1" applyAlignment="1" applyProtection="1">
      <alignment horizontal="left" vertical="center" wrapText="1"/>
      <protection locked="0"/>
    </xf>
    <xf numFmtId="9" fontId="6" fillId="23" borderId="13" xfId="0" applyNumberFormat="1" applyFont="1" applyFill="1" applyBorder="1" applyAlignment="1">
      <alignment horizontal="left" vertical="center"/>
    </xf>
    <xf numFmtId="9" fontId="23" fillId="23" borderId="14" xfId="0" applyNumberFormat="1" applyFont="1" applyFill="1" applyBorder="1" applyAlignment="1">
      <alignment horizontal="center" vertical="center" wrapText="1"/>
    </xf>
    <xf numFmtId="0" fontId="24" fillId="23" borderId="15" xfId="0" applyFont="1" applyFill="1" applyBorder="1" applyAlignment="1">
      <alignment horizontal="center" vertical="center"/>
    </xf>
    <xf numFmtId="9" fontId="26" fillId="3" borderId="16" xfId="0" applyNumberFormat="1" applyFont="1" applyFill="1" applyBorder="1" applyAlignment="1" applyProtection="1">
      <alignment horizontal="center" vertical="center" wrapText="1"/>
      <protection locked="0"/>
    </xf>
    <xf numFmtId="9" fontId="12" fillId="23" borderId="13" xfId="0" applyNumberFormat="1" applyFont="1" applyFill="1" applyBorder="1" applyAlignment="1">
      <alignment horizontal="center" vertical="center"/>
    </xf>
    <xf numFmtId="9" fontId="55" fillId="25" borderId="0" xfId="0" applyNumberFormat="1" applyFont="1" applyFill="1" applyAlignment="1" applyProtection="1">
      <alignment horizontal="center" vertical="center" wrapText="1"/>
      <protection locked="0"/>
    </xf>
    <xf numFmtId="0" fontId="13" fillId="22" borderId="15" xfId="1" applyFont="1" applyFill="1" applyBorder="1" applyAlignment="1">
      <alignment horizontal="right" vertical="center" wrapText="1"/>
    </xf>
    <xf numFmtId="0" fontId="13" fillId="22" borderId="15" xfId="1" applyFont="1" applyFill="1" applyBorder="1" applyAlignment="1">
      <alignment horizontal="left" vertical="center" wrapText="1"/>
    </xf>
    <xf numFmtId="0" fontId="13" fillId="22" borderId="17" xfId="1" applyFont="1" applyFill="1" applyBorder="1" applyAlignment="1">
      <alignment horizontal="left" vertical="center" wrapText="1"/>
    </xf>
    <xf numFmtId="9" fontId="13" fillId="22" borderId="18" xfId="1" applyNumberFormat="1" applyFont="1" applyFill="1" applyBorder="1" applyAlignment="1">
      <alignment horizontal="left" vertical="center" wrapText="1"/>
    </xf>
    <xf numFmtId="0" fontId="12" fillId="23" borderId="12" xfId="0" applyFont="1" applyFill="1" applyBorder="1" applyAlignment="1">
      <alignment horizontal="left" vertical="center"/>
    </xf>
    <xf numFmtId="0" fontId="4" fillId="22" borderId="13" xfId="0" applyFont="1" applyFill="1" applyBorder="1" applyAlignment="1">
      <alignment horizontal="center" vertical="center"/>
    </xf>
    <xf numFmtId="0" fontId="4" fillId="22" borderId="14" xfId="0" applyFont="1" applyFill="1" applyBorder="1" applyAlignment="1">
      <alignment horizontal="center" vertical="center"/>
    </xf>
    <xf numFmtId="9" fontId="12" fillId="23" borderId="12" xfId="0" applyNumberFormat="1" applyFont="1" applyFill="1" applyBorder="1" applyAlignment="1">
      <alignment horizontal="left" vertical="center"/>
    </xf>
    <xf numFmtId="0" fontId="12" fillId="23" borderId="13" xfId="0" applyFont="1" applyFill="1" applyBorder="1" applyAlignment="1">
      <alignment horizontal="right" vertical="center"/>
    </xf>
    <xf numFmtId="0" fontId="4" fillId="22" borderId="16" xfId="0" applyFont="1" applyFill="1" applyBorder="1" applyAlignment="1">
      <alignment horizontal="center" vertical="center"/>
    </xf>
    <xf numFmtId="0" fontId="4" fillId="22" borderId="19" xfId="0" applyFont="1" applyFill="1" applyBorder="1" applyAlignment="1">
      <alignment horizontal="center" vertical="center"/>
    </xf>
    <xf numFmtId="9" fontId="26" fillId="3" borderId="19" xfId="0" applyNumberFormat="1" applyFont="1" applyFill="1" applyBorder="1" applyAlignment="1" applyProtection="1">
      <alignment vertical="center" wrapText="1"/>
      <protection locked="0"/>
    </xf>
    <xf numFmtId="9" fontId="13" fillId="3" borderId="18" xfId="0" applyNumberFormat="1" applyFont="1" applyFill="1" applyBorder="1" applyAlignment="1" applyProtection="1">
      <alignment vertical="center" wrapText="1"/>
      <protection locked="0"/>
    </xf>
    <xf numFmtId="0" fontId="4" fillId="22" borderId="18" xfId="0" applyFont="1" applyFill="1" applyBorder="1" applyAlignment="1">
      <alignment horizontal="center" vertical="center"/>
    </xf>
    <xf numFmtId="9" fontId="12" fillId="23" borderId="15" xfId="0" applyNumberFormat="1" applyFont="1" applyFill="1" applyBorder="1" applyAlignment="1">
      <alignment horizontal="right" vertical="center" wrapText="1"/>
    </xf>
    <xf numFmtId="0" fontId="12" fillId="23" borderId="15" xfId="0" applyFont="1" applyFill="1" applyBorder="1" applyAlignment="1">
      <alignment horizontal="right" vertical="center"/>
    </xf>
    <xf numFmtId="0" fontId="12" fillId="23" borderId="17" xfId="0" applyFont="1" applyFill="1" applyBorder="1" applyAlignment="1">
      <alignment horizontal="right" vertical="center" wrapText="1"/>
    </xf>
    <xf numFmtId="9" fontId="20" fillId="3" borderId="18" xfId="0" applyNumberFormat="1" applyFont="1" applyFill="1" applyBorder="1" applyAlignment="1" applyProtection="1">
      <alignment vertical="center" wrapText="1"/>
      <protection locked="0"/>
    </xf>
    <xf numFmtId="9" fontId="13" fillId="22" borderId="18" xfId="1" applyNumberFormat="1" applyFont="1" applyFill="1" applyBorder="1" applyAlignment="1">
      <alignment horizontal="center" vertical="center" wrapText="1"/>
    </xf>
    <xf numFmtId="0" fontId="16" fillId="15" borderId="18" xfId="0" applyFont="1" applyFill="1" applyBorder="1" applyAlignment="1">
      <alignment horizontal="left" vertical="center" wrapText="1"/>
    </xf>
    <xf numFmtId="0" fontId="15" fillId="9" borderId="15" xfId="0" applyFont="1" applyFill="1" applyBorder="1" applyAlignment="1">
      <alignment horizontal="left" vertical="center"/>
    </xf>
    <xf numFmtId="0" fontId="15" fillId="20" borderId="15" xfId="0" applyFont="1" applyFill="1" applyBorder="1" applyAlignment="1">
      <alignment horizontal="left" vertical="center"/>
    </xf>
    <xf numFmtId="0" fontId="16" fillId="21" borderId="18" xfId="0" applyFont="1" applyFill="1" applyBorder="1" applyAlignment="1">
      <alignment horizontal="left" vertical="center" wrapText="1"/>
    </xf>
    <xf numFmtId="0" fontId="16" fillId="21" borderId="18" xfId="0" applyFont="1" applyFill="1" applyBorder="1" applyAlignment="1">
      <alignment horizontal="left" vertical="center"/>
    </xf>
    <xf numFmtId="9" fontId="15" fillId="15" borderId="12" xfId="0" applyNumberFormat="1" applyFont="1" applyFill="1" applyBorder="1" applyAlignment="1">
      <alignment horizontal="left" vertical="center"/>
    </xf>
    <xf numFmtId="9" fontId="15" fillId="15" borderId="13" xfId="0" applyNumberFormat="1" applyFont="1" applyFill="1" applyBorder="1" applyAlignment="1">
      <alignment horizontal="left" vertical="center"/>
    </xf>
    <xf numFmtId="0" fontId="15" fillId="17" borderId="15" xfId="0" applyFont="1" applyFill="1" applyBorder="1" applyAlignment="1">
      <alignment horizontal="left" vertical="center"/>
    </xf>
    <xf numFmtId="0" fontId="15" fillId="19" borderId="15" xfId="0" applyFont="1" applyFill="1" applyBorder="1" applyAlignment="1">
      <alignment horizontal="left" vertical="center"/>
    </xf>
    <xf numFmtId="0" fontId="15" fillId="21" borderId="15" xfId="0" applyFont="1" applyFill="1" applyBorder="1" applyAlignment="1">
      <alignment horizontal="left" vertical="center"/>
    </xf>
    <xf numFmtId="0" fontId="15" fillId="16" borderId="12" xfId="0" applyFont="1" applyFill="1" applyBorder="1" applyAlignment="1">
      <alignment horizontal="left" vertical="center"/>
    </xf>
    <xf numFmtId="0" fontId="15" fillId="16" borderId="13" xfId="0" applyFont="1" applyFill="1" applyBorder="1" applyAlignment="1">
      <alignment horizontal="left" vertical="center"/>
    </xf>
    <xf numFmtId="0" fontId="16" fillId="16" borderId="18" xfId="0" applyFont="1" applyFill="1" applyBorder="1" applyAlignment="1">
      <alignment horizontal="left" vertical="center" wrapText="1"/>
    </xf>
    <xf numFmtId="0" fontId="16" fillId="16" borderId="18" xfId="0" applyFont="1" applyFill="1" applyBorder="1" applyAlignment="1">
      <alignment horizontal="left" vertical="center"/>
    </xf>
    <xf numFmtId="0" fontId="15" fillId="18" borderId="12" xfId="0" applyFont="1" applyFill="1" applyBorder="1" applyAlignment="1">
      <alignment horizontal="left" vertical="center"/>
    </xf>
    <xf numFmtId="0" fontId="15" fillId="18" borderId="13" xfId="0" applyFont="1" applyFill="1" applyBorder="1" applyAlignment="1">
      <alignment horizontal="left" vertical="center"/>
    </xf>
    <xf numFmtId="0" fontId="16" fillId="18" borderId="18" xfId="0" applyFont="1" applyFill="1" applyBorder="1" applyAlignment="1">
      <alignment horizontal="left" vertical="center" wrapText="1"/>
    </xf>
    <xf numFmtId="0" fontId="16" fillId="18" borderId="18" xfId="0" applyFont="1" applyFill="1" applyBorder="1" applyAlignment="1">
      <alignment horizontal="left" vertical="center"/>
    </xf>
    <xf numFmtId="0" fontId="15" fillId="20" borderId="12" xfId="0" applyFont="1" applyFill="1" applyBorder="1" applyAlignment="1">
      <alignment horizontal="left" vertical="center"/>
    </xf>
    <xf numFmtId="0" fontId="15" fillId="20" borderId="13" xfId="0" applyFont="1" applyFill="1" applyBorder="1" applyAlignment="1">
      <alignment horizontal="left" vertical="center"/>
    </xf>
    <xf numFmtId="0" fontId="16" fillId="20" borderId="18" xfId="0" applyFont="1" applyFill="1" applyBorder="1" applyAlignment="1">
      <alignment horizontal="left" vertical="center" wrapText="1"/>
    </xf>
    <xf numFmtId="0" fontId="16" fillId="20" borderId="18" xfId="0" applyFont="1" applyFill="1" applyBorder="1" applyAlignment="1">
      <alignment horizontal="left" vertical="center"/>
    </xf>
    <xf numFmtId="0" fontId="62" fillId="24" borderId="0" xfId="0" applyFont="1" applyFill="1" applyAlignment="1" applyProtection="1">
      <alignment horizontal="left" vertical="top" wrapText="1"/>
      <protection locked="0"/>
    </xf>
    <xf numFmtId="0" fontId="60" fillId="24" borderId="12" xfId="0" applyFont="1" applyFill="1" applyBorder="1" applyAlignment="1">
      <alignment horizontal="left" vertical="center"/>
    </xf>
    <xf numFmtId="0" fontId="59" fillId="24" borderId="13" xfId="0" applyFont="1" applyFill="1" applyBorder="1" applyAlignment="1">
      <alignment horizontal="left" vertical="center"/>
    </xf>
    <xf numFmtId="0" fontId="60" fillId="24" borderId="13" xfId="0" applyFont="1" applyFill="1" applyBorder="1" applyAlignment="1">
      <alignment horizontal="left" vertical="center"/>
    </xf>
    <xf numFmtId="0" fontId="0" fillId="24" borderId="13" xfId="0" applyFill="1" applyBorder="1" applyAlignment="1">
      <alignment horizontal="left"/>
    </xf>
    <xf numFmtId="0" fontId="61" fillId="24" borderId="14" xfId="0" applyFont="1" applyFill="1" applyBorder="1" applyAlignment="1">
      <alignment horizontal="left" vertical="top" wrapText="1"/>
    </xf>
    <xf numFmtId="0" fontId="64" fillId="24" borderId="0" xfId="0" applyFont="1" applyFill="1" applyAlignment="1">
      <alignment horizontal="left" vertical="center"/>
    </xf>
    <xf numFmtId="0" fontId="60" fillId="24" borderId="20" xfId="0" applyFont="1" applyFill="1" applyBorder="1" applyAlignment="1">
      <alignment horizontal="left" vertical="top" wrapText="1"/>
    </xf>
    <xf numFmtId="9" fontId="63" fillId="24" borderId="0" xfId="0" applyNumberFormat="1" applyFont="1" applyFill="1" applyAlignment="1">
      <alignment horizontal="left" vertical="center"/>
    </xf>
    <xf numFmtId="0" fontId="16" fillId="5" borderId="13" xfId="0" applyFont="1" applyFill="1" applyBorder="1" applyAlignment="1">
      <alignment horizontal="left"/>
    </xf>
    <xf numFmtId="9" fontId="15" fillId="5" borderId="14" xfId="0" applyNumberFormat="1" applyFont="1" applyFill="1" applyBorder="1" applyAlignment="1">
      <alignment horizontal="center" vertical="center"/>
    </xf>
    <xf numFmtId="0" fontId="52" fillId="5" borderId="15" xfId="0" applyFont="1" applyFill="1" applyBorder="1" applyAlignment="1">
      <alignment horizontal="left"/>
    </xf>
    <xf numFmtId="9" fontId="16" fillId="5" borderId="16" xfId="0" applyNumberFormat="1" applyFont="1" applyFill="1" applyBorder="1" applyAlignment="1">
      <alignment horizontal="center" vertical="center"/>
    </xf>
    <xf numFmtId="0" fontId="52" fillId="5" borderId="17" xfId="0" applyFont="1" applyFill="1" applyBorder="1" applyAlignment="1">
      <alignment horizontal="left"/>
    </xf>
    <xf numFmtId="0" fontId="16" fillId="5" borderId="18" xfId="0" applyFont="1" applyFill="1" applyBorder="1" applyAlignment="1">
      <alignment horizontal="left"/>
    </xf>
    <xf numFmtId="9" fontId="16" fillId="5" borderId="19" xfId="0" applyNumberFormat="1" applyFont="1" applyFill="1" applyBorder="1" applyAlignment="1">
      <alignment horizontal="center" vertical="center"/>
    </xf>
    <xf numFmtId="9" fontId="15" fillId="8" borderId="16" xfId="0" applyNumberFormat="1" applyFont="1" applyFill="1" applyBorder="1" applyAlignment="1">
      <alignment horizontal="center" vertical="center"/>
    </xf>
    <xf numFmtId="0" fontId="52" fillId="8" borderId="15" xfId="0" applyFont="1" applyFill="1" applyBorder="1" applyAlignment="1">
      <alignment horizontal="left"/>
    </xf>
    <xf numFmtId="9" fontId="16" fillId="8" borderId="16" xfId="0" applyNumberFormat="1" applyFont="1" applyFill="1" applyBorder="1" applyAlignment="1">
      <alignment horizontal="center" vertical="center"/>
    </xf>
    <xf numFmtId="0" fontId="16" fillId="12" borderId="13" xfId="0" applyFont="1" applyFill="1" applyBorder="1" applyAlignment="1">
      <alignment horizontal="left"/>
    </xf>
    <xf numFmtId="9" fontId="15" fillId="12" borderId="14" xfId="0" applyNumberFormat="1" applyFont="1" applyFill="1" applyBorder="1" applyAlignment="1">
      <alignment horizontal="center" vertical="center"/>
    </xf>
    <xf numFmtId="0" fontId="52" fillId="12" borderId="15" xfId="0" applyFont="1" applyFill="1" applyBorder="1" applyAlignment="1">
      <alignment horizontal="left"/>
    </xf>
    <xf numFmtId="9" fontId="16" fillId="12" borderId="16" xfId="0" applyNumberFormat="1" applyFont="1" applyFill="1" applyBorder="1" applyAlignment="1">
      <alignment horizontal="center" vertical="center"/>
    </xf>
    <xf numFmtId="0" fontId="52" fillId="12" borderId="17" xfId="0" applyFont="1" applyFill="1" applyBorder="1" applyAlignment="1">
      <alignment horizontal="left"/>
    </xf>
    <xf numFmtId="0" fontId="16" fillId="12" borderId="18" xfId="0" applyFont="1" applyFill="1" applyBorder="1" applyAlignment="1">
      <alignment horizontal="left"/>
    </xf>
    <xf numFmtId="9" fontId="16" fillId="12" borderId="19" xfId="0" applyNumberFormat="1" applyFont="1" applyFill="1" applyBorder="1" applyAlignment="1">
      <alignment horizontal="center" vertical="center"/>
    </xf>
    <xf numFmtId="9" fontId="15" fillId="13" borderId="16" xfId="0" applyNumberFormat="1" applyFont="1" applyFill="1" applyBorder="1" applyAlignment="1">
      <alignment horizontal="center" vertical="center"/>
    </xf>
    <xf numFmtId="0" fontId="52" fillId="13" borderId="15" xfId="0" applyFont="1" applyFill="1" applyBorder="1" applyAlignment="1">
      <alignment horizontal="left"/>
    </xf>
    <xf numFmtId="9" fontId="16" fillId="13" borderId="16" xfId="0" applyNumberFormat="1" applyFont="1" applyFill="1" applyBorder="1" applyAlignment="1">
      <alignment horizontal="center" vertical="center"/>
    </xf>
    <xf numFmtId="0" fontId="16" fillId="4" borderId="13" xfId="0" applyFont="1" applyFill="1" applyBorder="1" applyAlignment="1">
      <alignment horizontal="left"/>
    </xf>
    <xf numFmtId="9" fontId="15" fillId="4" borderId="14" xfId="0" applyNumberFormat="1" applyFont="1" applyFill="1" applyBorder="1" applyAlignment="1">
      <alignment horizontal="center" vertical="center"/>
    </xf>
    <xf numFmtId="0" fontId="52" fillId="4" borderId="15" xfId="0" applyFont="1" applyFill="1" applyBorder="1" applyAlignment="1">
      <alignment horizontal="left"/>
    </xf>
    <xf numFmtId="9" fontId="16" fillId="4" borderId="16" xfId="0" applyNumberFormat="1" applyFont="1" applyFill="1" applyBorder="1" applyAlignment="1">
      <alignment horizontal="center" vertical="center"/>
    </xf>
    <xf numFmtId="0" fontId="52" fillId="4" borderId="17" xfId="0" applyFont="1" applyFill="1" applyBorder="1" applyAlignment="1">
      <alignment horizontal="left"/>
    </xf>
    <xf numFmtId="0" fontId="16" fillId="4" borderId="18" xfId="0" applyFont="1" applyFill="1" applyBorder="1" applyAlignment="1">
      <alignment horizontal="left"/>
    </xf>
    <xf numFmtId="9" fontId="16" fillId="4" borderId="19" xfId="0" applyNumberFormat="1" applyFont="1" applyFill="1" applyBorder="1" applyAlignment="1">
      <alignment horizontal="center" vertical="center"/>
    </xf>
    <xf numFmtId="9" fontId="15" fillId="14" borderId="16" xfId="0" applyNumberFormat="1" applyFont="1" applyFill="1" applyBorder="1" applyAlignment="1">
      <alignment horizontal="center" vertical="center"/>
    </xf>
    <xf numFmtId="0" fontId="52" fillId="14" borderId="15" xfId="0" applyFont="1" applyFill="1" applyBorder="1" applyAlignment="1">
      <alignment horizontal="left"/>
    </xf>
    <xf numFmtId="9" fontId="16" fillId="14" borderId="16" xfId="0" applyNumberFormat="1" applyFont="1" applyFill="1" applyBorder="1" applyAlignment="1">
      <alignment horizontal="center" vertical="center"/>
    </xf>
    <xf numFmtId="0" fontId="16" fillId="6" borderId="13" xfId="0" applyFont="1" applyFill="1" applyBorder="1" applyAlignment="1">
      <alignment horizontal="left"/>
    </xf>
    <xf numFmtId="9" fontId="15" fillId="6" borderId="14" xfId="0" applyNumberFormat="1" applyFont="1" applyFill="1" applyBorder="1" applyAlignment="1">
      <alignment horizontal="center" vertical="center"/>
    </xf>
    <xf numFmtId="9" fontId="16" fillId="6" borderId="16" xfId="0" applyNumberFormat="1" applyFont="1" applyFill="1" applyBorder="1" applyAlignment="1">
      <alignment horizontal="center" vertical="center"/>
    </xf>
    <xf numFmtId="0" fontId="52" fillId="6" borderId="15" xfId="0" applyFont="1" applyFill="1" applyBorder="1" applyAlignment="1">
      <alignment horizontal="left"/>
    </xf>
    <xf numFmtId="0" fontId="52" fillId="6" borderId="17" xfId="0" applyFont="1" applyFill="1" applyBorder="1" applyAlignment="1">
      <alignment horizontal="left"/>
    </xf>
    <xf numFmtId="0" fontId="16" fillId="6" borderId="18" xfId="0" applyFont="1" applyFill="1" applyBorder="1" applyAlignment="1">
      <alignment horizontal="left"/>
    </xf>
    <xf numFmtId="9" fontId="16" fillId="6" borderId="19" xfId="0" applyNumberFormat="1" applyFont="1" applyFill="1" applyBorder="1" applyAlignment="1">
      <alignment horizontal="center" vertical="center"/>
    </xf>
    <xf numFmtId="9" fontId="15" fillId="7" borderId="16" xfId="0" applyNumberFormat="1" applyFont="1" applyFill="1" applyBorder="1" applyAlignment="1">
      <alignment horizontal="center" vertical="center"/>
    </xf>
    <xf numFmtId="0" fontId="52" fillId="7" borderId="17" xfId="0" applyFont="1" applyFill="1" applyBorder="1" applyAlignment="1">
      <alignment horizontal="left"/>
    </xf>
    <xf numFmtId="0" fontId="16" fillId="7" borderId="18" xfId="0" applyFont="1" applyFill="1" applyBorder="1" applyAlignment="1">
      <alignment horizontal="left"/>
    </xf>
    <xf numFmtId="9" fontId="16" fillId="7" borderId="19" xfId="0" applyNumberFormat="1" applyFont="1" applyFill="1" applyBorder="1" applyAlignment="1">
      <alignment horizontal="center" vertical="center"/>
    </xf>
    <xf numFmtId="9" fontId="3" fillId="22" borderId="26" xfId="0" applyNumberFormat="1" applyFont="1" applyFill="1" applyBorder="1" applyAlignment="1">
      <alignment horizontal="center" vertical="center" wrapText="1"/>
    </xf>
    <xf numFmtId="9" fontId="12" fillId="22" borderId="13" xfId="0" applyNumberFormat="1" applyFont="1" applyFill="1" applyBorder="1" applyAlignment="1">
      <alignment horizontal="center" vertical="center"/>
    </xf>
    <xf numFmtId="0" fontId="14" fillId="24" borderId="14" xfId="0" applyFont="1" applyFill="1" applyBorder="1"/>
    <xf numFmtId="0" fontId="14" fillId="24" borderId="16" xfId="0" applyFont="1" applyFill="1" applyBorder="1"/>
    <xf numFmtId="0" fontId="18"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18" fillId="2" borderId="18" xfId="0" applyFont="1" applyFill="1" applyBorder="1" applyAlignment="1">
      <alignment horizontal="center" vertical="center"/>
    </xf>
    <xf numFmtId="0" fontId="20" fillId="2" borderId="19" xfId="0" applyFont="1" applyFill="1" applyBorder="1" applyAlignment="1">
      <alignment horizontal="center" vertical="center"/>
    </xf>
    <xf numFmtId="9" fontId="13" fillId="22" borderId="0" xfId="1" applyNumberFormat="1" applyFont="1" applyFill="1" applyAlignment="1">
      <alignment horizontal="left" vertical="center" indent="1"/>
    </xf>
    <xf numFmtId="9" fontId="13" fillId="22" borderId="0" xfId="1" applyNumberFormat="1" applyFont="1" applyFill="1" applyAlignment="1">
      <alignment horizontal="center" vertical="center" wrapText="1"/>
    </xf>
    <xf numFmtId="0" fontId="13" fillId="22" borderId="0" xfId="1" applyFont="1" applyFill="1" applyAlignment="1">
      <alignment horizontal="left" vertical="center" wrapText="1"/>
    </xf>
    <xf numFmtId="0" fontId="4" fillId="22" borderId="0" xfId="0" applyFont="1" applyFill="1" applyAlignment="1">
      <alignment horizontal="center" vertical="center"/>
    </xf>
    <xf numFmtId="0" fontId="0" fillId="24" borderId="20" xfId="0" applyFill="1" applyBorder="1" applyAlignment="1" applyProtection="1">
      <alignment horizontal="left"/>
      <protection locked="0"/>
    </xf>
    <xf numFmtId="9" fontId="36" fillId="22" borderId="13" xfId="0" applyNumberFormat="1" applyFont="1" applyFill="1" applyBorder="1" applyAlignment="1">
      <alignment vertical="center"/>
    </xf>
    <xf numFmtId="0" fontId="33" fillId="22" borderId="12" xfId="0" applyFont="1" applyFill="1" applyBorder="1" applyAlignment="1">
      <alignment vertical="center"/>
    </xf>
    <xf numFmtId="9" fontId="12" fillId="22" borderId="14" xfId="0" applyNumberFormat="1" applyFont="1" applyFill="1" applyBorder="1" applyAlignment="1">
      <alignment horizontal="center" vertical="center" wrapText="1"/>
    </xf>
    <xf numFmtId="0" fontId="36" fillId="24" borderId="0" xfId="1" applyFont="1" applyFill="1" applyAlignment="1">
      <alignment horizontal="center" vertical="center" wrapText="1"/>
    </xf>
    <xf numFmtId="9" fontId="12" fillId="23" borderId="0" xfId="0" applyNumberFormat="1" applyFont="1" applyFill="1" applyAlignment="1">
      <alignment horizontal="right" vertical="center" wrapText="1"/>
    </xf>
    <xf numFmtId="9" fontId="58" fillId="3" borderId="0" xfId="0" applyNumberFormat="1" applyFont="1" applyFill="1" applyAlignment="1" applyProtection="1">
      <alignment horizontal="left" vertical="center" wrapText="1" indent="1"/>
      <protection locked="0"/>
    </xf>
    <xf numFmtId="9" fontId="20" fillId="3" borderId="0" xfId="0" applyNumberFormat="1" applyFont="1" applyFill="1" applyAlignment="1" applyProtection="1">
      <alignment horizontal="left" vertical="center" wrapText="1" indent="1"/>
      <protection locked="0"/>
    </xf>
    <xf numFmtId="0" fontId="18" fillId="0" borderId="16" xfId="0" applyFont="1" applyBorder="1"/>
    <xf numFmtId="0" fontId="12" fillId="23" borderId="0" xfId="0" applyFont="1" applyFill="1" applyAlignment="1">
      <alignment horizontal="right" vertical="center"/>
    </xf>
    <xf numFmtId="0" fontId="12" fillId="23" borderId="5" xfId="1" applyFont="1" applyFill="1" applyBorder="1"/>
    <xf numFmtId="0" fontId="3" fillId="23" borderId="8" xfId="1" applyFont="1" applyFill="1" applyBorder="1" applyAlignment="1">
      <alignment vertical="center"/>
    </xf>
    <xf numFmtId="0" fontId="12" fillId="23" borderId="5" xfId="1" applyFont="1" applyFill="1" applyBorder="1" applyAlignment="1">
      <alignment vertical="center"/>
    </xf>
    <xf numFmtId="0" fontId="12" fillId="23" borderId="7" xfId="1" applyFont="1" applyFill="1" applyBorder="1" applyAlignment="1">
      <alignment vertical="center"/>
    </xf>
    <xf numFmtId="0" fontId="12" fillId="23" borderId="8" xfId="1" applyFont="1" applyFill="1" applyBorder="1" applyAlignment="1">
      <alignment vertical="center"/>
    </xf>
    <xf numFmtId="0" fontId="4" fillId="24" borderId="0" xfId="0" applyFont="1" applyFill="1"/>
    <xf numFmtId="0" fontId="28" fillId="24" borderId="16" xfId="0" applyFont="1" applyFill="1" applyBorder="1" applyAlignment="1">
      <alignment horizontal="center" vertical="center"/>
    </xf>
    <xf numFmtId="0" fontId="4" fillId="24" borderId="15" xfId="0" applyFont="1" applyFill="1" applyBorder="1" applyAlignment="1">
      <alignment vertical="center" wrapText="1"/>
    </xf>
    <xf numFmtId="9" fontId="34" fillId="24" borderId="0" xfId="0" applyNumberFormat="1" applyFont="1" applyFill="1" applyAlignment="1">
      <alignment horizontal="left" vertical="center"/>
    </xf>
    <xf numFmtId="9" fontId="34" fillId="24" borderId="0" xfId="0" applyNumberFormat="1" applyFont="1" applyFill="1" applyAlignment="1">
      <alignment vertical="center"/>
    </xf>
    <xf numFmtId="0" fontId="14" fillId="24" borderId="0" xfId="0" applyFont="1" applyFill="1"/>
    <xf numFmtId="0" fontId="25" fillId="24" borderId="16" xfId="0" applyFont="1" applyFill="1" applyBorder="1" applyAlignment="1">
      <alignment horizontal="left" vertical="top" wrapText="1"/>
    </xf>
    <xf numFmtId="0" fontId="12" fillId="24" borderId="17" xfId="0" applyFont="1" applyFill="1" applyBorder="1" applyAlignment="1">
      <alignment horizontal="center" vertical="center"/>
    </xf>
    <xf numFmtId="0" fontId="12" fillId="24" borderId="18" xfId="0" applyFont="1" applyFill="1" applyBorder="1" applyAlignment="1">
      <alignment horizontal="center" vertical="center"/>
    </xf>
    <xf numFmtId="0" fontId="14" fillId="24" borderId="18" xfId="0" applyFont="1" applyFill="1" applyBorder="1"/>
    <xf numFmtId="0" fontId="25" fillId="24" borderId="19" xfId="0" applyFont="1" applyFill="1" applyBorder="1" applyAlignment="1">
      <alignment horizontal="left" vertical="top" wrapText="1"/>
    </xf>
    <xf numFmtId="0" fontId="16" fillId="15" borderId="0" xfId="0" applyFont="1" applyFill="1" applyAlignment="1">
      <alignment horizontal="left" vertical="center" wrapText="1"/>
    </xf>
    <xf numFmtId="0" fontId="16" fillId="15" borderId="0" xfId="0" applyFont="1" applyFill="1" applyAlignment="1">
      <alignment horizontal="left" vertical="center"/>
    </xf>
    <xf numFmtId="0" fontId="16" fillId="5" borderId="0" xfId="0" applyFont="1" applyFill="1" applyAlignment="1">
      <alignment horizontal="left"/>
    </xf>
    <xf numFmtId="9" fontId="15" fillId="9" borderId="0" xfId="0" applyNumberFormat="1" applyFont="1" applyFill="1" applyAlignment="1">
      <alignment horizontal="left" vertical="center"/>
    </xf>
    <xf numFmtId="0" fontId="16" fillId="8" borderId="0" xfId="0" applyFont="1" applyFill="1" applyAlignment="1">
      <alignment horizontal="left"/>
    </xf>
    <xf numFmtId="0" fontId="16" fillId="9" borderId="0" xfId="0" applyFont="1" applyFill="1" applyAlignment="1">
      <alignment horizontal="left" vertical="center" wrapText="1"/>
    </xf>
    <xf numFmtId="0" fontId="16" fillId="9" borderId="0" xfId="0" applyFont="1" applyFill="1" applyAlignment="1">
      <alignment horizontal="left" vertical="center"/>
    </xf>
    <xf numFmtId="0" fontId="16" fillId="16" borderId="0" xfId="0" applyFont="1" applyFill="1" applyAlignment="1">
      <alignment horizontal="left" vertical="center" wrapText="1"/>
    </xf>
    <xf numFmtId="0" fontId="16" fillId="16" borderId="0" xfId="0" applyFont="1" applyFill="1" applyAlignment="1">
      <alignment horizontal="left" vertical="center"/>
    </xf>
    <xf numFmtId="0" fontId="16" fillId="12" borderId="0" xfId="0" applyFont="1" applyFill="1" applyAlignment="1">
      <alignment horizontal="left"/>
    </xf>
    <xf numFmtId="0" fontId="15" fillId="17" borderId="0" xfId="0" applyFont="1" applyFill="1" applyAlignment="1">
      <alignment horizontal="left" vertical="center"/>
    </xf>
    <xf numFmtId="0" fontId="16" fillId="13" borderId="0" xfId="0" applyFont="1" applyFill="1" applyAlignment="1">
      <alignment horizontal="left"/>
    </xf>
    <xf numFmtId="0" fontId="16" fillId="17" borderId="0" xfId="0" applyFont="1" applyFill="1" applyAlignment="1">
      <alignment horizontal="left" vertical="center" wrapText="1"/>
    </xf>
    <xf numFmtId="0" fontId="16" fillId="17" borderId="0" xfId="0" applyFont="1" applyFill="1" applyAlignment="1">
      <alignment horizontal="left" vertical="center"/>
    </xf>
    <xf numFmtId="0" fontId="16" fillId="18" borderId="0" xfId="0" applyFont="1" applyFill="1" applyAlignment="1">
      <alignment horizontal="left" vertical="center" wrapText="1"/>
    </xf>
    <xf numFmtId="0" fontId="16" fillId="18" borderId="0" xfId="0" applyFont="1" applyFill="1" applyAlignment="1">
      <alignment horizontal="left" vertical="center"/>
    </xf>
    <xf numFmtId="0" fontId="16" fillId="4" borderId="0" xfId="0" applyFont="1" applyFill="1" applyAlignment="1">
      <alignment horizontal="left"/>
    </xf>
    <xf numFmtId="0" fontId="15" fillId="19" borderId="0" xfId="0" applyFont="1" applyFill="1" applyAlignment="1">
      <alignment horizontal="left" vertical="center"/>
    </xf>
    <xf numFmtId="0" fontId="16" fillId="14" borderId="0" xfId="0" applyFont="1" applyFill="1" applyAlignment="1">
      <alignment horizontal="left"/>
    </xf>
    <xf numFmtId="0" fontId="16" fillId="19" borderId="0" xfId="0" applyFont="1" applyFill="1" applyAlignment="1">
      <alignment horizontal="left" vertical="center" wrapText="1"/>
    </xf>
    <xf numFmtId="0" fontId="16" fillId="19" borderId="0" xfId="0" applyFont="1" applyFill="1" applyAlignment="1">
      <alignment horizontal="left" vertical="center"/>
    </xf>
    <xf numFmtId="0" fontId="16" fillId="20" borderId="0" xfId="0" applyFont="1" applyFill="1" applyAlignment="1">
      <alignment horizontal="left" vertical="center" wrapText="1"/>
    </xf>
    <xf numFmtId="0" fontId="16" fillId="20" borderId="0" xfId="0" applyFont="1" applyFill="1" applyAlignment="1">
      <alignment horizontal="left" vertical="center"/>
    </xf>
    <xf numFmtId="0" fontId="16" fillId="6" borderId="0" xfId="0" applyFont="1" applyFill="1" applyAlignment="1">
      <alignment horizontal="left"/>
    </xf>
    <xf numFmtId="0" fontId="15" fillId="21" borderId="0" xfId="0" applyFont="1" applyFill="1" applyAlignment="1">
      <alignment horizontal="left" vertical="center"/>
    </xf>
    <xf numFmtId="0" fontId="16" fillId="7" borderId="0" xfId="0" applyFont="1" applyFill="1" applyAlignment="1">
      <alignment horizontal="left"/>
    </xf>
    <xf numFmtId="0" fontId="21" fillId="22" borderId="5" xfId="1" applyFont="1" applyFill="1" applyBorder="1" applyAlignment="1">
      <alignment horizontal="center" vertical="center" wrapText="1"/>
    </xf>
    <xf numFmtId="0" fontId="21" fillId="22" borderId="4" xfId="1" applyFont="1" applyFill="1" applyBorder="1" applyAlignment="1">
      <alignment horizontal="center" vertical="center"/>
    </xf>
    <xf numFmtId="0" fontId="21" fillId="22" borderId="6" xfId="1" applyFont="1" applyFill="1" applyBorder="1" applyAlignment="1">
      <alignment horizontal="center" vertical="center"/>
    </xf>
    <xf numFmtId="0" fontId="41" fillId="22" borderId="8" xfId="1" applyFont="1" applyFill="1" applyBorder="1" applyAlignment="1">
      <alignment horizontal="center" vertical="top" wrapText="1"/>
    </xf>
    <xf numFmtId="0" fontId="41" fillId="22" borderId="0" xfId="1" applyFont="1" applyFill="1" applyAlignment="1">
      <alignment horizontal="center" vertical="top" wrapText="1"/>
    </xf>
    <xf numFmtId="0" fontId="41" fillId="22" borderId="10" xfId="1" applyFont="1" applyFill="1" applyBorder="1" applyAlignment="1">
      <alignment horizontal="center" vertical="top" wrapText="1"/>
    </xf>
    <xf numFmtId="0" fontId="37" fillId="2" borderId="27" xfId="1" applyFont="1" applyFill="1" applyBorder="1" applyAlignment="1">
      <alignment horizontal="center" vertical="center" wrapText="1"/>
    </xf>
    <xf numFmtId="0" fontId="37" fillId="2" borderId="28" xfId="1" applyFont="1" applyFill="1" applyBorder="1" applyAlignment="1">
      <alignment horizontal="center" vertical="center" wrapText="1"/>
    </xf>
    <xf numFmtId="0" fontId="37" fillId="2" borderId="29" xfId="1" applyFont="1" applyFill="1" applyBorder="1" applyAlignment="1">
      <alignment horizontal="center" vertical="center" wrapText="1"/>
    </xf>
    <xf numFmtId="0" fontId="37" fillId="2" borderId="22" xfId="1" applyFont="1" applyFill="1" applyBorder="1" applyAlignment="1">
      <alignment horizontal="center" vertical="center" wrapText="1"/>
    </xf>
    <xf numFmtId="0" fontId="37" fillId="2" borderId="21" xfId="1" applyFont="1" applyFill="1" applyBorder="1" applyAlignment="1">
      <alignment horizontal="center" vertical="center" wrapText="1"/>
    </xf>
    <xf numFmtId="0" fontId="37" fillId="2" borderId="23" xfId="1" applyFont="1" applyFill="1" applyBorder="1" applyAlignment="1">
      <alignment horizontal="center" vertical="center" wrapText="1"/>
    </xf>
    <xf numFmtId="0" fontId="38" fillId="2" borderId="13"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36" fillId="22" borderId="41" xfId="1" applyFont="1" applyFill="1" applyBorder="1" applyAlignment="1">
      <alignment horizontal="center" vertical="center" wrapText="1"/>
    </xf>
    <xf numFmtId="0" fontId="3" fillId="22" borderId="42" xfId="1" applyFont="1" applyFill="1" applyBorder="1" applyAlignment="1">
      <alignment horizontal="center" vertical="center"/>
    </xf>
    <xf numFmtId="0" fontId="3" fillId="22" borderId="43" xfId="1" applyFont="1" applyFill="1" applyBorder="1" applyAlignment="1">
      <alignment horizontal="center" vertical="center"/>
    </xf>
    <xf numFmtId="0" fontId="36" fillId="24" borderId="0" xfId="1" applyFont="1" applyFill="1" applyAlignment="1">
      <alignment horizontal="center" vertical="center" wrapText="1"/>
    </xf>
    <xf numFmtId="0" fontId="36" fillId="24" borderId="16" xfId="1" applyFont="1" applyFill="1" applyBorder="1" applyAlignment="1">
      <alignment horizontal="center" vertical="center" wrapText="1"/>
    </xf>
    <xf numFmtId="9" fontId="23" fillId="3" borderId="12" xfId="1" applyNumberFormat="1" applyFont="1" applyFill="1" applyBorder="1" applyAlignment="1" applyProtection="1">
      <alignment horizontal="left" vertical="center" indent="1"/>
      <protection locked="0"/>
    </xf>
    <xf numFmtId="9" fontId="23" fillId="3" borderId="13" xfId="1" applyNumberFormat="1" applyFont="1" applyFill="1" applyBorder="1" applyAlignment="1" applyProtection="1">
      <alignment horizontal="left" vertical="center" indent="1"/>
      <protection locked="0"/>
    </xf>
    <xf numFmtId="9" fontId="23" fillId="3" borderId="14" xfId="1" applyNumberFormat="1" applyFont="1" applyFill="1" applyBorder="1" applyAlignment="1" applyProtection="1">
      <alignment horizontal="left" vertical="center" indent="1"/>
      <protection locked="0"/>
    </xf>
    <xf numFmtId="9" fontId="23" fillId="3" borderId="17" xfId="1" applyNumberFormat="1" applyFont="1" applyFill="1" applyBorder="1" applyAlignment="1" applyProtection="1">
      <alignment horizontal="left" vertical="center" indent="1"/>
      <protection locked="0"/>
    </xf>
    <xf numFmtId="9" fontId="23" fillId="3" borderId="18" xfId="1" applyNumberFormat="1" applyFont="1" applyFill="1" applyBorder="1" applyAlignment="1" applyProtection="1">
      <alignment horizontal="left" vertical="center" indent="1"/>
      <protection locked="0"/>
    </xf>
    <xf numFmtId="9" fontId="23" fillId="3" borderId="19" xfId="1" applyNumberFormat="1" applyFont="1" applyFill="1" applyBorder="1" applyAlignment="1" applyProtection="1">
      <alignment horizontal="left" vertical="center" indent="1"/>
      <protection locked="0"/>
    </xf>
    <xf numFmtId="9" fontId="23" fillId="3" borderId="15" xfId="1" applyNumberFormat="1" applyFont="1" applyFill="1" applyBorder="1" applyAlignment="1" applyProtection="1">
      <alignment horizontal="left" vertical="center" indent="1"/>
      <protection locked="0"/>
    </xf>
    <xf numFmtId="9" fontId="23" fillId="3" borderId="0" xfId="1" applyNumberFormat="1" applyFont="1" applyFill="1" applyAlignment="1" applyProtection="1">
      <alignment horizontal="left" vertical="center" indent="1"/>
      <protection locked="0"/>
    </xf>
    <xf numFmtId="9" fontId="23" fillId="3" borderId="16" xfId="1" applyNumberFormat="1" applyFont="1" applyFill="1" applyBorder="1" applyAlignment="1" applyProtection="1">
      <alignment horizontal="left" vertical="center" indent="1"/>
      <protection locked="0"/>
    </xf>
    <xf numFmtId="0" fontId="68" fillId="22" borderId="9" xfId="0" applyFont="1" applyFill="1" applyBorder="1" applyAlignment="1">
      <alignment horizontal="left" wrapText="1"/>
    </xf>
    <xf numFmtId="0" fontId="68" fillId="22" borderId="11" xfId="0" applyFont="1" applyFill="1" applyBorder="1" applyAlignment="1">
      <alignment horizontal="left" wrapText="1"/>
    </xf>
    <xf numFmtId="0" fontId="3" fillId="23" borderId="8" xfId="1" applyFont="1" applyFill="1" applyBorder="1" applyAlignment="1">
      <alignment vertical="center" wrapText="1"/>
    </xf>
    <xf numFmtId="0" fontId="3" fillId="23" borderId="0" xfId="1" applyFont="1" applyFill="1" applyAlignment="1">
      <alignment vertical="center" wrapText="1"/>
    </xf>
    <xf numFmtId="49" fontId="38" fillId="24" borderId="0" xfId="1" applyNumberFormat="1" applyFont="1" applyFill="1" applyAlignment="1" applyProtection="1">
      <alignment horizontal="center" vertical="center" wrapText="1"/>
      <protection locked="0"/>
    </xf>
    <xf numFmtId="49" fontId="38" fillId="24" borderId="16" xfId="1" applyNumberFormat="1" applyFont="1" applyFill="1" applyBorder="1" applyAlignment="1" applyProtection="1">
      <alignment horizontal="center" vertical="center" wrapText="1"/>
      <protection locked="0"/>
    </xf>
    <xf numFmtId="49" fontId="38" fillId="24" borderId="18" xfId="1" applyNumberFormat="1" applyFont="1" applyFill="1" applyBorder="1" applyAlignment="1" applyProtection="1">
      <alignment horizontal="center" vertical="center" wrapText="1"/>
      <protection locked="0"/>
    </xf>
    <xf numFmtId="49" fontId="38" fillId="24" borderId="19" xfId="1" applyNumberFormat="1" applyFont="1" applyFill="1" applyBorder="1" applyAlignment="1" applyProtection="1">
      <alignment horizontal="center" vertical="center" wrapText="1"/>
      <protection locked="0"/>
    </xf>
    <xf numFmtId="0" fontId="3" fillId="24" borderId="0" xfId="1" applyFont="1" applyFill="1" applyAlignment="1">
      <alignment horizontal="left" vertical="center" wrapText="1"/>
    </xf>
    <xf numFmtId="0" fontId="3" fillId="24" borderId="16" xfId="1" applyFont="1" applyFill="1" applyBorder="1" applyAlignment="1">
      <alignment horizontal="left" vertical="center" wrapText="1"/>
    </xf>
    <xf numFmtId="0" fontId="3" fillId="22" borderId="38" xfId="1" applyFont="1" applyFill="1" applyBorder="1" applyAlignment="1">
      <alignment horizontal="center" vertical="center" wrapText="1"/>
    </xf>
    <xf numFmtId="0" fontId="3" fillId="22" borderId="1" xfId="1" applyFont="1" applyFill="1" applyBorder="1" applyAlignment="1">
      <alignment horizontal="center" vertical="center" wrapText="1"/>
    </xf>
    <xf numFmtId="0" fontId="38" fillId="2" borderId="39" xfId="1" applyFont="1" applyFill="1" applyBorder="1" applyAlignment="1" applyProtection="1">
      <alignment horizontal="center" vertical="center" wrapText="1"/>
      <protection locked="0"/>
    </xf>
    <xf numFmtId="0" fontId="38" fillId="2" borderId="40" xfId="1" applyFont="1" applyFill="1" applyBorder="1" applyAlignment="1" applyProtection="1">
      <alignment horizontal="center" vertical="center" wrapText="1"/>
      <protection locked="0"/>
    </xf>
    <xf numFmtId="0" fontId="38" fillId="2" borderId="38" xfId="1" applyFont="1" applyFill="1" applyBorder="1" applyAlignment="1" applyProtection="1">
      <alignment horizontal="center" vertical="center" wrapText="1"/>
      <protection locked="0"/>
    </xf>
    <xf numFmtId="0" fontId="38" fillId="2" borderId="1" xfId="1" applyFont="1" applyFill="1" applyBorder="1" applyAlignment="1" applyProtection="1">
      <alignment horizontal="center" vertical="center" wrapText="1"/>
      <protection locked="0"/>
    </xf>
    <xf numFmtId="9" fontId="19" fillId="23" borderId="30" xfId="0" applyNumberFormat="1" applyFont="1" applyFill="1" applyBorder="1" applyAlignment="1">
      <alignment horizontal="center" vertical="center"/>
    </xf>
    <xf numFmtId="9" fontId="19" fillId="23" borderId="31" xfId="0" applyNumberFormat="1" applyFont="1" applyFill="1" applyBorder="1" applyAlignment="1">
      <alignment horizontal="center" vertical="center"/>
    </xf>
    <xf numFmtId="9" fontId="19" fillId="23" borderId="32" xfId="0" applyNumberFormat="1" applyFont="1" applyFill="1" applyBorder="1" applyAlignment="1">
      <alignment horizontal="center" vertical="center"/>
    </xf>
    <xf numFmtId="0" fontId="20" fillId="2" borderId="46" xfId="0" applyFont="1" applyFill="1" applyBorder="1" applyAlignment="1">
      <alignment horizontal="center" vertical="center"/>
    </xf>
    <xf numFmtId="0" fontId="20" fillId="2" borderId="47" xfId="0" applyFont="1" applyFill="1" applyBorder="1" applyAlignment="1">
      <alignment horizontal="center" vertical="center"/>
    </xf>
    <xf numFmtId="0" fontId="20" fillId="2" borderId="48" xfId="0" applyFont="1" applyFill="1" applyBorder="1" applyAlignment="1">
      <alignment horizontal="center" vertical="center"/>
    </xf>
    <xf numFmtId="0" fontId="12" fillId="10" borderId="33" xfId="0" applyFont="1" applyFill="1" applyBorder="1" applyAlignment="1">
      <alignment horizontal="center" vertical="center" wrapText="1"/>
    </xf>
    <xf numFmtId="0" fontId="12" fillId="10" borderId="3" xfId="0" applyFont="1" applyFill="1" applyBorder="1" applyAlignment="1">
      <alignment horizontal="center" vertical="center" wrapText="1"/>
    </xf>
    <xf numFmtId="9" fontId="21" fillId="23" borderId="24" xfId="0" applyNumberFormat="1" applyFont="1" applyFill="1" applyBorder="1" applyAlignment="1">
      <alignment horizontal="center" vertical="center" wrapText="1"/>
    </xf>
    <xf numFmtId="9" fontId="21" fillId="23" borderId="25" xfId="0" applyNumberFormat="1" applyFont="1" applyFill="1" applyBorder="1" applyAlignment="1">
      <alignment horizontal="center" vertical="center" wrapText="1"/>
    </xf>
    <xf numFmtId="9" fontId="21" fillId="23" borderId="26" xfId="0" applyNumberFormat="1" applyFont="1" applyFill="1" applyBorder="1" applyAlignment="1">
      <alignment horizontal="center" vertical="center" wrapText="1"/>
    </xf>
    <xf numFmtId="0" fontId="35" fillId="0" borderId="0" xfId="0" applyFont="1" applyAlignment="1">
      <alignment horizontal="center" vertical="center"/>
    </xf>
    <xf numFmtId="0" fontId="12" fillId="24" borderId="12" xfId="0" applyFont="1" applyFill="1" applyBorder="1" applyAlignment="1">
      <alignment horizontal="center" vertical="center"/>
    </xf>
    <xf numFmtId="0" fontId="12" fillId="24" borderId="13" xfId="0" applyFont="1" applyFill="1" applyBorder="1" applyAlignment="1">
      <alignment horizontal="center" vertical="center"/>
    </xf>
    <xf numFmtId="0" fontId="12" fillId="24" borderId="15" xfId="0" applyFont="1" applyFill="1" applyBorder="1" applyAlignment="1">
      <alignment horizontal="center" vertical="center"/>
    </xf>
    <xf numFmtId="0" fontId="12" fillId="24" borderId="0" xfId="0" applyFont="1" applyFill="1" applyAlignment="1">
      <alignment horizontal="center" vertical="center"/>
    </xf>
    <xf numFmtId="0" fontId="38" fillId="24" borderId="16" xfId="0" applyFont="1" applyFill="1" applyBorder="1" applyAlignment="1" applyProtection="1">
      <alignment horizontal="center" vertical="top" wrapText="1"/>
      <protection locked="0"/>
    </xf>
    <xf numFmtId="0" fontId="12" fillId="24" borderId="15" xfId="0" applyFont="1" applyFill="1" applyBorder="1" applyAlignment="1">
      <alignment vertical="center"/>
    </xf>
    <xf numFmtId="0" fontId="12" fillId="24" borderId="0" xfId="0" applyFont="1" applyFill="1" applyAlignment="1">
      <alignment vertical="center"/>
    </xf>
    <xf numFmtId="9" fontId="12" fillId="22" borderId="12" xfId="0" applyNumberFormat="1" applyFont="1" applyFill="1" applyBorder="1" applyAlignment="1">
      <alignment horizontal="center" vertical="center"/>
    </xf>
    <xf numFmtId="9" fontId="12" fillId="22" borderId="13" xfId="0" applyNumberFormat="1" applyFont="1" applyFill="1" applyBorder="1" applyAlignment="1">
      <alignment horizontal="center" vertical="center"/>
    </xf>
    <xf numFmtId="9" fontId="12" fillId="22" borderId="14" xfId="0" applyNumberFormat="1" applyFont="1" applyFill="1" applyBorder="1" applyAlignment="1">
      <alignment horizontal="center" vertical="center"/>
    </xf>
    <xf numFmtId="0" fontId="37" fillId="2" borderId="49"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50" xfId="0" applyFont="1" applyFill="1" applyBorder="1" applyAlignment="1">
      <alignment horizontal="center" vertical="center" wrapText="1"/>
    </xf>
    <xf numFmtId="0" fontId="62" fillId="24" borderId="24" xfId="0" applyFont="1" applyFill="1" applyBorder="1" applyAlignment="1" applyProtection="1">
      <alignment horizontal="left" vertical="top" wrapText="1"/>
      <protection locked="0"/>
    </xf>
    <xf numFmtId="0" fontId="62" fillId="24" borderId="25" xfId="0" applyFont="1" applyFill="1" applyBorder="1" applyAlignment="1" applyProtection="1">
      <alignment horizontal="left" vertical="top" wrapText="1"/>
      <protection locked="0"/>
    </xf>
    <xf numFmtId="0" fontId="62" fillId="24" borderId="26" xfId="0" applyFont="1" applyFill="1" applyBorder="1" applyAlignment="1" applyProtection="1">
      <alignment horizontal="left" vertical="top" wrapText="1"/>
      <protection locked="0"/>
    </xf>
    <xf numFmtId="0" fontId="60" fillId="24" borderId="12" xfId="0" applyFont="1" applyFill="1" applyBorder="1" applyAlignment="1">
      <alignment horizontal="left" vertical="center"/>
    </xf>
    <xf numFmtId="0" fontId="60" fillId="24" borderId="13" xfId="0" applyFont="1" applyFill="1" applyBorder="1" applyAlignment="1">
      <alignment horizontal="left" vertical="center"/>
    </xf>
    <xf numFmtId="0" fontId="60" fillId="24" borderId="14" xfId="0" applyFont="1" applyFill="1" applyBorder="1" applyAlignment="1">
      <alignment horizontal="left" vertical="center"/>
    </xf>
    <xf numFmtId="0" fontId="65" fillId="24" borderId="20" xfId="0" applyFont="1" applyFill="1" applyBorder="1" applyAlignment="1">
      <alignment horizontal="left" vertical="top" wrapText="1"/>
    </xf>
  </cellXfs>
  <cellStyles count="4">
    <cellStyle name="Normal" xfId="0" builtinId="0"/>
    <cellStyle name="Normal 2" xfId="1" xr:uid="{00000000-0005-0000-0000-000001000000}"/>
    <cellStyle name="Normal 2 2" xfId="2" xr:uid="{00000000-0005-0000-0000-000002000000}"/>
    <cellStyle name="Normal 3" xfId="3" xr:uid="{00000000-0005-0000-0000-000003000000}"/>
  </cellStyles>
  <dxfs count="0"/>
  <tableStyles count="0" defaultTableStyle="TableStyleMedium2"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4F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075593226387151"/>
          <c:y val="0.20839181037298465"/>
          <c:w val="0.63224535881652399"/>
          <c:h val="0.84933246659776296"/>
        </c:manualLayout>
      </c:layout>
      <c:radarChart>
        <c:radarStyle val="filled"/>
        <c:varyColors val="0"/>
        <c:ser>
          <c:idx val="0"/>
          <c:order val="0"/>
          <c:tx>
            <c:v>Conformité des Articles</c:v>
          </c:tx>
          <c:spPr>
            <a:solidFill>
              <a:schemeClr val="accent1">
                <a:lumMod val="40000"/>
                <a:lumOff val="60000"/>
              </a:schemeClr>
            </a:solidFill>
            <a:ln w="25400">
              <a:noFill/>
              <a:prstDash val="solid"/>
            </a:ln>
          </c:spPr>
          <c:dLbls>
            <c:dLbl>
              <c:idx val="0"/>
              <c:layout>
                <c:manualLayout>
                  <c:x val="5.3995870637235599E-2"/>
                  <c:y val="8.52965069049552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1D-4B1D-9A03-14F0F2915076}"/>
                </c:ext>
              </c:extLst>
            </c:dLbl>
            <c:dLbl>
              <c:idx val="1"/>
              <c:layout>
                <c:manualLayout>
                  <c:x val="-2.6998643938243298E-2"/>
                  <c:y val="5.6864337936636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1D-4B1D-9A03-14F0F2915076}"/>
                </c:ext>
              </c:extLst>
            </c:dLbl>
            <c:dLbl>
              <c:idx val="2"/>
              <c:layout>
                <c:manualLayout>
                  <c:x val="-6.5990343613232805E-2"/>
                  <c:y val="-4.46793518787680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1D-4B1D-9A03-14F0F2915076}"/>
                </c:ext>
              </c:extLst>
            </c:dLbl>
            <c:dLbl>
              <c:idx val="3"/>
              <c:layout>
                <c:manualLayout>
                  <c:x val="-1.19906074283057E-2"/>
                  <c:y val="-9.7335094349161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1D-4B1D-9A03-14F0F2915076}"/>
                </c:ext>
              </c:extLst>
            </c:dLbl>
            <c:dLbl>
              <c:idx val="4"/>
              <c:layout>
                <c:manualLayout>
                  <c:x val="4.20065330805931E-2"/>
                  <c:y val="-1.6247266844453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1D-4B1D-9A03-14F0F2915076}"/>
                </c:ext>
              </c:extLst>
            </c:dLbl>
            <c:dLbl>
              <c:idx val="6"/>
              <c:layout>
                <c:manualLayout>
                  <c:x val="6.980988258747306E-2"/>
                  <c:y val="-5.712083981127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0A-430D-8EF9-B9711096AF3A}"/>
                </c:ext>
              </c:extLst>
            </c:dLbl>
            <c:dLbl>
              <c:idx val="7"/>
              <c:layout>
                <c:manualLayout>
                  <c:x val="3.3612165690264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0A-430D-8EF9-B9711096AF3A}"/>
                </c:ext>
              </c:extLst>
            </c:dLbl>
            <c:spPr>
              <a:noFill/>
              <a:ln w="25400">
                <a:noFill/>
              </a:ln>
            </c:spPr>
            <c:txPr>
              <a:bodyPr/>
              <a:lstStyle/>
              <a:p>
                <a:pPr algn="ctr" rtl="1">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('Résultats et Actions'!$B$37,'Résultats et Actions'!$B$46,'Résultats et Actions'!$B$51,'Résultats et Actions'!$B$54,'Résultats et Actions'!$B$58,'Résultats et Actions'!$B$63,'Résultats et Actions'!$B$68,'Résultats et Actions'!$B$72)</c:f>
              <c:strCache>
                <c:ptCount val="8"/>
                <c:pt idx="0">
                  <c:v>9. Système de gestion des risques</c:v>
                </c:pt>
                <c:pt idx="1">
                  <c:v>10. Données et gouvernance des données</c:v>
                </c:pt>
                <c:pt idx="2">
                  <c:v>12. Enregistrement</c:v>
                </c:pt>
                <c:pt idx="3">
                  <c:v>13. Transparence et fourniture d’informations aux déployeurs</c:v>
                </c:pt>
                <c:pt idx="4">
                  <c:v>14. Contrôle humain</c:v>
                </c:pt>
                <c:pt idx="5">
                  <c:v>15. Exactitude, robustesse, cybersécurité</c:v>
                </c:pt>
                <c:pt idx="6">
                  <c:v>17. Système de gestion de la qualité</c:v>
                </c:pt>
                <c:pt idx="7">
                  <c:v>19. Journaux générés automatiquement</c:v>
                </c:pt>
              </c:strCache>
            </c:strRef>
          </c:cat>
          <c:val>
            <c:numRef>
              <c:f>('Résultats et Actions'!$F$37,'Résultats et Actions'!$F$46,'Résultats et Actions'!$F$51,'Résultats et Actions'!$F$54,'Résultats et Actions'!$F$58,'Résultats et Actions'!$F$63,'Résultats et Actions'!$F$68,'Résultats et Actions'!$F$72)</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5-161D-4B1D-9A03-14F0F2915076}"/>
            </c:ext>
          </c:extLst>
        </c:ser>
        <c:dLbls>
          <c:showLegendKey val="0"/>
          <c:showVal val="0"/>
          <c:showCatName val="0"/>
          <c:showSerName val="0"/>
          <c:showPercent val="0"/>
          <c:showBubbleSize val="0"/>
        </c:dLbls>
        <c:axId val="74887552"/>
        <c:axId val="74889088"/>
      </c:radarChart>
      <c:catAx>
        <c:axId val="74887552"/>
        <c:scaling>
          <c:orientation val="minMax"/>
        </c:scaling>
        <c:delete val="0"/>
        <c:axPos val="b"/>
        <c:majorGridlines>
          <c:spPr>
            <a:ln w="3175">
              <a:solidFill>
                <a:srgbClr val="969696"/>
              </a:solidFill>
              <a:prstDash val="sysDash"/>
            </a:ln>
          </c:spPr>
        </c:majorGridlines>
        <c:numFmt formatCode="@" sourceLinked="0"/>
        <c:majorTickMark val="out"/>
        <c:minorTickMark val="none"/>
        <c:tickLblPos val="nextTo"/>
        <c:txPr>
          <a:bodyPr rot="0" vert="horz"/>
          <a:lstStyle/>
          <a:p>
            <a:pPr>
              <a:defRPr/>
            </a:pPr>
            <a:endParaRPr lang="fr-FR"/>
          </a:p>
        </c:txPr>
        <c:crossAx val="74889088"/>
        <c:crosses val="autoZero"/>
        <c:auto val="0"/>
        <c:lblAlgn val="ctr"/>
        <c:lblOffset val="100"/>
        <c:noMultiLvlLbl val="0"/>
      </c:catAx>
      <c:valAx>
        <c:axId val="74889088"/>
        <c:scaling>
          <c:orientation val="minMax"/>
          <c:max val="1"/>
          <c:min val="0"/>
        </c:scaling>
        <c:delete val="0"/>
        <c:axPos val="l"/>
        <c:majorGridlines>
          <c:spPr>
            <a:ln w="3175">
              <a:solidFill>
                <a:srgbClr val="969696"/>
              </a:solidFill>
              <a:prstDash val="sysDash"/>
            </a:ln>
          </c:spPr>
        </c:majorGridlines>
        <c:numFmt formatCode="0%" sourceLinked="1"/>
        <c:majorTickMark val="none"/>
        <c:minorTickMark val="none"/>
        <c:tickLblPos val="none"/>
        <c:spPr>
          <a:ln w="3175">
            <a:solidFill>
              <a:schemeClr val="accent1"/>
            </a:solidFill>
            <a:prstDash val="sysDash"/>
          </a:ln>
        </c:spPr>
        <c:txPr>
          <a:bodyPr rot="0" vert="horz"/>
          <a:lstStyle/>
          <a:p>
            <a:pPr>
              <a:defRPr/>
            </a:pPr>
            <a:endParaRPr lang="fr-FR"/>
          </a:p>
        </c:txPr>
        <c:crossAx val="74887552"/>
        <c:crosses val="autoZero"/>
        <c:crossBetween val="between"/>
        <c:majorUnit val="0.2"/>
        <c:minorUnit val="5.00000000000001E-2"/>
      </c:valAx>
      <c:spPr>
        <a:noFill/>
        <a:ln w="25400">
          <a:noFill/>
        </a:ln>
      </c:spPr>
    </c:plotArea>
    <c:plotVisOnly val="1"/>
    <c:dispBlanksAs val="gap"/>
    <c:showDLblsOverMax val="0"/>
  </c:chart>
  <c:spPr>
    <a:solidFill>
      <a:sysClr val="window" lastClr="FFFFFF"/>
    </a:solidFill>
    <a:ln w="9525">
      <a:noFill/>
    </a:ln>
  </c:spPr>
  <c:txPr>
    <a:bodyPr/>
    <a:lstStyle/>
    <a:p>
      <a:pPr>
        <a:defRPr sz="1050" b="0" i="0" u="none" strike="noStrike" baseline="0">
          <a:solidFill>
            <a:srgbClr val="000000"/>
          </a:solidFill>
          <a:latin typeface="+mn-lt"/>
          <a:ea typeface="Arial"/>
          <a:cs typeface="Arial"/>
        </a:defRPr>
      </a:pPr>
      <a:endParaRPr lang="fr-FR"/>
    </a:p>
  </c:txPr>
  <c:printSettings>
    <c:headerFooter alignWithMargins="0"/>
    <c:pageMargins b="0.984251969" l="0.750000000000001" r="0.750000000000001" t="0.984251969"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44626091319992"/>
          <c:y val="0.15660017646822674"/>
          <c:w val="0.73603567024001504"/>
          <c:h val="0.827790794443378"/>
        </c:manualLayout>
      </c:layout>
      <c:radarChart>
        <c:radarStyle val="filled"/>
        <c:varyColors val="0"/>
        <c:ser>
          <c:idx val="8"/>
          <c:order val="0"/>
          <c:tx>
            <c:strRef>
              <c:f>'Résultats et Actions'!$A$37</c:f>
              <c:strCache>
                <c:ptCount val="1"/>
                <c:pt idx="0">
                  <c:v>Article 9</c:v>
                </c:pt>
              </c:strCache>
            </c:strRef>
          </c:tx>
          <c:spPr>
            <a:solidFill>
              <a:schemeClr val="bg2">
                <a:lumMod val="90000"/>
              </a:schemeClr>
            </a:solidFill>
            <a:ln w="25400">
              <a:noFill/>
            </a:ln>
          </c:spPr>
          <c:cat>
            <c:multiLvlStrRef>
              <c:f>('Résultats et Actions'!$B$38:$C$45,'Résultats et Actions'!$B$47:$C$50,'Résultats et Actions'!$B$52:$C$53,'Résultats et Actions'!$B$55:$C$57,'Résultats et Actions'!$B$59:$C$62,'Résultats et Actions'!$B$64:$C$67,'Résultats et Actions'!$B$69:$C$71,'Résultats et Actions'!$B$73:$C$73)</c:f>
              <c:multiLvlStrCache>
                <c:ptCount val="29"/>
                <c:lvl>
                  <c:pt idx="0">
                    <c:v>Généralités</c:v>
                  </c:pt>
                  <c:pt idx="1">
                    <c:v>Etapes</c:v>
                  </c:pt>
                  <c:pt idx="2">
                    <c:v>Champ d'application</c:v>
                  </c:pt>
                  <c:pt idx="3">
                    <c:v>Equilibre dans la gestion </c:v>
                  </c:pt>
                  <c:pt idx="4">
                    <c:v>Acceptabilité du risque</c:v>
                  </c:pt>
                  <c:pt idx="5">
                    <c:v>Essais</c:v>
                  </c:pt>
                  <c:pt idx="6">
                    <c:v>Tests sur la base d'indicateurs</c:v>
                  </c:pt>
                  <c:pt idx="7">
                    <c:v>Groupes vulnérables</c:v>
                  </c:pt>
                  <c:pt idx="8">
                    <c:v>Critères</c:v>
                  </c:pt>
                  <c:pt idx="9">
                    <c:v>Pratiques de gouvernance</c:v>
                  </c:pt>
                  <c:pt idx="10">
                    <c:v>Pertinence des données</c:v>
                  </c:pt>
                  <c:pt idx="11">
                    <c:v>Contexte des données</c:v>
                  </c:pt>
                  <c:pt idx="12">
                    <c:v>Journaux</c:v>
                  </c:pt>
                  <c:pt idx="13">
                    <c:v>Enregistrement des événements pertinents</c:v>
                  </c:pt>
                  <c:pt idx="14">
                    <c:v>Interprétabilité</c:v>
                  </c:pt>
                  <c:pt idx="15">
                    <c:v>Notice</c:v>
                  </c:pt>
                  <c:pt idx="16">
                    <c:v>Informations dans la notice</c:v>
                  </c:pt>
                  <c:pt idx="17">
                    <c:v>Interface homme-machine</c:v>
                  </c:pt>
                  <c:pt idx="18">
                    <c:v>Prévention et réduction des risques</c:v>
                  </c:pt>
                  <c:pt idx="19">
                    <c:v>Mesures de contôle des risques</c:v>
                  </c:pt>
                  <c:pt idx="20">
                    <c:v>Modalités</c:v>
                  </c:pt>
                  <c:pt idx="21">
                    <c:v>Conception et développement</c:v>
                  </c:pt>
                  <c:pt idx="22">
                    <c:v>Indicateurs d'exactitude</c:v>
                  </c:pt>
                  <c:pt idx="23">
                    <c:v>Résilience</c:v>
                  </c:pt>
                  <c:pt idx="24">
                    <c:v>Cybersécurité</c:v>
                  </c:pt>
                  <c:pt idx="25">
                    <c:v>Eléments</c:v>
                  </c:pt>
                  <c:pt idx="26">
                    <c:v>d) des procédures d’examen, de test et de validation à exécuter avant, pendant et après le développement du système d’IA à haut risque, ainsi que la fréquence à laquelle elles doivent être réalisées;</c:v>
                  </c:pt>
                  <c:pt idx="27">
                    <c:v>f) les systèmes et procédures de gestion des données, notamment l’acquisition, la collecte, l’analyse, l’étiquetage, le stockage, la filtration, l’exploration, l’agrégation, la conservation des données et toute autre opération concernant les données qui es</c:v>
                  </c:pt>
                  <c:pt idx="28">
                    <c:v>Tenue et conservation</c:v>
                  </c:pt>
                </c:lvl>
                <c:lvl>
                  <c:pt idx="0">
                    <c:v>9.1</c:v>
                  </c:pt>
                  <c:pt idx="1">
                    <c:v>9.2</c:v>
                  </c:pt>
                  <c:pt idx="2">
                    <c:v>9.3</c:v>
                  </c:pt>
                  <c:pt idx="3">
                    <c:v>9.4</c:v>
                  </c:pt>
                  <c:pt idx="4">
                    <c:v>9.5</c:v>
                  </c:pt>
                  <c:pt idx="5">
                    <c:v>9.6</c:v>
                  </c:pt>
                  <c:pt idx="6">
                    <c:v>9.8</c:v>
                  </c:pt>
                  <c:pt idx="7">
                    <c:v>9.9</c:v>
                  </c:pt>
                  <c:pt idx="8">
                    <c:v>10.1</c:v>
                  </c:pt>
                  <c:pt idx="9">
                    <c:v>10.2</c:v>
                  </c:pt>
                  <c:pt idx="10">
                    <c:v>10.3</c:v>
                  </c:pt>
                  <c:pt idx="11">
                    <c:v>10.4</c:v>
                  </c:pt>
                  <c:pt idx="12">
                    <c:v>12.1</c:v>
                  </c:pt>
                  <c:pt idx="13">
                    <c:v>12.1</c:v>
                  </c:pt>
                  <c:pt idx="14">
                    <c:v>13.1</c:v>
                  </c:pt>
                  <c:pt idx="15">
                    <c:v>13.2</c:v>
                  </c:pt>
                  <c:pt idx="16">
                    <c:v>13.3</c:v>
                  </c:pt>
                  <c:pt idx="17">
                    <c:v>14.1</c:v>
                  </c:pt>
                  <c:pt idx="18">
                    <c:v>14.2</c:v>
                  </c:pt>
                  <c:pt idx="19">
                    <c:v>14.3</c:v>
                  </c:pt>
                  <c:pt idx="20">
                    <c:v>14.4</c:v>
                  </c:pt>
                  <c:pt idx="21">
                    <c:v>15.1</c:v>
                  </c:pt>
                  <c:pt idx="22">
                    <c:v>15.3</c:v>
                  </c:pt>
                  <c:pt idx="23">
                    <c:v>15.4</c:v>
                  </c:pt>
                  <c:pt idx="24">
                    <c:v>15.5</c:v>
                  </c:pt>
                  <c:pt idx="25">
                    <c:v>17.1</c:v>
                  </c:pt>
                  <c:pt idx="26">
                    <c:v>14.1.d</c:v>
                  </c:pt>
                  <c:pt idx="27">
                    <c:v>7.1.2.f</c:v>
                  </c:pt>
                  <c:pt idx="28">
                    <c:v>19.1</c:v>
                  </c:pt>
                </c:lvl>
              </c:multiLvlStrCache>
            </c:multiLvlStrRef>
          </c:cat>
          <c:val>
            <c:numRef>
              <c:f>('Résultats et Actions'!$I$38:$I$45,'Résultats et Actions'!$I$47:$I$50,'Résultats et Actions'!$I$52:$I$53,'Résultats et Actions'!$I$55:$I$57,'Résultats et Actions'!$I$59:$I$62,'Résultats et Actions'!$I$64:$I$67,'Résultats et Actions'!$I$69:$I$71,'Résultats et Actions'!$I$73)</c:f>
              <c:numCache>
                <c:formatCode>0%</c:formatCode>
                <c:ptCount val="29"/>
                <c:pt idx="0">
                  <c:v>1</c:v>
                </c:pt>
                <c:pt idx="1">
                  <c:v>1</c:v>
                </c:pt>
                <c:pt idx="2">
                  <c:v>1</c:v>
                </c:pt>
                <c:pt idx="3">
                  <c:v>1</c:v>
                </c:pt>
                <c:pt idx="4">
                  <c:v>1</c:v>
                </c:pt>
                <c:pt idx="5">
                  <c:v>1</c:v>
                </c:pt>
                <c:pt idx="6">
                  <c:v>1</c:v>
                </c:pt>
                <c:pt idx="7">
                  <c:v>1</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A592-466A-93C4-25BFE0E51B50}"/>
            </c:ext>
          </c:extLst>
        </c:ser>
        <c:ser>
          <c:idx val="3"/>
          <c:order val="1"/>
          <c:tx>
            <c:v>Article 10</c:v>
          </c:tx>
          <c:spPr>
            <a:solidFill>
              <a:schemeClr val="tx2">
                <a:lumMod val="20000"/>
                <a:lumOff val="80000"/>
              </a:schemeClr>
            </a:solidFill>
            <a:ln w="25400">
              <a:noFill/>
            </a:ln>
          </c:spPr>
          <c:cat>
            <c:multiLvlStrRef>
              <c:f>('Résultats et Actions'!$B$38:$C$45,'Résultats et Actions'!$B$47:$C$50,'Résultats et Actions'!$B$52:$C$53,'Résultats et Actions'!$B$55:$C$57,'Résultats et Actions'!$B$59:$C$62,'Résultats et Actions'!$B$64:$C$67,'Résultats et Actions'!$B$69:$C$71,'Résultats et Actions'!$B$73:$C$73)</c:f>
              <c:multiLvlStrCache>
                <c:ptCount val="29"/>
                <c:lvl>
                  <c:pt idx="0">
                    <c:v>Généralités</c:v>
                  </c:pt>
                  <c:pt idx="1">
                    <c:v>Etapes</c:v>
                  </c:pt>
                  <c:pt idx="2">
                    <c:v>Champ d'application</c:v>
                  </c:pt>
                  <c:pt idx="3">
                    <c:v>Equilibre dans la gestion </c:v>
                  </c:pt>
                  <c:pt idx="4">
                    <c:v>Acceptabilité du risque</c:v>
                  </c:pt>
                  <c:pt idx="5">
                    <c:v>Essais</c:v>
                  </c:pt>
                  <c:pt idx="6">
                    <c:v>Tests sur la base d'indicateurs</c:v>
                  </c:pt>
                  <c:pt idx="7">
                    <c:v>Groupes vulnérables</c:v>
                  </c:pt>
                  <c:pt idx="8">
                    <c:v>Critères</c:v>
                  </c:pt>
                  <c:pt idx="9">
                    <c:v>Pratiques de gouvernance</c:v>
                  </c:pt>
                  <c:pt idx="10">
                    <c:v>Pertinence des données</c:v>
                  </c:pt>
                  <c:pt idx="11">
                    <c:v>Contexte des données</c:v>
                  </c:pt>
                  <c:pt idx="12">
                    <c:v>Journaux</c:v>
                  </c:pt>
                  <c:pt idx="13">
                    <c:v>Enregistrement des événements pertinents</c:v>
                  </c:pt>
                  <c:pt idx="14">
                    <c:v>Interprétabilité</c:v>
                  </c:pt>
                  <c:pt idx="15">
                    <c:v>Notice</c:v>
                  </c:pt>
                  <c:pt idx="16">
                    <c:v>Informations dans la notice</c:v>
                  </c:pt>
                  <c:pt idx="17">
                    <c:v>Interface homme-machine</c:v>
                  </c:pt>
                  <c:pt idx="18">
                    <c:v>Prévention et réduction des risques</c:v>
                  </c:pt>
                  <c:pt idx="19">
                    <c:v>Mesures de contôle des risques</c:v>
                  </c:pt>
                  <c:pt idx="20">
                    <c:v>Modalités</c:v>
                  </c:pt>
                  <c:pt idx="21">
                    <c:v>Conception et développement</c:v>
                  </c:pt>
                  <c:pt idx="22">
                    <c:v>Indicateurs d'exactitude</c:v>
                  </c:pt>
                  <c:pt idx="23">
                    <c:v>Résilience</c:v>
                  </c:pt>
                  <c:pt idx="24">
                    <c:v>Cybersécurité</c:v>
                  </c:pt>
                  <c:pt idx="25">
                    <c:v>Eléments</c:v>
                  </c:pt>
                  <c:pt idx="26">
                    <c:v>d) des procédures d’examen, de test et de validation à exécuter avant, pendant et après le développement du système d’IA à haut risque, ainsi que la fréquence à laquelle elles doivent être réalisées;</c:v>
                  </c:pt>
                  <c:pt idx="27">
                    <c:v>f) les systèmes et procédures de gestion des données, notamment l’acquisition, la collecte, l’analyse, l’étiquetage, le stockage, la filtration, l’exploration, l’agrégation, la conservation des données et toute autre opération concernant les données qui es</c:v>
                  </c:pt>
                  <c:pt idx="28">
                    <c:v>Tenue et conservation</c:v>
                  </c:pt>
                </c:lvl>
                <c:lvl>
                  <c:pt idx="0">
                    <c:v>9.1</c:v>
                  </c:pt>
                  <c:pt idx="1">
                    <c:v>9.2</c:v>
                  </c:pt>
                  <c:pt idx="2">
                    <c:v>9.3</c:v>
                  </c:pt>
                  <c:pt idx="3">
                    <c:v>9.4</c:v>
                  </c:pt>
                  <c:pt idx="4">
                    <c:v>9.5</c:v>
                  </c:pt>
                  <c:pt idx="5">
                    <c:v>9.6</c:v>
                  </c:pt>
                  <c:pt idx="6">
                    <c:v>9.8</c:v>
                  </c:pt>
                  <c:pt idx="7">
                    <c:v>9.9</c:v>
                  </c:pt>
                  <c:pt idx="8">
                    <c:v>10.1</c:v>
                  </c:pt>
                  <c:pt idx="9">
                    <c:v>10.2</c:v>
                  </c:pt>
                  <c:pt idx="10">
                    <c:v>10.3</c:v>
                  </c:pt>
                  <c:pt idx="11">
                    <c:v>10.4</c:v>
                  </c:pt>
                  <c:pt idx="12">
                    <c:v>12.1</c:v>
                  </c:pt>
                  <c:pt idx="13">
                    <c:v>12.1</c:v>
                  </c:pt>
                  <c:pt idx="14">
                    <c:v>13.1</c:v>
                  </c:pt>
                  <c:pt idx="15">
                    <c:v>13.2</c:v>
                  </c:pt>
                  <c:pt idx="16">
                    <c:v>13.3</c:v>
                  </c:pt>
                  <c:pt idx="17">
                    <c:v>14.1</c:v>
                  </c:pt>
                  <c:pt idx="18">
                    <c:v>14.2</c:v>
                  </c:pt>
                  <c:pt idx="19">
                    <c:v>14.3</c:v>
                  </c:pt>
                  <c:pt idx="20">
                    <c:v>14.4</c:v>
                  </c:pt>
                  <c:pt idx="21">
                    <c:v>15.1</c:v>
                  </c:pt>
                  <c:pt idx="22">
                    <c:v>15.3</c:v>
                  </c:pt>
                  <c:pt idx="23">
                    <c:v>15.4</c:v>
                  </c:pt>
                  <c:pt idx="24">
                    <c:v>15.5</c:v>
                  </c:pt>
                  <c:pt idx="25">
                    <c:v>17.1</c:v>
                  </c:pt>
                  <c:pt idx="26">
                    <c:v>14.1.d</c:v>
                  </c:pt>
                  <c:pt idx="27">
                    <c:v>7.1.2.f</c:v>
                  </c:pt>
                  <c:pt idx="28">
                    <c:v>19.1</c:v>
                  </c:pt>
                </c:lvl>
              </c:multiLvlStrCache>
            </c:multiLvlStrRef>
          </c:cat>
          <c:val>
            <c:numRef>
              <c:f>('Résultats et Actions'!$J$38:$J$45,'Résultats et Actions'!$J$47:$J$50,'Résultats et Actions'!$J$52:$J$53,'Résultats et Actions'!$J$55:$J$57,'Résultats et Actions'!$J$59:$J$62,'Résultats et Actions'!$J$64:$J$67,'Résultats et Actions'!$J$69:$J$71,'Résultats et Actions'!$J$73)</c:f>
              <c:numCache>
                <c:formatCode>0%</c:formatCode>
                <c:ptCount val="29"/>
                <c:pt idx="0">
                  <c:v>0</c:v>
                </c:pt>
                <c:pt idx="1">
                  <c:v>0</c:v>
                </c:pt>
                <c:pt idx="2">
                  <c:v>0</c:v>
                </c:pt>
                <c:pt idx="3">
                  <c:v>0</c:v>
                </c:pt>
                <c:pt idx="4">
                  <c:v>0</c:v>
                </c:pt>
                <c:pt idx="5">
                  <c:v>0</c:v>
                </c:pt>
                <c:pt idx="6">
                  <c:v>0</c:v>
                </c:pt>
                <c:pt idx="7">
                  <c:v>0</c:v>
                </c:pt>
                <c:pt idx="8">
                  <c:v>1</c:v>
                </c:pt>
                <c:pt idx="9">
                  <c:v>1</c:v>
                </c:pt>
                <c:pt idx="10">
                  <c:v>1</c:v>
                </c:pt>
                <c:pt idx="11">
                  <c:v>1</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1-A592-466A-93C4-25BFE0E51B50}"/>
            </c:ext>
          </c:extLst>
        </c:ser>
        <c:ser>
          <c:idx val="9"/>
          <c:order val="2"/>
          <c:tx>
            <c:v>Article 12</c:v>
          </c:tx>
          <c:spPr>
            <a:solidFill>
              <a:schemeClr val="accent2">
                <a:lumMod val="20000"/>
                <a:lumOff val="80000"/>
              </a:schemeClr>
            </a:solidFill>
            <a:ln w="25400">
              <a:noFill/>
            </a:ln>
          </c:spPr>
          <c:cat>
            <c:multiLvlStrRef>
              <c:f>('Résultats et Actions'!$B$38:$C$45,'Résultats et Actions'!$B$47:$C$50,'Résultats et Actions'!$B$52:$C$53,'Résultats et Actions'!$B$55:$C$57,'Résultats et Actions'!$B$59:$C$62,'Résultats et Actions'!$B$64:$C$67,'Résultats et Actions'!$B$69:$C$71,'Résultats et Actions'!$B$73:$C$73)</c:f>
              <c:multiLvlStrCache>
                <c:ptCount val="29"/>
                <c:lvl>
                  <c:pt idx="0">
                    <c:v>Généralités</c:v>
                  </c:pt>
                  <c:pt idx="1">
                    <c:v>Etapes</c:v>
                  </c:pt>
                  <c:pt idx="2">
                    <c:v>Champ d'application</c:v>
                  </c:pt>
                  <c:pt idx="3">
                    <c:v>Equilibre dans la gestion </c:v>
                  </c:pt>
                  <c:pt idx="4">
                    <c:v>Acceptabilité du risque</c:v>
                  </c:pt>
                  <c:pt idx="5">
                    <c:v>Essais</c:v>
                  </c:pt>
                  <c:pt idx="6">
                    <c:v>Tests sur la base d'indicateurs</c:v>
                  </c:pt>
                  <c:pt idx="7">
                    <c:v>Groupes vulnérables</c:v>
                  </c:pt>
                  <c:pt idx="8">
                    <c:v>Critères</c:v>
                  </c:pt>
                  <c:pt idx="9">
                    <c:v>Pratiques de gouvernance</c:v>
                  </c:pt>
                  <c:pt idx="10">
                    <c:v>Pertinence des données</c:v>
                  </c:pt>
                  <c:pt idx="11">
                    <c:v>Contexte des données</c:v>
                  </c:pt>
                  <c:pt idx="12">
                    <c:v>Journaux</c:v>
                  </c:pt>
                  <c:pt idx="13">
                    <c:v>Enregistrement des événements pertinents</c:v>
                  </c:pt>
                  <c:pt idx="14">
                    <c:v>Interprétabilité</c:v>
                  </c:pt>
                  <c:pt idx="15">
                    <c:v>Notice</c:v>
                  </c:pt>
                  <c:pt idx="16">
                    <c:v>Informations dans la notice</c:v>
                  </c:pt>
                  <c:pt idx="17">
                    <c:v>Interface homme-machine</c:v>
                  </c:pt>
                  <c:pt idx="18">
                    <c:v>Prévention et réduction des risques</c:v>
                  </c:pt>
                  <c:pt idx="19">
                    <c:v>Mesures de contôle des risques</c:v>
                  </c:pt>
                  <c:pt idx="20">
                    <c:v>Modalités</c:v>
                  </c:pt>
                  <c:pt idx="21">
                    <c:v>Conception et développement</c:v>
                  </c:pt>
                  <c:pt idx="22">
                    <c:v>Indicateurs d'exactitude</c:v>
                  </c:pt>
                  <c:pt idx="23">
                    <c:v>Résilience</c:v>
                  </c:pt>
                  <c:pt idx="24">
                    <c:v>Cybersécurité</c:v>
                  </c:pt>
                  <c:pt idx="25">
                    <c:v>Eléments</c:v>
                  </c:pt>
                  <c:pt idx="26">
                    <c:v>d) des procédures d’examen, de test et de validation à exécuter avant, pendant et après le développement du système d’IA à haut risque, ainsi que la fréquence à laquelle elles doivent être réalisées;</c:v>
                  </c:pt>
                  <c:pt idx="27">
                    <c:v>f) les systèmes et procédures de gestion des données, notamment l’acquisition, la collecte, l’analyse, l’étiquetage, le stockage, la filtration, l’exploration, l’agrégation, la conservation des données et toute autre opération concernant les données qui es</c:v>
                  </c:pt>
                  <c:pt idx="28">
                    <c:v>Tenue et conservation</c:v>
                  </c:pt>
                </c:lvl>
                <c:lvl>
                  <c:pt idx="0">
                    <c:v>9.1</c:v>
                  </c:pt>
                  <c:pt idx="1">
                    <c:v>9.2</c:v>
                  </c:pt>
                  <c:pt idx="2">
                    <c:v>9.3</c:v>
                  </c:pt>
                  <c:pt idx="3">
                    <c:v>9.4</c:v>
                  </c:pt>
                  <c:pt idx="4">
                    <c:v>9.5</c:v>
                  </c:pt>
                  <c:pt idx="5">
                    <c:v>9.6</c:v>
                  </c:pt>
                  <c:pt idx="6">
                    <c:v>9.8</c:v>
                  </c:pt>
                  <c:pt idx="7">
                    <c:v>9.9</c:v>
                  </c:pt>
                  <c:pt idx="8">
                    <c:v>10.1</c:v>
                  </c:pt>
                  <c:pt idx="9">
                    <c:v>10.2</c:v>
                  </c:pt>
                  <c:pt idx="10">
                    <c:v>10.3</c:v>
                  </c:pt>
                  <c:pt idx="11">
                    <c:v>10.4</c:v>
                  </c:pt>
                  <c:pt idx="12">
                    <c:v>12.1</c:v>
                  </c:pt>
                  <c:pt idx="13">
                    <c:v>12.1</c:v>
                  </c:pt>
                  <c:pt idx="14">
                    <c:v>13.1</c:v>
                  </c:pt>
                  <c:pt idx="15">
                    <c:v>13.2</c:v>
                  </c:pt>
                  <c:pt idx="16">
                    <c:v>13.3</c:v>
                  </c:pt>
                  <c:pt idx="17">
                    <c:v>14.1</c:v>
                  </c:pt>
                  <c:pt idx="18">
                    <c:v>14.2</c:v>
                  </c:pt>
                  <c:pt idx="19">
                    <c:v>14.3</c:v>
                  </c:pt>
                  <c:pt idx="20">
                    <c:v>14.4</c:v>
                  </c:pt>
                  <c:pt idx="21">
                    <c:v>15.1</c:v>
                  </c:pt>
                  <c:pt idx="22">
                    <c:v>15.3</c:v>
                  </c:pt>
                  <c:pt idx="23">
                    <c:v>15.4</c:v>
                  </c:pt>
                  <c:pt idx="24">
                    <c:v>15.5</c:v>
                  </c:pt>
                  <c:pt idx="25">
                    <c:v>17.1</c:v>
                  </c:pt>
                  <c:pt idx="26">
                    <c:v>14.1.d</c:v>
                  </c:pt>
                  <c:pt idx="27">
                    <c:v>7.1.2.f</c:v>
                  </c:pt>
                  <c:pt idx="28">
                    <c:v>19.1</c:v>
                  </c:pt>
                </c:lvl>
              </c:multiLvlStrCache>
            </c:multiLvlStrRef>
          </c:cat>
          <c:val>
            <c:numRef>
              <c:f>('Résultats et Actions'!$K$38:$K$45,'Résultats et Actions'!$K$47:$K$50,'Résultats et Actions'!$K$52:$K$53,'Résultats et Actions'!$K$55:$K$57,'Résultats et Actions'!$K$59:$K$62,'Résultats et Actions'!$K$64:$K$67,'Résultats et Actions'!$K$69:$K$71,'Résultats et Actions'!$K$73)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1</c:v>
                </c:pt>
                <c:pt idx="13">
                  <c:v>1</c:v>
                </c:pt>
                <c:pt idx="14">
                  <c:v>1</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A592-466A-93C4-25BFE0E51B50}"/>
            </c:ext>
          </c:extLst>
        </c:ser>
        <c:ser>
          <c:idx val="5"/>
          <c:order val="3"/>
          <c:tx>
            <c:v>Article 13</c:v>
          </c:tx>
          <c:spPr>
            <a:solidFill>
              <a:schemeClr val="accent3">
                <a:lumMod val="20000"/>
                <a:lumOff val="80000"/>
              </a:schemeClr>
            </a:solidFill>
            <a:ln w="25400">
              <a:noFill/>
            </a:ln>
          </c:spPr>
          <c:cat>
            <c:multiLvlStrRef>
              <c:f>('Résultats et Actions'!$B$38:$C$45,'Résultats et Actions'!$B$47:$C$50,'Résultats et Actions'!$B$52:$C$53,'Résultats et Actions'!$B$55:$C$57,'Résultats et Actions'!$B$59:$C$62,'Résultats et Actions'!$B$64:$C$67,'Résultats et Actions'!$B$69:$C$71,'Résultats et Actions'!$B$73:$C$73)</c:f>
              <c:multiLvlStrCache>
                <c:ptCount val="29"/>
                <c:lvl>
                  <c:pt idx="0">
                    <c:v>Généralités</c:v>
                  </c:pt>
                  <c:pt idx="1">
                    <c:v>Etapes</c:v>
                  </c:pt>
                  <c:pt idx="2">
                    <c:v>Champ d'application</c:v>
                  </c:pt>
                  <c:pt idx="3">
                    <c:v>Equilibre dans la gestion </c:v>
                  </c:pt>
                  <c:pt idx="4">
                    <c:v>Acceptabilité du risque</c:v>
                  </c:pt>
                  <c:pt idx="5">
                    <c:v>Essais</c:v>
                  </c:pt>
                  <c:pt idx="6">
                    <c:v>Tests sur la base d'indicateurs</c:v>
                  </c:pt>
                  <c:pt idx="7">
                    <c:v>Groupes vulnérables</c:v>
                  </c:pt>
                  <c:pt idx="8">
                    <c:v>Critères</c:v>
                  </c:pt>
                  <c:pt idx="9">
                    <c:v>Pratiques de gouvernance</c:v>
                  </c:pt>
                  <c:pt idx="10">
                    <c:v>Pertinence des données</c:v>
                  </c:pt>
                  <c:pt idx="11">
                    <c:v>Contexte des données</c:v>
                  </c:pt>
                  <c:pt idx="12">
                    <c:v>Journaux</c:v>
                  </c:pt>
                  <c:pt idx="13">
                    <c:v>Enregistrement des événements pertinents</c:v>
                  </c:pt>
                  <c:pt idx="14">
                    <c:v>Interprétabilité</c:v>
                  </c:pt>
                  <c:pt idx="15">
                    <c:v>Notice</c:v>
                  </c:pt>
                  <c:pt idx="16">
                    <c:v>Informations dans la notice</c:v>
                  </c:pt>
                  <c:pt idx="17">
                    <c:v>Interface homme-machine</c:v>
                  </c:pt>
                  <c:pt idx="18">
                    <c:v>Prévention et réduction des risques</c:v>
                  </c:pt>
                  <c:pt idx="19">
                    <c:v>Mesures de contôle des risques</c:v>
                  </c:pt>
                  <c:pt idx="20">
                    <c:v>Modalités</c:v>
                  </c:pt>
                  <c:pt idx="21">
                    <c:v>Conception et développement</c:v>
                  </c:pt>
                  <c:pt idx="22">
                    <c:v>Indicateurs d'exactitude</c:v>
                  </c:pt>
                  <c:pt idx="23">
                    <c:v>Résilience</c:v>
                  </c:pt>
                  <c:pt idx="24">
                    <c:v>Cybersécurité</c:v>
                  </c:pt>
                  <c:pt idx="25">
                    <c:v>Eléments</c:v>
                  </c:pt>
                  <c:pt idx="26">
                    <c:v>d) des procédures d’examen, de test et de validation à exécuter avant, pendant et après le développement du système d’IA à haut risque, ainsi que la fréquence à laquelle elles doivent être réalisées;</c:v>
                  </c:pt>
                  <c:pt idx="27">
                    <c:v>f) les systèmes et procédures de gestion des données, notamment l’acquisition, la collecte, l’analyse, l’étiquetage, le stockage, la filtration, l’exploration, l’agrégation, la conservation des données et toute autre opération concernant les données qui es</c:v>
                  </c:pt>
                  <c:pt idx="28">
                    <c:v>Tenue et conservation</c:v>
                  </c:pt>
                </c:lvl>
                <c:lvl>
                  <c:pt idx="0">
                    <c:v>9.1</c:v>
                  </c:pt>
                  <c:pt idx="1">
                    <c:v>9.2</c:v>
                  </c:pt>
                  <c:pt idx="2">
                    <c:v>9.3</c:v>
                  </c:pt>
                  <c:pt idx="3">
                    <c:v>9.4</c:v>
                  </c:pt>
                  <c:pt idx="4">
                    <c:v>9.5</c:v>
                  </c:pt>
                  <c:pt idx="5">
                    <c:v>9.6</c:v>
                  </c:pt>
                  <c:pt idx="6">
                    <c:v>9.8</c:v>
                  </c:pt>
                  <c:pt idx="7">
                    <c:v>9.9</c:v>
                  </c:pt>
                  <c:pt idx="8">
                    <c:v>10.1</c:v>
                  </c:pt>
                  <c:pt idx="9">
                    <c:v>10.2</c:v>
                  </c:pt>
                  <c:pt idx="10">
                    <c:v>10.3</c:v>
                  </c:pt>
                  <c:pt idx="11">
                    <c:v>10.4</c:v>
                  </c:pt>
                  <c:pt idx="12">
                    <c:v>12.1</c:v>
                  </c:pt>
                  <c:pt idx="13">
                    <c:v>12.1</c:v>
                  </c:pt>
                  <c:pt idx="14">
                    <c:v>13.1</c:v>
                  </c:pt>
                  <c:pt idx="15">
                    <c:v>13.2</c:v>
                  </c:pt>
                  <c:pt idx="16">
                    <c:v>13.3</c:v>
                  </c:pt>
                  <c:pt idx="17">
                    <c:v>14.1</c:v>
                  </c:pt>
                  <c:pt idx="18">
                    <c:v>14.2</c:v>
                  </c:pt>
                  <c:pt idx="19">
                    <c:v>14.3</c:v>
                  </c:pt>
                  <c:pt idx="20">
                    <c:v>14.4</c:v>
                  </c:pt>
                  <c:pt idx="21">
                    <c:v>15.1</c:v>
                  </c:pt>
                  <c:pt idx="22">
                    <c:v>15.3</c:v>
                  </c:pt>
                  <c:pt idx="23">
                    <c:v>15.4</c:v>
                  </c:pt>
                  <c:pt idx="24">
                    <c:v>15.5</c:v>
                  </c:pt>
                  <c:pt idx="25">
                    <c:v>17.1</c:v>
                  </c:pt>
                  <c:pt idx="26">
                    <c:v>14.1.d</c:v>
                  </c:pt>
                  <c:pt idx="27">
                    <c:v>7.1.2.f</c:v>
                  </c:pt>
                  <c:pt idx="28">
                    <c:v>19.1</c:v>
                  </c:pt>
                </c:lvl>
              </c:multiLvlStrCache>
            </c:multiLvlStrRef>
          </c:cat>
          <c:val>
            <c:numRef>
              <c:f>('Résultats et Actions'!$L$38:$L$45,'Résultats et Actions'!$L$47:$L$50,'Résultats et Actions'!$L$52:$L$53,'Résultats et Actions'!$L$55:$L$57,'Résultats et Actions'!$L$59:$L$62,'Résultats et Actions'!$L$64:$L$67,'Résultats et Actions'!$O$69:$O$71)</c:f>
              <c:numCache>
                <c:formatCode>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1</c:v>
                </c:pt>
                <c:pt idx="17">
                  <c:v>1</c:v>
                </c:pt>
                <c:pt idx="18">
                  <c:v>0</c:v>
                </c:pt>
                <c:pt idx="19">
                  <c:v>0</c:v>
                </c:pt>
                <c:pt idx="20">
                  <c:v>0</c:v>
                </c:pt>
                <c:pt idx="21">
                  <c:v>0</c:v>
                </c:pt>
                <c:pt idx="22">
                  <c:v>0</c:v>
                </c:pt>
                <c:pt idx="23">
                  <c:v>0</c:v>
                </c:pt>
                <c:pt idx="24">
                  <c:v>0</c:v>
                </c:pt>
                <c:pt idx="25">
                  <c:v>1</c:v>
                </c:pt>
                <c:pt idx="26">
                  <c:v>1</c:v>
                </c:pt>
                <c:pt idx="27">
                  <c:v>1</c:v>
                </c:pt>
              </c:numCache>
            </c:numRef>
          </c:val>
          <c:extLst>
            <c:ext xmlns:c16="http://schemas.microsoft.com/office/drawing/2014/chart" uri="{C3380CC4-5D6E-409C-BE32-E72D297353CC}">
              <c16:uniqueId val="{00000003-A592-466A-93C4-25BFE0E51B50}"/>
            </c:ext>
          </c:extLst>
        </c:ser>
        <c:ser>
          <c:idx val="6"/>
          <c:order val="4"/>
          <c:tx>
            <c:v>Article 14</c:v>
          </c:tx>
          <c:spPr>
            <a:solidFill>
              <a:schemeClr val="accent4">
                <a:lumMod val="20000"/>
                <a:lumOff val="80000"/>
              </a:schemeClr>
            </a:solidFill>
            <a:ln w="25400">
              <a:noFill/>
            </a:ln>
          </c:spPr>
          <c:cat>
            <c:multiLvlStrRef>
              <c:f>('Résultats et Actions'!$B$38:$C$45,'Résultats et Actions'!$B$47:$C$50,'Résultats et Actions'!$B$52:$C$53,'Résultats et Actions'!$B$55:$C$57,'Résultats et Actions'!$B$59:$C$62,'Résultats et Actions'!$B$64:$C$67,'Résultats et Actions'!$B$69:$C$71,'Résultats et Actions'!$B$73:$C$73)</c:f>
              <c:multiLvlStrCache>
                <c:ptCount val="29"/>
                <c:lvl>
                  <c:pt idx="0">
                    <c:v>Généralités</c:v>
                  </c:pt>
                  <c:pt idx="1">
                    <c:v>Etapes</c:v>
                  </c:pt>
                  <c:pt idx="2">
                    <c:v>Champ d'application</c:v>
                  </c:pt>
                  <c:pt idx="3">
                    <c:v>Equilibre dans la gestion </c:v>
                  </c:pt>
                  <c:pt idx="4">
                    <c:v>Acceptabilité du risque</c:v>
                  </c:pt>
                  <c:pt idx="5">
                    <c:v>Essais</c:v>
                  </c:pt>
                  <c:pt idx="6">
                    <c:v>Tests sur la base d'indicateurs</c:v>
                  </c:pt>
                  <c:pt idx="7">
                    <c:v>Groupes vulnérables</c:v>
                  </c:pt>
                  <c:pt idx="8">
                    <c:v>Critères</c:v>
                  </c:pt>
                  <c:pt idx="9">
                    <c:v>Pratiques de gouvernance</c:v>
                  </c:pt>
                  <c:pt idx="10">
                    <c:v>Pertinence des données</c:v>
                  </c:pt>
                  <c:pt idx="11">
                    <c:v>Contexte des données</c:v>
                  </c:pt>
                  <c:pt idx="12">
                    <c:v>Journaux</c:v>
                  </c:pt>
                  <c:pt idx="13">
                    <c:v>Enregistrement des événements pertinents</c:v>
                  </c:pt>
                  <c:pt idx="14">
                    <c:v>Interprétabilité</c:v>
                  </c:pt>
                  <c:pt idx="15">
                    <c:v>Notice</c:v>
                  </c:pt>
                  <c:pt idx="16">
                    <c:v>Informations dans la notice</c:v>
                  </c:pt>
                  <c:pt idx="17">
                    <c:v>Interface homme-machine</c:v>
                  </c:pt>
                  <c:pt idx="18">
                    <c:v>Prévention et réduction des risques</c:v>
                  </c:pt>
                  <c:pt idx="19">
                    <c:v>Mesures de contôle des risques</c:v>
                  </c:pt>
                  <c:pt idx="20">
                    <c:v>Modalités</c:v>
                  </c:pt>
                  <c:pt idx="21">
                    <c:v>Conception et développement</c:v>
                  </c:pt>
                  <c:pt idx="22">
                    <c:v>Indicateurs d'exactitude</c:v>
                  </c:pt>
                  <c:pt idx="23">
                    <c:v>Résilience</c:v>
                  </c:pt>
                  <c:pt idx="24">
                    <c:v>Cybersécurité</c:v>
                  </c:pt>
                  <c:pt idx="25">
                    <c:v>Eléments</c:v>
                  </c:pt>
                  <c:pt idx="26">
                    <c:v>d) des procédures d’examen, de test et de validation à exécuter avant, pendant et après le développement du système d’IA à haut risque, ainsi que la fréquence à laquelle elles doivent être réalisées;</c:v>
                  </c:pt>
                  <c:pt idx="27">
                    <c:v>f) les systèmes et procédures de gestion des données, notamment l’acquisition, la collecte, l’analyse, l’étiquetage, le stockage, la filtration, l’exploration, l’agrégation, la conservation des données et toute autre opération concernant les données qui es</c:v>
                  </c:pt>
                  <c:pt idx="28">
                    <c:v>Tenue et conservation</c:v>
                  </c:pt>
                </c:lvl>
                <c:lvl>
                  <c:pt idx="0">
                    <c:v>9.1</c:v>
                  </c:pt>
                  <c:pt idx="1">
                    <c:v>9.2</c:v>
                  </c:pt>
                  <c:pt idx="2">
                    <c:v>9.3</c:v>
                  </c:pt>
                  <c:pt idx="3">
                    <c:v>9.4</c:v>
                  </c:pt>
                  <c:pt idx="4">
                    <c:v>9.5</c:v>
                  </c:pt>
                  <c:pt idx="5">
                    <c:v>9.6</c:v>
                  </c:pt>
                  <c:pt idx="6">
                    <c:v>9.8</c:v>
                  </c:pt>
                  <c:pt idx="7">
                    <c:v>9.9</c:v>
                  </c:pt>
                  <c:pt idx="8">
                    <c:v>10.1</c:v>
                  </c:pt>
                  <c:pt idx="9">
                    <c:v>10.2</c:v>
                  </c:pt>
                  <c:pt idx="10">
                    <c:v>10.3</c:v>
                  </c:pt>
                  <c:pt idx="11">
                    <c:v>10.4</c:v>
                  </c:pt>
                  <c:pt idx="12">
                    <c:v>12.1</c:v>
                  </c:pt>
                  <c:pt idx="13">
                    <c:v>12.1</c:v>
                  </c:pt>
                  <c:pt idx="14">
                    <c:v>13.1</c:v>
                  </c:pt>
                  <c:pt idx="15">
                    <c:v>13.2</c:v>
                  </c:pt>
                  <c:pt idx="16">
                    <c:v>13.3</c:v>
                  </c:pt>
                  <c:pt idx="17">
                    <c:v>14.1</c:v>
                  </c:pt>
                  <c:pt idx="18">
                    <c:v>14.2</c:v>
                  </c:pt>
                  <c:pt idx="19">
                    <c:v>14.3</c:v>
                  </c:pt>
                  <c:pt idx="20">
                    <c:v>14.4</c:v>
                  </c:pt>
                  <c:pt idx="21">
                    <c:v>15.1</c:v>
                  </c:pt>
                  <c:pt idx="22">
                    <c:v>15.3</c:v>
                  </c:pt>
                  <c:pt idx="23">
                    <c:v>15.4</c:v>
                  </c:pt>
                  <c:pt idx="24">
                    <c:v>15.5</c:v>
                  </c:pt>
                  <c:pt idx="25">
                    <c:v>17.1</c:v>
                  </c:pt>
                  <c:pt idx="26">
                    <c:v>14.1.d</c:v>
                  </c:pt>
                  <c:pt idx="27">
                    <c:v>7.1.2.f</c:v>
                  </c:pt>
                  <c:pt idx="28">
                    <c:v>19.1</c:v>
                  </c:pt>
                </c:lvl>
              </c:multiLvlStrCache>
            </c:multiLvlStrRef>
          </c:cat>
          <c:val>
            <c:numRef>
              <c:f>('Résultats et Actions'!$M$38:$M$45,'Résultats et Actions'!$M$47:$M$50,'Résultats et Actions'!$M$52:$M$53,'Résultats et Actions'!$M$55:$M$57,'Résultats et Actions'!$M$59:$M$62,'Résultats et Actions'!$M$64:$M$67,'Résultats et Actions'!$M$69:$M$71,'Résultats et Actions'!$M$73)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1</c:v>
                </c:pt>
                <c:pt idx="19">
                  <c:v>1</c:v>
                </c:pt>
                <c:pt idx="20">
                  <c:v>1</c:v>
                </c:pt>
                <c:pt idx="21">
                  <c:v>1</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A592-466A-93C4-25BFE0E51B50}"/>
            </c:ext>
          </c:extLst>
        </c:ser>
        <c:ser>
          <c:idx val="7"/>
          <c:order val="5"/>
          <c:tx>
            <c:v>Article 15</c:v>
          </c:tx>
          <c:spPr>
            <a:solidFill>
              <a:schemeClr val="accent5">
                <a:lumMod val="20000"/>
                <a:lumOff val="80000"/>
              </a:schemeClr>
            </a:solidFill>
            <a:ln w="25400">
              <a:noFill/>
            </a:ln>
          </c:spPr>
          <c:cat>
            <c:multiLvlStrRef>
              <c:f>('Résultats et Actions'!$B$38:$C$45,'Résultats et Actions'!$B$47:$C$50,'Résultats et Actions'!$B$52:$C$53,'Résultats et Actions'!$B$55:$C$57,'Résultats et Actions'!$B$59:$C$62,'Résultats et Actions'!$B$64:$C$67,'Résultats et Actions'!$B$69:$C$71,'Résultats et Actions'!$B$73:$C$73)</c:f>
              <c:multiLvlStrCache>
                <c:ptCount val="29"/>
                <c:lvl>
                  <c:pt idx="0">
                    <c:v>Généralités</c:v>
                  </c:pt>
                  <c:pt idx="1">
                    <c:v>Etapes</c:v>
                  </c:pt>
                  <c:pt idx="2">
                    <c:v>Champ d'application</c:v>
                  </c:pt>
                  <c:pt idx="3">
                    <c:v>Equilibre dans la gestion </c:v>
                  </c:pt>
                  <c:pt idx="4">
                    <c:v>Acceptabilité du risque</c:v>
                  </c:pt>
                  <c:pt idx="5">
                    <c:v>Essais</c:v>
                  </c:pt>
                  <c:pt idx="6">
                    <c:v>Tests sur la base d'indicateurs</c:v>
                  </c:pt>
                  <c:pt idx="7">
                    <c:v>Groupes vulnérables</c:v>
                  </c:pt>
                  <c:pt idx="8">
                    <c:v>Critères</c:v>
                  </c:pt>
                  <c:pt idx="9">
                    <c:v>Pratiques de gouvernance</c:v>
                  </c:pt>
                  <c:pt idx="10">
                    <c:v>Pertinence des données</c:v>
                  </c:pt>
                  <c:pt idx="11">
                    <c:v>Contexte des données</c:v>
                  </c:pt>
                  <c:pt idx="12">
                    <c:v>Journaux</c:v>
                  </c:pt>
                  <c:pt idx="13">
                    <c:v>Enregistrement des événements pertinents</c:v>
                  </c:pt>
                  <c:pt idx="14">
                    <c:v>Interprétabilité</c:v>
                  </c:pt>
                  <c:pt idx="15">
                    <c:v>Notice</c:v>
                  </c:pt>
                  <c:pt idx="16">
                    <c:v>Informations dans la notice</c:v>
                  </c:pt>
                  <c:pt idx="17">
                    <c:v>Interface homme-machine</c:v>
                  </c:pt>
                  <c:pt idx="18">
                    <c:v>Prévention et réduction des risques</c:v>
                  </c:pt>
                  <c:pt idx="19">
                    <c:v>Mesures de contôle des risques</c:v>
                  </c:pt>
                  <c:pt idx="20">
                    <c:v>Modalités</c:v>
                  </c:pt>
                  <c:pt idx="21">
                    <c:v>Conception et développement</c:v>
                  </c:pt>
                  <c:pt idx="22">
                    <c:v>Indicateurs d'exactitude</c:v>
                  </c:pt>
                  <c:pt idx="23">
                    <c:v>Résilience</c:v>
                  </c:pt>
                  <c:pt idx="24">
                    <c:v>Cybersécurité</c:v>
                  </c:pt>
                  <c:pt idx="25">
                    <c:v>Eléments</c:v>
                  </c:pt>
                  <c:pt idx="26">
                    <c:v>d) des procédures d’examen, de test et de validation à exécuter avant, pendant et après le développement du système d’IA à haut risque, ainsi que la fréquence à laquelle elles doivent être réalisées;</c:v>
                  </c:pt>
                  <c:pt idx="27">
                    <c:v>f) les systèmes et procédures de gestion des données, notamment l’acquisition, la collecte, l’analyse, l’étiquetage, le stockage, la filtration, l’exploration, l’agrégation, la conservation des données et toute autre opération concernant les données qui es</c:v>
                  </c:pt>
                  <c:pt idx="28">
                    <c:v>Tenue et conservation</c:v>
                  </c:pt>
                </c:lvl>
                <c:lvl>
                  <c:pt idx="0">
                    <c:v>9.1</c:v>
                  </c:pt>
                  <c:pt idx="1">
                    <c:v>9.2</c:v>
                  </c:pt>
                  <c:pt idx="2">
                    <c:v>9.3</c:v>
                  </c:pt>
                  <c:pt idx="3">
                    <c:v>9.4</c:v>
                  </c:pt>
                  <c:pt idx="4">
                    <c:v>9.5</c:v>
                  </c:pt>
                  <c:pt idx="5">
                    <c:v>9.6</c:v>
                  </c:pt>
                  <c:pt idx="6">
                    <c:v>9.8</c:v>
                  </c:pt>
                  <c:pt idx="7">
                    <c:v>9.9</c:v>
                  </c:pt>
                  <c:pt idx="8">
                    <c:v>10.1</c:v>
                  </c:pt>
                  <c:pt idx="9">
                    <c:v>10.2</c:v>
                  </c:pt>
                  <c:pt idx="10">
                    <c:v>10.3</c:v>
                  </c:pt>
                  <c:pt idx="11">
                    <c:v>10.4</c:v>
                  </c:pt>
                  <c:pt idx="12">
                    <c:v>12.1</c:v>
                  </c:pt>
                  <c:pt idx="13">
                    <c:v>12.1</c:v>
                  </c:pt>
                  <c:pt idx="14">
                    <c:v>13.1</c:v>
                  </c:pt>
                  <c:pt idx="15">
                    <c:v>13.2</c:v>
                  </c:pt>
                  <c:pt idx="16">
                    <c:v>13.3</c:v>
                  </c:pt>
                  <c:pt idx="17">
                    <c:v>14.1</c:v>
                  </c:pt>
                  <c:pt idx="18">
                    <c:v>14.2</c:v>
                  </c:pt>
                  <c:pt idx="19">
                    <c:v>14.3</c:v>
                  </c:pt>
                  <c:pt idx="20">
                    <c:v>14.4</c:v>
                  </c:pt>
                  <c:pt idx="21">
                    <c:v>15.1</c:v>
                  </c:pt>
                  <c:pt idx="22">
                    <c:v>15.3</c:v>
                  </c:pt>
                  <c:pt idx="23">
                    <c:v>15.4</c:v>
                  </c:pt>
                  <c:pt idx="24">
                    <c:v>15.5</c:v>
                  </c:pt>
                  <c:pt idx="25">
                    <c:v>17.1</c:v>
                  </c:pt>
                  <c:pt idx="26">
                    <c:v>14.1.d</c:v>
                  </c:pt>
                  <c:pt idx="27">
                    <c:v>7.1.2.f</c:v>
                  </c:pt>
                  <c:pt idx="28">
                    <c:v>19.1</c:v>
                  </c:pt>
                </c:lvl>
              </c:multiLvlStrCache>
            </c:multiLvlStrRef>
          </c:cat>
          <c:val>
            <c:numRef>
              <c:f>('Résultats et Actions'!$N$38:$N$45,'Résultats et Actions'!$N$47:$N$50,'Résultats et Actions'!$N$52:$N$53,'Résultats et Actions'!$N$55:$N$57,'Résultats et Actions'!$N$59:$N$62,'Résultats et Actions'!$N$64:$N$67,'Résultats et Actions'!$N$69:$N$71,'Résultats et Actions'!$N$73)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c:v>
                </c:pt>
                <c:pt idx="22">
                  <c:v>1</c:v>
                </c:pt>
                <c:pt idx="23">
                  <c:v>1</c:v>
                </c:pt>
                <c:pt idx="24">
                  <c:v>1</c:v>
                </c:pt>
                <c:pt idx="25">
                  <c:v>1</c:v>
                </c:pt>
                <c:pt idx="26">
                  <c:v>0</c:v>
                </c:pt>
                <c:pt idx="27">
                  <c:v>0</c:v>
                </c:pt>
                <c:pt idx="28">
                  <c:v>0</c:v>
                </c:pt>
              </c:numCache>
            </c:numRef>
          </c:val>
          <c:extLst>
            <c:ext xmlns:c16="http://schemas.microsoft.com/office/drawing/2014/chart" uri="{C3380CC4-5D6E-409C-BE32-E72D297353CC}">
              <c16:uniqueId val="{00000005-A592-466A-93C4-25BFE0E51B50}"/>
            </c:ext>
          </c:extLst>
        </c:ser>
        <c:ser>
          <c:idx val="10"/>
          <c:order val="6"/>
          <c:tx>
            <c:v>Article 17</c:v>
          </c:tx>
          <c:spPr>
            <a:solidFill>
              <a:schemeClr val="accent6">
                <a:lumMod val="20000"/>
                <a:lumOff val="80000"/>
              </a:schemeClr>
            </a:solidFill>
            <a:ln w="25400">
              <a:noFill/>
            </a:ln>
          </c:spPr>
          <c:cat>
            <c:multiLvlStrRef>
              <c:f>('Résultats et Actions'!$B$38:$C$45,'Résultats et Actions'!$B$47:$C$50,'Résultats et Actions'!$B$52:$C$53,'Résultats et Actions'!$B$55:$C$57,'Résultats et Actions'!$B$59:$C$62,'Résultats et Actions'!$B$64:$C$67,'Résultats et Actions'!$B$69:$C$71,'Résultats et Actions'!$B$73:$C$73)</c:f>
              <c:multiLvlStrCache>
                <c:ptCount val="29"/>
                <c:lvl>
                  <c:pt idx="0">
                    <c:v>Généralités</c:v>
                  </c:pt>
                  <c:pt idx="1">
                    <c:v>Etapes</c:v>
                  </c:pt>
                  <c:pt idx="2">
                    <c:v>Champ d'application</c:v>
                  </c:pt>
                  <c:pt idx="3">
                    <c:v>Equilibre dans la gestion </c:v>
                  </c:pt>
                  <c:pt idx="4">
                    <c:v>Acceptabilité du risque</c:v>
                  </c:pt>
                  <c:pt idx="5">
                    <c:v>Essais</c:v>
                  </c:pt>
                  <c:pt idx="6">
                    <c:v>Tests sur la base d'indicateurs</c:v>
                  </c:pt>
                  <c:pt idx="7">
                    <c:v>Groupes vulnérables</c:v>
                  </c:pt>
                  <c:pt idx="8">
                    <c:v>Critères</c:v>
                  </c:pt>
                  <c:pt idx="9">
                    <c:v>Pratiques de gouvernance</c:v>
                  </c:pt>
                  <c:pt idx="10">
                    <c:v>Pertinence des données</c:v>
                  </c:pt>
                  <c:pt idx="11">
                    <c:v>Contexte des données</c:v>
                  </c:pt>
                  <c:pt idx="12">
                    <c:v>Journaux</c:v>
                  </c:pt>
                  <c:pt idx="13">
                    <c:v>Enregistrement des événements pertinents</c:v>
                  </c:pt>
                  <c:pt idx="14">
                    <c:v>Interprétabilité</c:v>
                  </c:pt>
                  <c:pt idx="15">
                    <c:v>Notice</c:v>
                  </c:pt>
                  <c:pt idx="16">
                    <c:v>Informations dans la notice</c:v>
                  </c:pt>
                  <c:pt idx="17">
                    <c:v>Interface homme-machine</c:v>
                  </c:pt>
                  <c:pt idx="18">
                    <c:v>Prévention et réduction des risques</c:v>
                  </c:pt>
                  <c:pt idx="19">
                    <c:v>Mesures de contôle des risques</c:v>
                  </c:pt>
                  <c:pt idx="20">
                    <c:v>Modalités</c:v>
                  </c:pt>
                  <c:pt idx="21">
                    <c:v>Conception et développement</c:v>
                  </c:pt>
                  <c:pt idx="22">
                    <c:v>Indicateurs d'exactitude</c:v>
                  </c:pt>
                  <c:pt idx="23">
                    <c:v>Résilience</c:v>
                  </c:pt>
                  <c:pt idx="24">
                    <c:v>Cybersécurité</c:v>
                  </c:pt>
                  <c:pt idx="25">
                    <c:v>Eléments</c:v>
                  </c:pt>
                  <c:pt idx="26">
                    <c:v>d) des procédures d’examen, de test et de validation à exécuter avant, pendant et après le développement du système d’IA à haut risque, ainsi que la fréquence à laquelle elles doivent être réalisées;</c:v>
                  </c:pt>
                  <c:pt idx="27">
                    <c:v>f) les systèmes et procédures de gestion des données, notamment l’acquisition, la collecte, l’analyse, l’étiquetage, le stockage, la filtration, l’exploration, l’agrégation, la conservation des données et toute autre opération concernant les données qui es</c:v>
                  </c:pt>
                  <c:pt idx="28">
                    <c:v>Tenue et conservation</c:v>
                  </c:pt>
                </c:lvl>
                <c:lvl>
                  <c:pt idx="0">
                    <c:v>9.1</c:v>
                  </c:pt>
                  <c:pt idx="1">
                    <c:v>9.2</c:v>
                  </c:pt>
                  <c:pt idx="2">
                    <c:v>9.3</c:v>
                  </c:pt>
                  <c:pt idx="3">
                    <c:v>9.4</c:v>
                  </c:pt>
                  <c:pt idx="4">
                    <c:v>9.5</c:v>
                  </c:pt>
                  <c:pt idx="5">
                    <c:v>9.6</c:v>
                  </c:pt>
                  <c:pt idx="6">
                    <c:v>9.8</c:v>
                  </c:pt>
                  <c:pt idx="7">
                    <c:v>9.9</c:v>
                  </c:pt>
                  <c:pt idx="8">
                    <c:v>10.1</c:v>
                  </c:pt>
                  <c:pt idx="9">
                    <c:v>10.2</c:v>
                  </c:pt>
                  <c:pt idx="10">
                    <c:v>10.3</c:v>
                  </c:pt>
                  <c:pt idx="11">
                    <c:v>10.4</c:v>
                  </c:pt>
                  <c:pt idx="12">
                    <c:v>12.1</c:v>
                  </c:pt>
                  <c:pt idx="13">
                    <c:v>12.1</c:v>
                  </c:pt>
                  <c:pt idx="14">
                    <c:v>13.1</c:v>
                  </c:pt>
                  <c:pt idx="15">
                    <c:v>13.2</c:v>
                  </c:pt>
                  <c:pt idx="16">
                    <c:v>13.3</c:v>
                  </c:pt>
                  <c:pt idx="17">
                    <c:v>14.1</c:v>
                  </c:pt>
                  <c:pt idx="18">
                    <c:v>14.2</c:v>
                  </c:pt>
                  <c:pt idx="19">
                    <c:v>14.3</c:v>
                  </c:pt>
                  <c:pt idx="20">
                    <c:v>14.4</c:v>
                  </c:pt>
                  <c:pt idx="21">
                    <c:v>15.1</c:v>
                  </c:pt>
                  <c:pt idx="22">
                    <c:v>15.3</c:v>
                  </c:pt>
                  <c:pt idx="23">
                    <c:v>15.4</c:v>
                  </c:pt>
                  <c:pt idx="24">
                    <c:v>15.5</c:v>
                  </c:pt>
                  <c:pt idx="25">
                    <c:v>17.1</c:v>
                  </c:pt>
                  <c:pt idx="26">
                    <c:v>14.1.d</c:v>
                  </c:pt>
                  <c:pt idx="27">
                    <c:v>7.1.2.f</c:v>
                  </c:pt>
                  <c:pt idx="28">
                    <c:v>19.1</c:v>
                  </c:pt>
                </c:lvl>
              </c:multiLvlStrCache>
            </c:multiLvlStrRef>
          </c:cat>
          <c:val>
            <c:numRef>
              <c:f>('Résultats et Actions'!$O$38:$O$45,'Résultats et Actions'!$O$47:$O$50,'Résultats et Actions'!$O$52:$O$53,'Résultats et Actions'!$O$55:$O$57,'Résultats et Actions'!$O$59:$O$62,'Résultats et Actions'!$O$64:$O$67,'Résultats et Actions'!$O$69:$O$71,'Résultats et Actions'!$O$73)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c:v>
                </c:pt>
                <c:pt idx="26">
                  <c:v>1</c:v>
                </c:pt>
                <c:pt idx="27">
                  <c:v>1</c:v>
                </c:pt>
                <c:pt idx="28">
                  <c:v>1</c:v>
                </c:pt>
              </c:numCache>
            </c:numRef>
          </c:val>
          <c:extLst>
            <c:ext xmlns:c16="http://schemas.microsoft.com/office/drawing/2014/chart" uri="{C3380CC4-5D6E-409C-BE32-E72D297353CC}">
              <c16:uniqueId val="{00000006-A592-466A-93C4-25BFE0E51B50}"/>
            </c:ext>
          </c:extLst>
        </c:ser>
        <c:ser>
          <c:idx val="11"/>
          <c:order val="7"/>
          <c:tx>
            <c:v>Article 19</c:v>
          </c:tx>
          <c:spPr>
            <a:solidFill>
              <a:schemeClr val="accent1">
                <a:lumMod val="20000"/>
                <a:lumOff val="80000"/>
              </a:schemeClr>
            </a:solidFill>
            <a:ln w="25400">
              <a:noFill/>
            </a:ln>
          </c:spPr>
          <c:cat>
            <c:multiLvlStrRef>
              <c:f>('Résultats et Actions'!$B$38:$C$45,'Résultats et Actions'!$B$47:$C$50,'Résultats et Actions'!$B$52:$C$53,'Résultats et Actions'!$B$55:$C$57,'Résultats et Actions'!$B$59:$C$62,'Résultats et Actions'!$B$64:$C$67,'Résultats et Actions'!$B$69:$C$71,'Résultats et Actions'!$B$73:$C$73)</c:f>
              <c:multiLvlStrCache>
                <c:ptCount val="29"/>
                <c:lvl>
                  <c:pt idx="0">
                    <c:v>Généralités</c:v>
                  </c:pt>
                  <c:pt idx="1">
                    <c:v>Etapes</c:v>
                  </c:pt>
                  <c:pt idx="2">
                    <c:v>Champ d'application</c:v>
                  </c:pt>
                  <c:pt idx="3">
                    <c:v>Equilibre dans la gestion </c:v>
                  </c:pt>
                  <c:pt idx="4">
                    <c:v>Acceptabilité du risque</c:v>
                  </c:pt>
                  <c:pt idx="5">
                    <c:v>Essais</c:v>
                  </c:pt>
                  <c:pt idx="6">
                    <c:v>Tests sur la base d'indicateurs</c:v>
                  </c:pt>
                  <c:pt idx="7">
                    <c:v>Groupes vulnérables</c:v>
                  </c:pt>
                  <c:pt idx="8">
                    <c:v>Critères</c:v>
                  </c:pt>
                  <c:pt idx="9">
                    <c:v>Pratiques de gouvernance</c:v>
                  </c:pt>
                  <c:pt idx="10">
                    <c:v>Pertinence des données</c:v>
                  </c:pt>
                  <c:pt idx="11">
                    <c:v>Contexte des données</c:v>
                  </c:pt>
                  <c:pt idx="12">
                    <c:v>Journaux</c:v>
                  </c:pt>
                  <c:pt idx="13">
                    <c:v>Enregistrement des événements pertinents</c:v>
                  </c:pt>
                  <c:pt idx="14">
                    <c:v>Interprétabilité</c:v>
                  </c:pt>
                  <c:pt idx="15">
                    <c:v>Notice</c:v>
                  </c:pt>
                  <c:pt idx="16">
                    <c:v>Informations dans la notice</c:v>
                  </c:pt>
                  <c:pt idx="17">
                    <c:v>Interface homme-machine</c:v>
                  </c:pt>
                  <c:pt idx="18">
                    <c:v>Prévention et réduction des risques</c:v>
                  </c:pt>
                  <c:pt idx="19">
                    <c:v>Mesures de contôle des risques</c:v>
                  </c:pt>
                  <c:pt idx="20">
                    <c:v>Modalités</c:v>
                  </c:pt>
                  <c:pt idx="21">
                    <c:v>Conception et développement</c:v>
                  </c:pt>
                  <c:pt idx="22">
                    <c:v>Indicateurs d'exactitude</c:v>
                  </c:pt>
                  <c:pt idx="23">
                    <c:v>Résilience</c:v>
                  </c:pt>
                  <c:pt idx="24">
                    <c:v>Cybersécurité</c:v>
                  </c:pt>
                  <c:pt idx="25">
                    <c:v>Eléments</c:v>
                  </c:pt>
                  <c:pt idx="26">
                    <c:v>d) des procédures d’examen, de test et de validation à exécuter avant, pendant et après le développement du système d’IA à haut risque, ainsi que la fréquence à laquelle elles doivent être réalisées;</c:v>
                  </c:pt>
                  <c:pt idx="27">
                    <c:v>f) les systèmes et procédures de gestion des données, notamment l’acquisition, la collecte, l’analyse, l’étiquetage, le stockage, la filtration, l’exploration, l’agrégation, la conservation des données et toute autre opération concernant les données qui es</c:v>
                  </c:pt>
                  <c:pt idx="28">
                    <c:v>Tenue et conservation</c:v>
                  </c:pt>
                </c:lvl>
                <c:lvl>
                  <c:pt idx="0">
                    <c:v>9.1</c:v>
                  </c:pt>
                  <c:pt idx="1">
                    <c:v>9.2</c:v>
                  </c:pt>
                  <c:pt idx="2">
                    <c:v>9.3</c:v>
                  </c:pt>
                  <c:pt idx="3">
                    <c:v>9.4</c:v>
                  </c:pt>
                  <c:pt idx="4">
                    <c:v>9.5</c:v>
                  </c:pt>
                  <c:pt idx="5">
                    <c:v>9.6</c:v>
                  </c:pt>
                  <c:pt idx="6">
                    <c:v>9.8</c:v>
                  </c:pt>
                  <c:pt idx="7">
                    <c:v>9.9</c:v>
                  </c:pt>
                  <c:pt idx="8">
                    <c:v>10.1</c:v>
                  </c:pt>
                  <c:pt idx="9">
                    <c:v>10.2</c:v>
                  </c:pt>
                  <c:pt idx="10">
                    <c:v>10.3</c:v>
                  </c:pt>
                  <c:pt idx="11">
                    <c:v>10.4</c:v>
                  </c:pt>
                  <c:pt idx="12">
                    <c:v>12.1</c:v>
                  </c:pt>
                  <c:pt idx="13">
                    <c:v>12.1</c:v>
                  </c:pt>
                  <c:pt idx="14">
                    <c:v>13.1</c:v>
                  </c:pt>
                  <c:pt idx="15">
                    <c:v>13.2</c:v>
                  </c:pt>
                  <c:pt idx="16">
                    <c:v>13.3</c:v>
                  </c:pt>
                  <c:pt idx="17">
                    <c:v>14.1</c:v>
                  </c:pt>
                  <c:pt idx="18">
                    <c:v>14.2</c:v>
                  </c:pt>
                  <c:pt idx="19">
                    <c:v>14.3</c:v>
                  </c:pt>
                  <c:pt idx="20">
                    <c:v>14.4</c:v>
                  </c:pt>
                  <c:pt idx="21">
                    <c:v>15.1</c:v>
                  </c:pt>
                  <c:pt idx="22">
                    <c:v>15.3</c:v>
                  </c:pt>
                  <c:pt idx="23">
                    <c:v>15.4</c:v>
                  </c:pt>
                  <c:pt idx="24">
                    <c:v>15.5</c:v>
                  </c:pt>
                  <c:pt idx="25">
                    <c:v>17.1</c:v>
                  </c:pt>
                  <c:pt idx="26">
                    <c:v>14.1.d</c:v>
                  </c:pt>
                  <c:pt idx="27">
                    <c:v>7.1.2.f</c:v>
                  </c:pt>
                  <c:pt idx="28">
                    <c:v>19.1</c:v>
                  </c:pt>
                </c:lvl>
              </c:multiLvlStrCache>
            </c:multiLvlStrRef>
          </c:cat>
          <c:val>
            <c:numRef>
              <c:f>('Résultats et Actions'!$P$38:$P$45,'Résultats et Actions'!$P$47:$P$50,'Résultats et Actions'!$P$52:$P$53,'Résultats et Actions'!$P$55:$P$57,'Résultats et Actions'!$P$59:$P$62,'Résultats et Actions'!$P$64:$P$67,'Résultats et Actions'!$P$69:$P$71,'Résultats et Actions'!$P$73)</c:f>
              <c:numCache>
                <c:formatCode>0%</c:formatCode>
                <c:ptCount val="29"/>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1</c:v>
                </c:pt>
              </c:numCache>
            </c:numRef>
          </c:val>
          <c:extLst>
            <c:ext xmlns:c16="http://schemas.microsoft.com/office/drawing/2014/chart" uri="{C3380CC4-5D6E-409C-BE32-E72D297353CC}">
              <c16:uniqueId val="{00000007-A592-466A-93C4-25BFE0E51B50}"/>
            </c:ext>
          </c:extLst>
        </c:ser>
        <c:ser>
          <c:idx val="1"/>
          <c:order val="8"/>
          <c:tx>
            <c:v>résultats</c:v>
          </c:tx>
          <c:spPr>
            <a:noFill/>
            <a:ln w="19050">
              <a:solidFill>
                <a:sysClr val="windowText" lastClr="000000"/>
              </a:solidFill>
              <a:prstDash val="solid"/>
            </a:ln>
          </c:spPr>
          <c:cat>
            <c:multiLvlStrRef>
              <c:f>('Résultats et Actions'!$B$38:$C$45,'Résultats et Actions'!$B$47:$C$50,'Résultats et Actions'!$B$52:$C$53,'Résultats et Actions'!$B$55:$C$57,'Résultats et Actions'!$B$59:$C$62,'Résultats et Actions'!$B$64:$C$67,'Résultats et Actions'!$B$69:$C$71,'Résultats et Actions'!$B$73:$C$73)</c:f>
              <c:multiLvlStrCache>
                <c:ptCount val="29"/>
                <c:lvl>
                  <c:pt idx="0">
                    <c:v>Généralités</c:v>
                  </c:pt>
                  <c:pt idx="1">
                    <c:v>Etapes</c:v>
                  </c:pt>
                  <c:pt idx="2">
                    <c:v>Champ d'application</c:v>
                  </c:pt>
                  <c:pt idx="3">
                    <c:v>Equilibre dans la gestion </c:v>
                  </c:pt>
                  <c:pt idx="4">
                    <c:v>Acceptabilité du risque</c:v>
                  </c:pt>
                  <c:pt idx="5">
                    <c:v>Essais</c:v>
                  </c:pt>
                  <c:pt idx="6">
                    <c:v>Tests sur la base d'indicateurs</c:v>
                  </c:pt>
                  <c:pt idx="7">
                    <c:v>Groupes vulnérables</c:v>
                  </c:pt>
                  <c:pt idx="8">
                    <c:v>Critères</c:v>
                  </c:pt>
                  <c:pt idx="9">
                    <c:v>Pratiques de gouvernance</c:v>
                  </c:pt>
                  <c:pt idx="10">
                    <c:v>Pertinence des données</c:v>
                  </c:pt>
                  <c:pt idx="11">
                    <c:v>Contexte des données</c:v>
                  </c:pt>
                  <c:pt idx="12">
                    <c:v>Journaux</c:v>
                  </c:pt>
                  <c:pt idx="13">
                    <c:v>Enregistrement des événements pertinents</c:v>
                  </c:pt>
                  <c:pt idx="14">
                    <c:v>Interprétabilité</c:v>
                  </c:pt>
                  <c:pt idx="15">
                    <c:v>Notice</c:v>
                  </c:pt>
                  <c:pt idx="16">
                    <c:v>Informations dans la notice</c:v>
                  </c:pt>
                  <c:pt idx="17">
                    <c:v>Interface homme-machine</c:v>
                  </c:pt>
                  <c:pt idx="18">
                    <c:v>Prévention et réduction des risques</c:v>
                  </c:pt>
                  <c:pt idx="19">
                    <c:v>Mesures de contôle des risques</c:v>
                  </c:pt>
                  <c:pt idx="20">
                    <c:v>Modalités</c:v>
                  </c:pt>
                  <c:pt idx="21">
                    <c:v>Conception et développement</c:v>
                  </c:pt>
                  <c:pt idx="22">
                    <c:v>Indicateurs d'exactitude</c:v>
                  </c:pt>
                  <c:pt idx="23">
                    <c:v>Résilience</c:v>
                  </c:pt>
                  <c:pt idx="24">
                    <c:v>Cybersécurité</c:v>
                  </c:pt>
                  <c:pt idx="25">
                    <c:v>Eléments</c:v>
                  </c:pt>
                  <c:pt idx="26">
                    <c:v>d) des procédures d’examen, de test et de validation à exécuter avant, pendant et après le développement du système d’IA à haut risque, ainsi que la fréquence à laquelle elles doivent être réalisées;</c:v>
                  </c:pt>
                  <c:pt idx="27">
                    <c:v>f) les systèmes et procédures de gestion des données, notamment l’acquisition, la collecte, l’analyse, l’étiquetage, le stockage, la filtration, l’exploration, l’agrégation, la conservation des données et toute autre opération concernant les données qui es</c:v>
                  </c:pt>
                  <c:pt idx="28">
                    <c:v>Tenue et conservation</c:v>
                  </c:pt>
                </c:lvl>
                <c:lvl>
                  <c:pt idx="0">
                    <c:v>9.1</c:v>
                  </c:pt>
                  <c:pt idx="1">
                    <c:v>9.2</c:v>
                  </c:pt>
                  <c:pt idx="2">
                    <c:v>9.3</c:v>
                  </c:pt>
                  <c:pt idx="3">
                    <c:v>9.4</c:v>
                  </c:pt>
                  <c:pt idx="4">
                    <c:v>9.5</c:v>
                  </c:pt>
                  <c:pt idx="5">
                    <c:v>9.6</c:v>
                  </c:pt>
                  <c:pt idx="6">
                    <c:v>9.8</c:v>
                  </c:pt>
                  <c:pt idx="7">
                    <c:v>9.9</c:v>
                  </c:pt>
                  <c:pt idx="8">
                    <c:v>10.1</c:v>
                  </c:pt>
                  <c:pt idx="9">
                    <c:v>10.2</c:v>
                  </c:pt>
                  <c:pt idx="10">
                    <c:v>10.3</c:v>
                  </c:pt>
                  <c:pt idx="11">
                    <c:v>10.4</c:v>
                  </c:pt>
                  <c:pt idx="12">
                    <c:v>12.1</c:v>
                  </c:pt>
                  <c:pt idx="13">
                    <c:v>12.1</c:v>
                  </c:pt>
                  <c:pt idx="14">
                    <c:v>13.1</c:v>
                  </c:pt>
                  <c:pt idx="15">
                    <c:v>13.2</c:v>
                  </c:pt>
                  <c:pt idx="16">
                    <c:v>13.3</c:v>
                  </c:pt>
                  <c:pt idx="17">
                    <c:v>14.1</c:v>
                  </c:pt>
                  <c:pt idx="18">
                    <c:v>14.2</c:v>
                  </c:pt>
                  <c:pt idx="19">
                    <c:v>14.3</c:v>
                  </c:pt>
                  <c:pt idx="20">
                    <c:v>14.4</c:v>
                  </c:pt>
                  <c:pt idx="21">
                    <c:v>15.1</c:v>
                  </c:pt>
                  <c:pt idx="22">
                    <c:v>15.3</c:v>
                  </c:pt>
                  <c:pt idx="23">
                    <c:v>15.4</c:v>
                  </c:pt>
                  <c:pt idx="24">
                    <c:v>15.5</c:v>
                  </c:pt>
                  <c:pt idx="25">
                    <c:v>17.1</c:v>
                  </c:pt>
                  <c:pt idx="26">
                    <c:v>14.1.d</c:v>
                  </c:pt>
                  <c:pt idx="27">
                    <c:v>7.1.2.f</c:v>
                  </c:pt>
                  <c:pt idx="28">
                    <c:v>19.1</c:v>
                  </c:pt>
                </c:lvl>
              </c:multiLvlStrCache>
            </c:multiLvlStrRef>
          </c:cat>
          <c:val>
            <c:numRef>
              <c:f>('Résultats et Actions'!$F$38:$F$45,'Résultats et Actions'!$F$47:$F$50,'Résultats et Actions'!$F$52:$F$53,'Résultats et Actions'!$F$55:$F$57,'Résultats et Actions'!$F$59:$F$62,'Résultats et Actions'!$F$64:$F$67,'Résultats et Actions'!$F$69:$F$71,'Résultats et Actions'!$F$73)</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8-A592-466A-93C4-25BFE0E51B50}"/>
            </c:ext>
          </c:extLst>
        </c:ser>
        <c:dLbls>
          <c:showLegendKey val="0"/>
          <c:showVal val="0"/>
          <c:showCatName val="0"/>
          <c:showSerName val="0"/>
          <c:showPercent val="0"/>
          <c:showBubbleSize val="0"/>
        </c:dLbls>
        <c:axId val="75605120"/>
        <c:axId val="75606656"/>
      </c:radarChart>
      <c:catAx>
        <c:axId val="75605120"/>
        <c:scaling>
          <c:orientation val="minMax"/>
        </c:scaling>
        <c:delete val="0"/>
        <c:axPos val="b"/>
        <c:majorGridlines>
          <c:spPr>
            <a:ln w="3175">
              <a:solidFill>
                <a:srgbClr val="969696"/>
              </a:solidFill>
              <a:prstDash val="solid"/>
            </a:ln>
          </c:spPr>
        </c:majorGridlines>
        <c:numFmt formatCode="@" sourceLinked="0"/>
        <c:majorTickMark val="out"/>
        <c:minorTickMark val="none"/>
        <c:tickLblPos val="nextTo"/>
        <c:spPr>
          <a:effectLst>
            <a:outerShdw blurRad="63500" dir="5400000" sx="1000" sy="1000" algn="ctr" rotWithShape="0">
              <a:srgbClr val="000000">
                <a:alpha val="43137"/>
              </a:srgbClr>
            </a:outerShdw>
          </a:effectLst>
        </c:spPr>
        <c:txPr>
          <a:bodyPr rot="0" vert="horz" anchor="t" anchorCtr="0"/>
          <a:lstStyle/>
          <a:p>
            <a:pPr>
              <a:defRPr sz="900"/>
            </a:pPr>
            <a:endParaRPr lang="fr-FR"/>
          </a:p>
        </c:txPr>
        <c:crossAx val="75606656"/>
        <c:crosses val="autoZero"/>
        <c:auto val="0"/>
        <c:lblAlgn val="ctr"/>
        <c:lblOffset val="100"/>
        <c:noMultiLvlLbl val="0"/>
      </c:catAx>
      <c:valAx>
        <c:axId val="75606656"/>
        <c:scaling>
          <c:orientation val="minMax"/>
          <c:max val="1"/>
          <c:min val="0"/>
        </c:scaling>
        <c:delete val="0"/>
        <c:axPos val="l"/>
        <c:majorGridlines>
          <c:spPr>
            <a:ln w="3175">
              <a:solidFill>
                <a:srgbClr val="969696"/>
              </a:solidFill>
              <a:prstDash val="solid"/>
            </a:ln>
          </c:spPr>
        </c:majorGridlines>
        <c:numFmt formatCode="0%" sourceLinked="1"/>
        <c:majorTickMark val="cross"/>
        <c:minorTickMark val="none"/>
        <c:tickLblPos val="none"/>
        <c:spPr>
          <a:ln w="3175">
            <a:solidFill>
              <a:srgbClr val="969696"/>
            </a:solidFill>
            <a:prstDash val="solid"/>
          </a:ln>
        </c:spPr>
        <c:txPr>
          <a:bodyPr rot="0" vert="horz"/>
          <a:lstStyle/>
          <a:p>
            <a:pPr>
              <a:defRPr/>
            </a:pPr>
            <a:endParaRPr lang="fr-FR"/>
          </a:p>
        </c:txPr>
        <c:crossAx val="75605120"/>
        <c:crosses val="autoZero"/>
        <c:crossBetween val="between"/>
        <c:majorUnit val="0.2"/>
        <c:minorUnit val="5.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mn-lt"/>
          <a:ea typeface="Arial"/>
          <a:cs typeface="Arial"/>
        </a:defRPr>
      </a:pPr>
      <a:endParaRPr lang="fr-FR"/>
    </a:p>
  </c:txPr>
  <c:printSettings>
    <c:headerFooter alignWithMargins="0"/>
    <c:pageMargins b="0.984251969" l="0.750000000000001" r="0.750000000000001" t="0.984251969"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98425</xdr:colOff>
      <xdr:row>1</xdr:row>
      <xdr:rowOff>79375</xdr:rowOff>
    </xdr:from>
    <xdr:to>
      <xdr:col>1</xdr:col>
      <xdr:colOff>279400</xdr:colOff>
      <xdr:row>2</xdr:row>
      <xdr:rowOff>53975</xdr:rowOff>
    </xdr:to>
    <xdr:pic>
      <xdr:nvPicPr>
        <xdr:cNvPr id="1071" name="Image 1" descr="logo_UTC.jpg">
          <a:extLst>
            <a:ext uri="{FF2B5EF4-FFF2-40B4-BE49-F238E27FC236}">
              <a16:creationId xmlns:a16="http://schemas.microsoft.com/office/drawing/2014/main" id="{00000000-0008-0000-0000-00002F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425" y="263525"/>
          <a:ext cx="8794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1</xdr:row>
      <xdr:rowOff>43636</xdr:rowOff>
    </xdr:from>
    <xdr:to>
      <xdr:col>1</xdr:col>
      <xdr:colOff>223553</xdr:colOff>
      <xdr:row>1</xdr:row>
      <xdr:rowOff>351611</xdr:rowOff>
    </xdr:to>
    <xdr:pic>
      <xdr:nvPicPr>
        <xdr:cNvPr id="71806" name="Image 2" descr="logo_UTC.jpg">
          <a:extLst>
            <a:ext uri="{FF2B5EF4-FFF2-40B4-BE49-F238E27FC236}">
              <a16:creationId xmlns:a16="http://schemas.microsoft.com/office/drawing/2014/main" id="{00000000-0008-0000-0100-00007E18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1" y="230880"/>
          <a:ext cx="727156"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961838</xdr:colOff>
      <xdr:row>10</xdr:row>
      <xdr:rowOff>112059</xdr:rowOff>
    </xdr:from>
    <xdr:to>
      <xdr:col>5</xdr:col>
      <xdr:colOff>270808</xdr:colOff>
      <xdr:row>17</xdr:row>
      <xdr:rowOff>1119</xdr:rowOff>
    </xdr:to>
    <xdr:graphicFrame macro="">
      <xdr:nvGraphicFramePr>
        <xdr:cNvPr id="72917" name="Chart 2">
          <a:extLst>
            <a:ext uri="{FF2B5EF4-FFF2-40B4-BE49-F238E27FC236}">
              <a16:creationId xmlns:a16="http://schemas.microsoft.com/office/drawing/2014/main" id="{00000000-0008-0000-0200-0000D51C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46690</xdr:colOff>
      <xdr:row>1</xdr:row>
      <xdr:rowOff>73095</xdr:rowOff>
    </xdr:from>
    <xdr:to>
      <xdr:col>0</xdr:col>
      <xdr:colOff>971175</xdr:colOff>
      <xdr:row>1</xdr:row>
      <xdr:rowOff>460027</xdr:rowOff>
    </xdr:to>
    <xdr:pic>
      <xdr:nvPicPr>
        <xdr:cNvPr id="2" name="Image 2" descr="logo_UTC.jpg">
          <a:extLst>
            <a:ext uri="{FF2B5EF4-FFF2-40B4-BE49-F238E27FC236}">
              <a16:creationId xmlns:a16="http://schemas.microsoft.com/office/drawing/2014/main" id="{803F9C91-CCA9-42C8-B1BA-D16EB9E9BF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90" y="259860"/>
          <a:ext cx="924485" cy="386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46714</xdr:colOff>
      <xdr:row>24</xdr:row>
      <xdr:rowOff>298824</xdr:rowOff>
    </xdr:from>
    <xdr:to>
      <xdr:col>5</xdr:col>
      <xdr:colOff>803111</xdr:colOff>
      <xdr:row>32</xdr:row>
      <xdr:rowOff>1861295</xdr:rowOff>
    </xdr:to>
    <xdr:graphicFrame macro="">
      <xdr:nvGraphicFramePr>
        <xdr:cNvPr id="3" name="Chart 2">
          <a:extLst>
            <a:ext uri="{FF2B5EF4-FFF2-40B4-BE49-F238E27FC236}">
              <a16:creationId xmlns:a16="http://schemas.microsoft.com/office/drawing/2014/main" id="{6E5BD1E5-3ABD-4BB8-B301-39536120F9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5"/>
  <sheetViews>
    <sheetView tabSelected="1" view="pageLayout" topLeftCell="A31" zoomScale="150" zoomScaleNormal="150" zoomScalePageLayoutView="150" workbookViewId="0">
      <selection activeCell="C27" sqref="C27"/>
    </sheetView>
  </sheetViews>
  <sheetFormatPr baseColWidth="10" defaultRowHeight="14.5" x14ac:dyDescent="0.35"/>
  <cols>
    <col min="1" max="1" width="10" style="13" customWidth="1"/>
    <col min="2" max="2" width="5.54296875" style="13" customWidth="1"/>
    <col min="3" max="4" width="10" style="13" customWidth="1"/>
    <col min="5" max="6" width="5.453125" style="13" customWidth="1"/>
    <col min="7" max="7" width="10.453125" style="13" customWidth="1"/>
    <col min="8" max="8" width="10.453125" style="48" customWidth="1"/>
    <col min="9" max="9" width="19.7265625" style="48" customWidth="1"/>
    <col min="10" max="10" width="4.453125" style="13" customWidth="1"/>
    <col min="11" max="11" width="6.26953125" style="13" hidden="1" customWidth="1"/>
    <col min="12" max="13" width="18.453125" style="2" hidden="1" customWidth="1"/>
    <col min="14" max="14" width="5.26953125" style="2" hidden="1" customWidth="1"/>
    <col min="15" max="15" width="31.1796875" style="2" hidden="1" customWidth="1"/>
    <col min="16" max="16384" width="10.90625" style="13"/>
  </cols>
  <sheetData>
    <row r="1" spans="1:17" x14ac:dyDescent="0.35">
      <c r="A1" s="44" t="s">
        <v>195</v>
      </c>
      <c r="B1" s="45"/>
      <c r="C1" s="45"/>
      <c r="D1" s="46"/>
      <c r="E1" s="47"/>
      <c r="F1" s="45"/>
      <c r="G1" s="11"/>
      <c r="I1" s="49" t="s">
        <v>312</v>
      </c>
      <c r="J1" s="48"/>
      <c r="L1" s="50"/>
      <c r="M1" s="51"/>
      <c r="N1" s="52"/>
      <c r="O1" s="52"/>
      <c r="P1" s="53"/>
      <c r="Q1" s="53"/>
    </row>
    <row r="2" spans="1:17" ht="32" customHeight="1" x14ac:dyDescent="0.35">
      <c r="A2" s="409" t="s">
        <v>321</v>
      </c>
      <c r="B2" s="410"/>
      <c r="C2" s="410"/>
      <c r="D2" s="410"/>
      <c r="E2" s="410"/>
      <c r="F2" s="410"/>
      <c r="G2" s="410"/>
      <c r="H2" s="410"/>
      <c r="I2" s="411"/>
      <c r="J2" s="48"/>
      <c r="L2" s="54"/>
      <c r="M2" s="54"/>
      <c r="N2" s="54"/>
      <c r="O2" s="54"/>
      <c r="P2" s="55"/>
      <c r="Q2" s="55"/>
    </row>
    <row r="3" spans="1:17" ht="26.15" customHeight="1" x14ac:dyDescent="0.35">
      <c r="A3" s="412" t="s">
        <v>320</v>
      </c>
      <c r="B3" s="413"/>
      <c r="C3" s="413"/>
      <c r="D3" s="413"/>
      <c r="E3" s="413"/>
      <c r="F3" s="413"/>
      <c r="G3" s="413"/>
      <c r="H3" s="413"/>
      <c r="I3" s="414"/>
      <c r="J3" s="48"/>
      <c r="L3" s="54"/>
      <c r="M3" s="54"/>
      <c r="N3" s="54"/>
      <c r="O3" s="54"/>
      <c r="P3" s="55"/>
      <c r="Q3" s="55"/>
    </row>
    <row r="4" spans="1:17" ht="13" customHeight="1" x14ac:dyDescent="0.35">
      <c r="A4" s="102" t="s">
        <v>64</v>
      </c>
      <c r="B4" s="103"/>
      <c r="C4" s="103"/>
      <c r="D4" s="415" t="s">
        <v>183</v>
      </c>
      <c r="E4" s="416"/>
      <c r="F4" s="416"/>
      <c r="G4" s="416"/>
      <c r="H4" s="416"/>
      <c r="I4" s="417"/>
      <c r="J4" s="48"/>
      <c r="L4" s="56"/>
      <c r="M4" s="52"/>
      <c r="N4" s="54"/>
      <c r="O4" s="54"/>
      <c r="P4" s="55"/>
      <c r="Q4" s="55"/>
    </row>
    <row r="5" spans="1:17" ht="13" customHeight="1" x14ac:dyDescent="0.35">
      <c r="A5" s="104"/>
      <c r="B5" s="105"/>
      <c r="C5" s="105"/>
      <c r="D5" s="418"/>
      <c r="E5" s="419"/>
      <c r="F5" s="419"/>
      <c r="G5" s="419"/>
      <c r="H5" s="419"/>
      <c r="I5" s="420"/>
      <c r="J5" s="48"/>
      <c r="L5" s="56"/>
      <c r="M5" s="52"/>
      <c r="N5" s="54"/>
      <c r="O5" s="54"/>
      <c r="P5" s="55"/>
      <c r="Q5" s="55"/>
    </row>
    <row r="6" spans="1:17" ht="20.149999999999999" customHeight="1" x14ac:dyDescent="0.35">
      <c r="A6" s="126" t="s">
        <v>13</v>
      </c>
      <c r="B6" s="127"/>
      <c r="C6" s="128"/>
      <c r="D6" s="428" t="s">
        <v>7</v>
      </c>
      <c r="E6" s="429"/>
      <c r="F6" s="429"/>
      <c r="G6" s="429"/>
      <c r="H6" s="429"/>
      <c r="I6" s="430"/>
      <c r="J6" s="48"/>
      <c r="L6" s="54"/>
      <c r="M6" s="54"/>
      <c r="N6" s="54"/>
      <c r="O6" s="54"/>
      <c r="P6" s="55"/>
      <c r="Q6" s="55"/>
    </row>
    <row r="7" spans="1:17" ht="20.149999999999999" customHeight="1" x14ac:dyDescent="0.35">
      <c r="A7" s="129" t="s">
        <v>196</v>
      </c>
      <c r="B7" s="130"/>
      <c r="C7" s="131"/>
      <c r="D7" s="434" t="s">
        <v>197</v>
      </c>
      <c r="E7" s="435"/>
      <c r="F7" s="435"/>
      <c r="G7" s="435"/>
      <c r="H7" s="435"/>
      <c r="I7" s="436"/>
      <c r="J7" s="48"/>
      <c r="L7" s="54"/>
      <c r="M7" s="54"/>
      <c r="N7" s="54"/>
      <c r="O7" s="54"/>
      <c r="P7" s="55"/>
      <c r="Q7" s="55"/>
    </row>
    <row r="8" spans="1:17" ht="20.149999999999999" customHeight="1" x14ac:dyDescent="0.35">
      <c r="A8" s="132" t="s">
        <v>199</v>
      </c>
      <c r="B8" s="133"/>
      <c r="C8" s="134"/>
      <c r="D8" s="431" t="s">
        <v>8</v>
      </c>
      <c r="E8" s="432"/>
      <c r="F8" s="432"/>
      <c r="G8" s="432"/>
      <c r="H8" s="432"/>
      <c r="I8" s="433"/>
      <c r="J8" s="48"/>
      <c r="L8" s="54"/>
      <c r="M8" s="54"/>
      <c r="N8" s="54"/>
      <c r="O8" s="54"/>
      <c r="P8" s="55"/>
      <c r="Q8" s="55"/>
    </row>
    <row r="9" spans="1:17" ht="20.149999999999999" customHeight="1" x14ac:dyDescent="0.35">
      <c r="A9" s="119" t="s">
        <v>63</v>
      </c>
      <c r="B9" s="99"/>
      <c r="C9" s="120" t="s">
        <v>184</v>
      </c>
      <c r="D9" s="120"/>
      <c r="E9" s="120"/>
      <c r="F9" s="120"/>
      <c r="G9" s="120"/>
      <c r="H9" s="120"/>
      <c r="I9" s="121"/>
      <c r="J9" s="48"/>
      <c r="L9" s="54"/>
      <c r="M9" s="54"/>
      <c r="N9" s="54"/>
      <c r="O9" s="54"/>
      <c r="P9" s="55"/>
      <c r="Q9" s="55"/>
    </row>
    <row r="10" spans="1:17" ht="20.149999999999999" customHeight="1" x14ac:dyDescent="0.35">
      <c r="A10" s="122"/>
      <c r="B10" s="123"/>
      <c r="C10" s="124" t="s">
        <v>185</v>
      </c>
      <c r="D10" s="124"/>
      <c r="E10" s="124"/>
      <c r="F10" s="124"/>
      <c r="G10" s="124"/>
      <c r="H10" s="124"/>
      <c r="I10" s="125"/>
      <c r="J10" s="48"/>
      <c r="L10" s="54"/>
      <c r="M10" s="54"/>
      <c r="N10" s="54"/>
      <c r="O10" s="54"/>
      <c r="P10" s="55"/>
      <c r="Q10" s="55"/>
    </row>
    <row r="11" spans="1:17" ht="20.149999999999999" customHeight="1" x14ac:dyDescent="0.35">
      <c r="A11" s="116" t="s">
        <v>186</v>
      </c>
      <c r="B11" s="117"/>
      <c r="C11" s="117"/>
      <c r="D11" s="117"/>
      <c r="E11" s="117"/>
      <c r="F11" s="117"/>
      <c r="G11" s="117"/>
      <c r="H11" s="117"/>
      <c r="I11" s="118"/>
      <c r="J11" s="48"/>
      <c r="L11" s="56"/>
      <c r="M11" s="52"/>
      <c r="N11" s="54"/>
      <c r="O11" s="54"/>
      <c r="P11" s="55"/>
      <c r="Q11" s="55"/>
    </row>
    <row r="12" spans="1:17" ht="20.149999999999999" customHeight="1" x14ac:dyDescent="0.35">
      <c r="A12" s="367" t="s">
        <v>65</v>
      </c>
      <c r="B12" s="91"/>
      <c r="C12" s="106" t="s">
        <v>187</v>
      </c>
      <c r="D12" s="106"/>
      <c r="E12" s="106"/>
      <c r="F12" s="106"/>
      <c r="G12" s="107"/>
      <c r="H12" s="91"/>
      <c r="I12" s="100"/>
      <c r="J12" s="48"/>
      <c r="L12" s="56"/>
      <c r="M12" s="52"/>
      <c r="N12" s="54"/>
      <c r="O12" s="54"/>
      <c r="P12" s="55"/>
      <c r="Q12" s="55"/>
    </row>
    <row r="13" spans="1:17" ht="20.149999999999999" customHeight="1" x14ac:dyDescent="0.35">
      <c r="A13" s="368" t="s">
        <v>10</v>
      </c>
      <c r="B13" s="101"/>
      <c r="C13" s="108" t="s">
        <v>188</v>
      </c>
      <c r="D13" s="108"/>
      <c r="E13" s="108"/>
      <c r="F13" s="108"/>
      <c r="G13" s="108"/>
      <c r="H13" s="101"/>
      <c r="I13" s="109"/>
      <c r="J13" s="48"/>
      <c r="L13" s="54"/>
      <c r="M13" s="54"/>
      <c r="N13" s="54"/>
      <c r="O13" s="54"/>
      <c r="P13" s="55"/>
      <c r="Q13" s="55"/>
    </row>
    <row r="14" spans="1:17" ht="20.149999999999999" customHeight="1" x14ac:dyDescent="0.35">
      <c r="A14" s="369" t="s">
        <v>66</v>
      </c>
      <c r="B14" s="91"/>
      <c r="C14" s="106" t="s">
        <v>189</v>
      </c>
      <c r="D14" s="106"/>
      <c r="E14" s="106"/>
      <c r="F14" s="106"/>
      <c r="G14" s="106"/>
      <c r="H14" s="91"/>
      <c r="I14" s="100"/>
      <c r="J14" s="48"/>
      <c r="L14" s="54"/>
      <c r="M14" s="54"/>
      <c r="N14" s="54"/>
      <c r="O14" s="54"/>
      <c r="P14" s="55"/>
      <c r="Q14" s="55"/>
    </row>
    <row r="15" spans="1:17" ht="20.149999999999999" customHeight="1" x14ac:dyDescent="0.35">
      <c r="A15" s="439" t="s">
        <v>198</v>
      </c>
      <c r="B15" s="440"/>
      <c r="C15" s="110" t="s">
        <v>314</v>
      </c>
      <c r="D15" s="110"/>
      <c r="E15" s="110"/>
      <c r="F15" s="110"/>
      <c r="G15" s="110"/>
      <c r="H15" s="101"/>
      <c r="I15" s="109"/>
      <c r="J15" s="48"/>
      <c r="L15" s="54"/>
      <c r="M15" s="54"/>
      <c r="N15" s="54"/>
      <c r="O15" s="54"/>
      <c r="P15" s="55"/>
      <c r="Q15" s="55"/>
    </row>
    <row r="16" spans="1:17" ht="23.5" customHeight="1" x14ac:dyDescent="0.35">
      <c r="A16" s="370"/>
      <c r="B16" s="101"/>
      <c r="C16" s="437" t="s">
        <v>319</v>
      </c>
      <c r="D16" s="437"/>
      <c r="E16" s="437"/>
      <c r="F16" s="437"/>
      <c r="G16" s="437"/>
      <c r="H16" s="437"/>
      <c r="I16" s="438"/>
      <c r="J16" s="48"/>
    </row>
    <row r="17" spans="1:15" ht="20.149999999999999" customHeight="1" x14ac:dyDescent="0.35">
      <c r="A17" s="369" t="s">
        <v>67</v>
      </c>
      <c r="B17" s="91"/>
      <c r="C17" s="106" t="s">
        <v>315</v>
      </c>
      <c r="D17" s="106"/>
      <c r="E17" s="106"/>
      <c r="F17" s="106"/>
      <c r="G17" s="106"/>
      <c r="H17" s="91"/>
      <c r="I17" s="100"/>
      <c r="J17" s="48"/>
    </row>
    <row r="18" spans="1:15" ht="20.149999999999999" customHeight="1" x14ac:dyDescent="0.35">
      <c r="A18" s="368" t="s">
        <v>17</v>
      </c>
      <c r="B18" s="101"/>
      <c r="C18" s="110" t="s">
        <v>316</v>
      </c>
      <c r="D18" s="110"/>
      <c r="E18" s="110"/>
      <c r="F18" s="110"/>
      <c r="G18" s="110"/>
      <c r="H18" s="101"/>
      <c r="I18" s="109"/>
      <c r="J18" s="48"/>
    </row>
    <row r="19" spans="1:15" ht="20.149999999999999" customHeight="1" x14ac:dyDescent="0.35">
      <c r="A19" s="370"/>
      <c r="B19" s="111"/>
      <c r="C19" s="112" t="s">
        <v>317</v>
      </c>
      <c r="D19" s="112"/>
      <c r="E19" s="112"/>
      <c r="F19" s="112"/>
      <c r="G19" s="113"/>
      <c r="H19" s="111"/>
      <c r="I19" s="114"/>
      <c r="J19" s="48"/>
    </row>
    <row r="20" spans="1:15" ht="20.149999999999999" customHeight="1" x14ac:dyDescent="0.35">
      <c r="A20" s="371" t="s">
        <v>68</v>
      </c>
      <c r="B20" s="101"/>
      <c r="C20" s="110" t="s">
        <v>318</v>
      </c>
      <c r="D20" s="110"/>
      <c r="E20" s="110"/>
      <c r="F20" s="110"/>
      <c r="G20" s="110"/>
      <c r="H20" s="101"/>
      <c r="I20" s="109"/>
      <c r="J20" s="48"/>
    </row>
    <row r="21" spans="1:15" ht="20.149999999999999" customHeight="1" x14ac:dyDescent="0.35">
      <c r="A21" s="183" t="s">
        <v>322</v>
      </c>
      <c r="B21" s="184"/>
      <c r="C21" s="184"/>
      <c r="D21" s="185"/>
      <c r="E21" s="421" t="s">
        <v>44</v>
      </c>
      <c r="F21" s="421"/>
      <c r="G21" s="421"/>
      <c r="H21" s="421"/>
      <c r="I21" s="422"/>
      <c r="J21" s="48"/>
      <c r="L21" s="25" t="s">
        <v>0</v>
      </c>
      <c r="M21" s="25"/>
      <c r="O21" s="32" t="s">
        <v>46</v>
      </c>
    </row>
    <row r="22" spans="1:15" ht="29.5" customHeight="1" x14ac:dyDescent="0.35">
      <c r="A22" s="423" t="s">
        <v>200</v>
      </c>
      <c r="B22" s="424"/>
      <c r="C22" s="424"/>
      <c r="D22" s="425"/>
      <c r="E22" s="426"/>
      <c r="F22" s="426"/>
      <c r="G22" s="426"/>
      <c r="H22" s="426"/>
      <c r="I22" s="427"/>
      <c r="J22" s="48"/>
      <c r="L22" s="57" t="s">
        <v>1</v>
      </c>
      <c r="M22" s="58" t="s">
        <v>190</v>
      </c>
      <c r="O22" s="32" t="s">
        <v>2</v>
      </c>
    </row>
    <row r="23" spans="1:15" ht="40" customHeight="1" x14ac:dyDescent="0.35">
      <c r="A23" s="447" t="s">
        <v>191</v>
      </c>
      <c r="B23" s="448"/>
      <c r="C23" s="115" t="s">
        <v>192</v>
      </c>
      <c r="D23" s="180" t="s">
        <v>193</v>
      </c>
      <c r="E23" s="171"/>
      <c r="F23" s="172"/>
      <c r="G23" s="361" t="s">
        <v>313</v>
      </c>
      <c r="H23" s="445" t="s">
        <v>323</v>
      </c>
      <c r="I23" s="446"/>
      <c r="J23" s="48"/>
      <c r="L23" s="59" t="str">
        <f>C23</f>
        <v>Choix de VÉRACITÉ</v>
      </c>
      <c r="M23" s="32">
        <v>1</v>
      </c>
      <c r="O23" s="32" t="s">
        <v>11</v>
      </c>
    </row>
    <row r="24" spans="1:15" ht="29.5" customHeight="1" x14ac:dyDescent="0.35">
      <c r="A24" s="451" t="s">
        <v>292</v>
      </c>
      <c r="B24" s="452"/>
      <c r="C24" s="60" t="s">
        <v>69</v>
      </c>
      <c r="D24" s="181">
        <v>0</v>
      </c>
      <c r="E24" s="173"/>
      <c r="F24" s="174"/>
      <c r="G24" s="175"/>
      <c r="H24" s="445"/>
      <c r="I24" s="446"/>
      <c r="J24" s="48"/>
      <c r="L24" s="61" t="str">
        <f>C24</f>
        <v>Faux</v>
      </c>
      <c r="M24" s="32">
        <v>2</v>
      </c>
      <c r="O24" s="32" t="s">
        <v>3</v>
      </c>
    </row>
    <row r="25" spans="1:15" ht="29.5" customHeight="1" x14ac:dyDescent="0.35">
      <c r="A25" s="451" t="s">
        <v>290</v>
      </c>
      <c r="B25" s="452"/>
      <c r="C25" s="60" t="s">
        <v>70</v>
      </c>
      <c r="D25" s="181">
        <v>0.3</v>
      </c>
      <c r="E25" s="173"/>
      <c r="F25" s="174"/>
      <c r="G25" s="175"/>
      <c r="H25" s="441"/>
      <c r="I25" s="442"/>
      <c r="J25" s="48"/>
      <c r="L25" s="59" t="str">
        <f>C25</f>
        <v>Plutôt Faux</v>
      </c>
      <c r="M25" s="32">
        <v>3</v>
      </c>
      <c r="O25" s="32" t="s">
        <v>4</v>
      </c>
    </row>
    <row r="26" spans="1:15" ht="29.5" customHeight="1" x14ac:dyDescent="0.35">
      <c r="A26" s="451" t="s">
        <v>293</v>
      </c>
      <c r="B26" s="452"/>
      <c r="C26" s="60" t="s">
        <v>61</v>
      </c>
      <c r="D26" s="181">
        <v>0.7</v>
      </c>
      <c r="E26" s="173"/>
      <c r="F26" s="174"/>
      <c r="G26" s="175"/>
      <c r="H26" s="441"/>
      <c r="I26" s="442"/>
      <c r="J26" s="48"/>
      <c r="L26" s="59" t="str">
        <f>C26</f>
        <v>Plutôt Vrai</v>
      </c>
      <c r="M26" s="32">
        <v>4</v>
      </c>
      <c r="O26" s="32" t="s">
        <v>5</v>
      </c>
    </row>
    <row r="27" spans="1:15" ht="29.5" customHeight="1" x14ac:dyDescent="0.35">
      <c r="A27" s="449" t="s">
        <v>291</v>
      </c>
      <c r="B27" s="450"/>
      <c r="C27" s="176" t="s">
        <v>62</v>
      </c>
      <c r="D27" s="182">
        <v>1</v>
      </c>
      <c r="E27" s="177"/>
      <c r="F27" s="178"/>
      <c r="G27" s="179"/>
      <c r="H27" s="443"/>
      <c r="I27" s="444"/>
      <c r="J27" s="48"/>
      <c r="L27" s="59" t="str">
        <f>C27</f>
        <v>Vrai</v>
      </c>
      <c r="M27" s="32">
        <v>5</v>
      </c>
      <c r="O27" s="32" t="s">
        <v>12</v>
      </c>
    </row>
    <row r="28" spans="1:15" x14ac:dyDescent="0.35">
      <c r="A28" s="48"/>
      <c r="B28" s="62"/>
      <c r="C28" s="63"/>
      <c r="D28" s="48"/>
      <c r="E28" s="48"/>
      <c r="F28" s="48"/>
      <c r="G28" s="48"/>
      <c r="J28" s="48"/>
      <c r="L28" s="59"/>
      <c r="O28" s="32" t="s">
        <v>47</v>
      </c>
    </row>
    <row r="29" spans="1:15" x14ac:dyDescent="0.35">
      <c r="A29" s="48"/>
      <c r="B29" s="48"/>
      <c r="C29" s="48"/>
      <c r="D29" s="48"/>
      <c r="E29" s="48"/>
      <c r="F29" s="48"/>
      <c r="G29" s="48"/>
      <c r="J29" s="48"/>
    </row>
    <row r="30" spans="1:15" x14ac:dyDescent="0.35">
      <c r="A30" s="48"/>
      <c r="B30" s="48"/>
      <c r="C30" s="48"/>
      <c r="D30" s="48"/>
      <c r="E30" s="48"/>
      <c r="F30" s="48"/>
      <c r="G30" s="48"/>
      <c r="J30" s="48"/>
    </row>
    <row r="31" spans="1:15" x14ac:dyDescent="0.35">
      <c r="L31" s="5"/>
      <c r="M31" s="5"/>
      <c r="N31" s="5"/>
    </row>
    <row r="35" ht="14.15" customHeight="1" x14ac:dyDescent="0.35"/>
  </sheetData>
  <sheetProtection sheet="1" objects="1" scenarios="1"/>
  <mergeCells count="20">
    <mergeCell ref="H25:I25"/>
    <mergeCell ref="H26:I26"/>
    <mergeCell ref="H27:I27"/>
    <mergeCell ref="H23:I24"/>
    <mergeCell ref="A23:B23"/>
    <mergeCell ref="A27:B27"/>
    <mergeCell ref="A26:B26"/>
    <mergeCell ref="A25:B25"/>
    <mergeCell ref="A24:B24"/>
    <mergeCell ref="A2:I2"/>
    <mergeCell ref="A3:I3"/>
    <mergeCell ref="D4:I5"/>
    <mergeCell ref="E21:I21"/>
    <mergeCell ref="A22:D22"/>
    <mergeCell ref="E22:I22"/>
    <mergeCell ref="D6:I6"/>
    <mergeCell ref="D8:I8"/>
    <mergeCell ref="D7:I7"/>
    <mergeCell ref="C16:I16"/>
    <mergeCell ref="A15:B15"/>
  </mergeCells>
  <phoneticPr fontId="3" type="noConversion"/>
  <dataValidations disablePrompts="1" xWindow="367" yWindow="291" count="2">
    <dataValidation allowBlank="1" showInputMessage="1" showErrorMessage="1" prompt="Indiquez le nom de l'établissement concerné par l'autodiagnostic" sqref="D6:I7" xr:uid="{00000000-0002-0000-0000-000001000000}"/>
    <dataValidation allowBlank="1" showInputMessage="1" showErrorMessage="1" prompt="Indiquez les NOM et Prénom du Responsable du Service Biomédical (ou en charge de la Fonction)" sqref="D8:I8" xr:uid="{00000000-0002-0000-0000-000002000000}"/>
  </dataValidations>
  <printOptions horizontalCentered="1" verticalCentered="1"/>
  <pageMargins left="0.5" right="0.5" top="0.55000000000000004" bottom="0.55000000000000004" header="0.30000000000000004" footer="0.30000000000000004"/>
  <pageSetup paperSize="9" orientation="portrait" r:id="rId1"/>
  <headerFooter alignWithMargins="0">
    <oddHeader>&amp;L&amp;"Arial Narrow,Normal"&amp;8Autodiagnostic AI Act pour fabricants DM&amp;C&amp;"Arial Narrow,Normal"&amp;8Onglet : &amp;A &amp;R&amp;"Arial Narrow,Normal"&amp;8Fichier : &amp;F</oddHeader>
    <oddFooter>&amp;L&amp;"Arial Narrow,Normal"&amp;8Edition du 6 janvier 2025&amp;R&amp;"Arial Narrow,Normal"&amp;8&amp;P/&amp;N</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22"/>
  <sheetViews>
    <sheetView view="pageLayout" topLeftCell="A42" zoomScaleNormal="78" workbookViewId="0">
      <selection activeCell="B23" sqref="B23"/>
    </sheetView>
  </sheetViews>
  <sheetFormatPr baseColWidth="10" defaultColWidth="10.81640625" defaultRowHeight="14.5" x14ac:dyDescent="0.35"/>
  <cols>
    <col min="1" max="1" width="8.36328125" style="14" bestFit="1" customWidth="1"/>
    <col min="2" max="2" width="62.1796875" style="14" customWidth="1"/>
    <col min="3" max="3" width="9.6328125" style="14" bestFit="1" customWidth="1"/>
    <col min="4" max="4" width="8.7265625" style="14" customWidth="1"/>
    <col min="5" max="5" width="38.453125" style="12" customWidth="1"/>
    <col min="6" max="6" width="6" style="12" customWidth="1"/>
    <col min="7" max="9" width="13.90625" style="135" hidden="1" customWidth="1"/>
    <col min="10" max="18" width="13.90625" style="136" hidden="1" customWidth="1"/>
    <col min="19" max="19" width="10.81640625" style="37" customWidth="1"/>
    <col min="20" max="29" width="10.81640625" style="64"/>
    <col min="30" max="16384" width="10.81640625" style="14"/>
  </cols>
  <sheetData>
    <row r="1" spans="1:29" x14ac:dyDescent="0.35">
      <c r="A1" s="9" t="str">
        <f>'Mode d''Emploi'!A1</f>
        <v>Autodiagnostic pour évaluer la conformité aux exigences de l'AI Act</v>
      </c>
      <c r="B1" s="10"/>
      <c r="C1" s="10"/>
      <c r="D1" s="10"/>
      <c r="E1" s="11" t="s">
        <v>295</v>
      </c>
    </row>
    <row r="2" spans="1:29" ht="36.5" customHeight="1" x14ac:dyDescent="0.35">
      <c r="A2" s="453" t="str">
        <f>'Mode d''Emploi'!A2</f>
        <v>Autodiagnostic sur les exigences de l'AI Act 
pour les fabricants de DM</v>
      </c>
      <c r="B2" s="454"/>
      <c r="C2" s="454"/>
      <c r="D2" s="454"/>
      <c r="E2" s="455"/>
      <c r="P2" s="137" t="s">
        <v>26</v>
      </c>
      <c r="Q2" s="137" t="s">
        <v>27</v>
      </c>
      <c r="R2" s="137" t="s">
        <v>28</v>
      </c>
    </row>
    <row r="3" spans="1:29" ht="34.5" customHeight="1" x14ac:dyDescent="0.35">
      <c r="A3" s="456" t="str">
        <f>'Mode d''Emploi'!D4</f>
        <v>Avertissement : toute zone blanche écrite en BLEU peut être remplie ou modifiée.
 Les données peuvent être utilisées dans d'autres onglets.</v>
      </c>
      <c r="B3" s="457"/>
      <c r="C3" s="457"/>
      <c r="D3" s="457"/>
      <c r="E3" s="458"/>
      <c r="M3" s="137" t="s">
        <v>50</v>
      </c>
      <c r="N3" s="138" t="s">
        <v>51</v>
      </c>
      <c r="O3" s="138" t="s">
        <v>54</v>
      </c>
      <c r="P3" s="137" t="s">
        <v>20</v>
      </c>
      <c r="Q3" s="138" t="s">
        <v>55</v>
      </c>
      <c r="R3" s="139"/>
    </row>
    <row r="4" spans="1:29" ht="23.15" customHeight="1" x14ac:dyDescent="0.35">
      <c r="A4" s="156"/>
      <c r="B4" s="157" t="str">
        <f>'Mode d''Emploi'!A6</f>
        <v>Exploitant des Dispositifs Médicaux (DM)</v>
      </c>
      <c r="C4" s="248" t="str">
        <f>'Mode d''Emploi'!D6</f>
        <v>Indiquez le nom de l'établissement concerné par l'autodiagnostic</v>
      </c>
      <c r="D4" s="252"/>
      <c r="E4" s="249"/>
      <c r="J4" s="138" t="s">
        <v>48</v>
      </c>
      <c r="K4" s="138" t="s">
        <v>29</v>
      </c>
      <c r="L4" s="138" t="s">
        <v>25</v>
      </c>
      <c r="M4" s="137" t="s">
        <v>19</v>
      </c>
      <c r="N4" s="138" t="s">
        <v>52</v>
      </c>
      <c r="Q4" s="139"/>
      <c r="R4" s="139"/>
    </row>
    <row r="5" spans="1:29" ht="23.15" customHeight="1" x14ac:dyDescent="0.35">
      <c r="A5" s="250"/>
      <c r="B5" s="362" t="s">
        <v>167</v>
      </c>
      <c r="C5" s="363"/>
      <c r="D5" s="364" t="s">
        <v>299</v>
      </c>
      <c r="E5" s="365"/>
      <c r="J5" s="138"/>
      <c r="K5" s="138"/>
      <c r="L5" s="138"/>
      <c r="P5" s="139"/>
      <c r="Q5" s="139"/>
      <c r="R5" s="139"/>
    </row>
    <row r="6" spans="1:29" ht="23.15" customHeight="1" x14ac:dyDescent="0.35">
      <c r="A6" s="158"/>
      <c r="B6" s="366" t="s">
        <v>168</v>
      </c>
      <c r="C6" s="363"/>
      <c r="D6" s="364" t="s">
        <v>300</v>
      </c>
      <c r="E6" s="251" t="s">
        <v>23</v>
      </c>
      <c r="G6" s="137" t="s">
        <v>24</v>
      </c>
      <c r="H6" s="137" t="s">
        <v>6</v>
      </c>
      <c r="I6" s="138" t="s">
        <v>58</v>
      </c>
      <c r="J6" s="137" t="s">
        <v>18</v>
      </c>
      <c r="K6" s="137" t="s">
        <v>49</v>
      </c>
      <c r="L6" s="139"/>
      <c r="M6" s="139"/>
      <c r="N6" s="139"/>
      <c r="O6" s="139"/>
      <c r="P6" s="139"/>
      <c r="Q6" s="139"/>
      <c r="R6" s="139"/>
    </row>
    <row r="7" spans="1:29" ht="23.15" customHeight="1" x14ac:dyDescent="0.35">
      <c r="A7" s="159"/>
      <c r="B7" s="160" t="s">
        <v>169</v>
      </c>
      <c r="C7" s="266"/>
      <c r="D7" s="271" t="s">
        <v>301</v>
      </c>
      <c r="E7" s="265"/>
      <c r="G7" s="137"/>
      <c r="H7" s="137"/>
      <c r="I7" s="138"/>
      <c r="J7" s="137"/>
      <c r="K7" s="137"/>
      <c r="L7" s="139"/>
      <c r="M7" s="139"/>
      <c r="N7" s="139"/>
      <c r="O7" s="139"/>
      <c r="P7" s="139"/>
      <c r="Q7" s="139"/>
      <c r="R7" s="139"/>
    </row>
    <row r="8" spans="1:29" ht="11.5" customHeight="1" x14ac:dyDescent="0.35">
      <c r="A8" s="153"/>
      <c r="B8" s="154"/>
      <c r="C8" s="155"/>
      <c r="D8" s="253"/>
      <c r="E8" s="155"/>
      <c r="G8" s="137"/>
      <c r="H8" s="137"/>
      <c r="I8" s="138"/>
      <c r="J8" s="137"/>
      <c r="K8" s="137"/>
      <c r="L8" s="139"/>
      <c r="M8" s="139"/>
      <c r="N8" s="139"/>
      <c r="O8" s="139"/>
      <c r="P8" s="139"/>
      <c r="Q8" s="139"/>
      <c r="R8" s="139"/>
    </row>
    <row r="9" spans="1:29" ht="39" x14ac:dyDescent="0.35">
      <c r="A9" s="161" t="s">
        <v>53</v>
      </c>
      <c r="B9" s="162" t="s">
        <v>194</v>
      </c>
      <c r="C9" s="163" t="s">
        <v>21</v>
      </c>
      <c r="D9" s="164" t="s">
        <v>296</v>
      </c>
      <c r="E9" s="165" t="s">
        <v>22</v>
      </c>
      <c r="M9" s="137"/>
      <c r="N9" s="137"/>
      <c r="O9" s="137"/>
      <c r="P9" s="137"/>
      <c r="Q9" s="140"/>
      <c r="R9" s="140"/>
    </row>
    <row r="10" spans="1:29" ht="35.5" customHeight="1" x14ac:dyDescent="0.35">
      <c r="A10" s="459" t="s">
        <v>294</v>
      </c>
      <c r="B10" s="460"/>
      <c r="C10" s="18"/>
      <c r="D10" s="18">
        <f>Q10</f>
        <v>0</v>
      </c>
      <c r="E10" s="170"/>
      <c r="G10" s="141" t="s">
        <v>201</v>
      </c>
      <c r="H10" s="40"/>
      <c r="I10" s="40"/>
      <c r="J10" s="142"/>
      <c r="K10" s="142"/>
      <c r="L10" s="142"/>
      <c r="M10" s="143"/>
      <c r="N10" s="143"/>
      <c r="O10" s="144" t="s">
        <v>60</v>
      </c>
      <c r="P10" s="145">
        <f>SUM(P11:P122)</f>
        <v>1</v>
      </c>
      <c r="Q10" s="146">
        <f>SUM(Q11:Q122)</f>
        <v>0</v>
      </c>
      <c r="R10" s="146">
        <f>IFERROR(IF(Q10&lt;='Mode d''Emploi'!$F$24,'Mode d''Emploi'!$G$24,IF(Q10&lt;='Mode d''Emploi'!$F$25,'Mode d''Emploi'!$G$25,IF(Q10&lt;='Mode d''Emploi'!$F$26,'Mode d''Emploi'!$G$26,'Mode d''Emploi'!$G$27))),"")</f>
        <v>0</v>
      </c>
    </row>
    <row r="11" spans="1:29" s="17" customFormat="1" ht="13" x14ac:dyDescent="0.3">
      <c r="A11" s="186" t="s">
        <v>74</v>
      </c>
      <c r="B11" s="187" t="s">
        <v>279</v>
      </c>
      <c r="C11" s="188"/>
      <c r="D11" s="67">
        <f>N11</f>
        <v>0</v>
      </c>
      <c r="E11" s="189"/>
      <c r="F11" s="1"/>
      <c r="G11" s="147" t="s">
        <v>56</v>
      </c>
      <c r="H11" s="137"/>
      <c r="I11" s="136"/>
      <c r="J11" s="148"/>
      <c r="K11" s="143"/>
      <c r="L11" s="144" t="s">
        <v>60</v>
      </c>
      <c r="M11" s="145">
        <f>SUM(M12+M14+M20,M22,M24,M30,M32,M34)</f>
        <v>1</v>
      </c>
      <c r="N11" s="146">
        <f>(N12+N14+N20+N22+N24+N30+N32+N34)</f>
        <v>0</v>
      </c>
      <c r="O11" s="146">
        <f>IFERROR(IF(N11&lt;='Mode d''Emploi'!$F$24,'Mode d''Emploi'!$G$24,IF(N11&lt;='Mode d''Emploi'!$F$25,'Mode d''Emploi'!$G$25,IF(N11&lt;='Mode d''Emploi'!$F$26,'Mode d''Emploi'!$G$26,'Mode d''Emploi'!$G$27))),"")</f>
        <v>0</v>
      </c>
      <c r="P11" s="136">
        <f>1/COUNTA($B$11,$B$36,$B$54,$B$61,$B$79,$B$92,$B$104,$B$120)</f>
        <v>0.125</v>
      </c>
      <c r="Q11" s="146">
        <f>N11*P11</f>
        <v>0</v>
      </c>
      <c r="R11" s="139"/>
      <c r="S11" s="66"/>
      <c r="T11" s="65"/>
      <c r="U11" s="65"/>
      <c r="V11" s="65"/>
      <c r="W11" s="65"/>
      <c r="X11" s="65"/>
      <c r="Y11" s="65"/>
      <c r="Z11" s="65"/>
      <c r="AA11" s="65"/>
      <c r="AB11" s="65"/>
      <c r="AC11" s="65"/>
    </row>
    <row r="12" spans="1:29" x14ac:dyDescent="0.35">
      <c r="A12" s="186" t="s">
        <v>72</v>
      </c>
      <c r="B12" s="187" t="s">
        <v>71</v>
      </c>
      <c r="C12" s="190"/>
      <c r="D12" s="68">
        <f>K12</f>
        <v>0</v>
      </c>
      <c r="E12" s="189"/>
      <c r="G12" s="149" t="s">
        <v>57</v>
      </c>
      <c r="H12" s="150"/>
      <c r="I12" s="151" t="s">
        <v>60</v>
      </c>
      <c r="J12" s="148">
        <f>SUM(J13:J13)</f>
        <v>1</v>
      </c>
      <c r="K12" s="146">
        <f>IFERROR(SUM(K13:K13),"")</f>
        <v>0</v>
      </c>
      <c r="L12" s="146">
        <f>IFERROR(IF(K12&lt;='Mode d''Emploi'!$F$24,'Mode d''Emploi'!$G$24,IF(K12&lt;='Mode d''Emploi'!$F$25,'Mode d''Emploi'!$G$25,IF(K12&lt;='Mode d''Emploi'!$F$26,'Mode d''Emploi'!$G$26,'Mode d''Emploi'!$G$27))),"")</f>
        <v>0</v>
      </c>
      <c r="M12" s="136">
        <f>1/COUNTA($B$12,$B$14,B20,B22,B24,B30,B32,B34)</f>
        <v>0.125</v>
      </c>
      <c r="N12" s="146">
        <f>M12*K12</f>
        <v>0</v>
      </c>
      <c r="O12" s="139"/>
      <c r="P12" s="139"/>
      <c r="Q12" s="139"/>
      <c r="R12" s="139"/>
    </row>
    <row r="13" spans="1:29" ht="26" x14ac:dyDescent="0.35">
      <c r="A13" s="191" t="s">
        <v>72</v>
      </c>
      <c r="B13" s="7" t="s">
        <v>73</v>
      </c>
      <c r="C13" s="192" t="s">
        <v>9</v>
      </c>
      <c r="D13" s="69" t="str">
        <f>I13</f>
        <v/>
      </c>
      <c r="E13" s="166"/>
      <c r="G13" s="137" t="str">
        <f>C13</f>
        <v>Choix de VÉRACITÉ</v>
      </c>
      <c r="H13" s="137">
        <f>IFERROR((VLOOKUP(C13,'Mode d''Emploi'!$L$23:$M$27,2)),"")</f>
        <v>1</v>
      </c>
      <c r="I13" s="152" t="str">
        <f>IFERROR(CHOOSE(H13,"",'Mode d''Emploi'!$D$24,'Mode d''Emploi'!$D$25,'Mode d''Emploi'!$D$26,'Mode d''Emploi'!$D$27,),"")</f>
        <v/>
      </c>
      <c r="J13" s="148">
        <f>1/COUNTA($B$13:$B$13)</f>
        <v>1</v>
      </c>
      <c r="K13" s="152" t="str">
        <f>IFERROR(I13*J13,"")</f>
        <v/>
      </c>
      <c r="L13" s="152"/>
    </row>
    <row r="14" spans="1:29" x14ac:dyDescent="0.35">
      <c r="A14" s="186" t="s">
        <v>75</v>
      </c>
      <c r="B14" s="187" t="s">
        <v>266</v>
      </c>
      <c r="C14" s="190"/>
      <c r="D14" s="68">
        <f>K14</f>
        <v>0</v>
      </c>
      <c r="E14" s="189"/>
      <c r="G14" s="149" t="s">
        <v>57</v>
      </c>
      <c r="H14" s="150"/>
      <c r="I14" s="151" t="s">
        <v>60</v>
      </c>
      <c r="J14" s="148">
        <f>SUM(J15:J19)</f>
        <v>1</v>
      </c>
      <c r="K14" s="146">
        <f>IFERROR(SUM(K15:K19),"")</f>
        <v>0</v>
      </c>
      <c r="L14" s="146">
        <f>IFERROR(IF(K14&lt;='Mode d''Emploi'!$F$24,'Mode d''Emploi'!$G$24,IF(K14&lt;='Mode d''Emploi'!$F$25,'Mode d''Emploi'!$G$25,IF(K14&lt;='Mode d''Emploi'!$F$26,'Mode d''Emploi'!$G$26,'Mode d''Emploi'!$G$27))),"")</f>
        <v>0</v>
      </c>
      <c r="M14" s="136">
        <f>1/COUNTA($B$12,$B$14,B22,B24,B26,B32,B34,B36)</f>
        <v>0.125</v>
      </c>
      <c r="N14" s="146">
        <f>M14*K14</f>
        <v>0</v>
      </c>
      <c r="O14" s="139"/>
      <c r="P14" s="139"/>
      <c r="Q14" s="139"/>
      <c r="R14" s="139"/>
    </row>
    <row r="15" spans="1:29" ht="52" x14ac:dyDescent="0.35">
      <c r="A15" s="193" t="s">
        <v>75</v>
      </c>
      <c r="B15" s="194" t="s">
        <v>202</v>
      </c>
      <c r="C15" s="192" t="s">
        <v>9</v>
      </c>
      <c r="D15" s="69" t="str">
        <f>I15</f>
        <v/>
      </c>
      <c r="E15" s="166"/>
      <c r="G15" s="137" t="str">
        <f>C15</f>
        <v>Choix de VÉRACITÉ</v>
      </c>
      <c r="H15" s="137">
        <f>IFERROR((VLOOKUP(C15,'Mode d''Emploi'!$L$23:$M$27,2)),"")</f>
        <v>1</v>
      </c>
      <c r="I15" s="152" t="str">
        <f>IFERROR(CHOOSE(H15,"",'Mode d''Emploi'!$D$24,'Mode d''Emploi'!$D$25,'Mode d''Emploi'!$D$26,'Mode d''Emploi'!$D$27,),"")</f>
        <v/>
      </c>
      <c r="J15" s="148">
        <f>1/COUNTA($B$15:$B$19)</f>
        <v>0.2</v>
      </c>
      <c r="K15" s="152" t="str">
        <f>IFERROR(I15*J15,"")</f>
        <v/>
      </c>
      <c r="L15" s="152"/>
    </row>
    <row r="16" spans="1:29" ht="65" x14ac:dyDescent="0.35">
      <c r="A16" s="191" t="s">
        <v>76</v>
      </c>
      <c r="B16" s="7" t="s">
        <v>203</v>
      </c>
      <c r="C16" s="192" t="s">
        <v>9</v>
      </c>
      <c r="D16" s="69" t="str">
        <f t="shared" ref="D16:D19" si="0">I16</f>
        <v/>
      </c>
      <c r="E16" s="166"/>
      <c r="G16" s="137" t="str">
        <f>C16</f>
        <v>Choix de VÉRACITÉ</v>
      </c>
      <c r="H16" s="137">
        <f>IFERROR((VLOOKUP(C16,'Mode d''Emploi'!$L$23:$M$27,2)),"")</f>
        <v>1</v>
      </c>
      <c r="I16" s="152" t="str">
        <f>IFERROR(CHOOSE(H16,"",'Mode d''Emploi'!$D$24,'Mode d''Emploi'!$D$25,'Mode d''Emploi'!$D$26,'Mode d''Emploi'!$D$27,),"")</f>
        <v/>
      </c>
      <c r="J16" s="148">
        <f>1/COUNTA($B$15:$B$19)</f>
        <v>0.2</v>
      </c>
      <c r="K16" s="152" t="str">
        <f t="shared" ref="K16:K19" si="1">IFERROR(I16*J16,"")</f>
        <v/>
      </c>
      <c r="L16" s="152"/>
    </row>
    <row r="17" spans="1:18" ht="39" x14ac:dyDescent="0.35">
      <c r="A17" s="191" t="s">
        <v>77</v>
      </c>
      <c r="B17" s="7" t="s">
        <v>78</v>
      </c>
      <c r="C17" s="192" t="s">
        <v>9</v>
      </c>
      <c r="D17" s="69" t="str">
        <f t="shared" si="0"/>
        <v/>
      </c>
      <c r="E17" s="166"/>
      <c r="G17" s="137" t="str">
        <f>C17</f>
        <v>Choix de VÉRACITÉ</v>
      </c>
      <c r="H17" s="137">
        <f>IFERROR((VLOOKUP(C17,'Mode d''Emploi'!$L$23:$M$27,2)),"")</f>
        <v>1</v>
      </c>
      <c r="I17" s="152" t="str">
        <f>IFERROR(CHOOSE(H17,"",'Mode d''Emploi'!$D$24,'Mode d''Emploi'!$D$25,'Mode d''Emploi'!$D$26,'Mode d''Emploi'!$D$27,),"")</f>
        <v/>
      </c>
      <c r="J17" s="148">
        <f>1/COUNTA($B$15:$B$19)</f>
        <v>0.2</v>
      </c>
      <c r="K17" s="152" t="str">
        <f t="shared" si="1"/>
        <v/>
      </c>
      <c r="L17" s="152"/>
    </row>
    <row r="18" spans="1:18" ht="39" x14ac:dyDescent="0.35">
      <c r="A18" s="191" t="s">
        <v>79</v>
      </c>
      <c r="B18" s="7" t="s">
        <v>80</v>
      </c>
      <c r="C18" s="192" t="s">
        <v>9</v>
      </c>
      <c r="D18" s="69" t="str">
        <f t="shared" si="0"/>
        <v/>
      </c>
      <c r="E18" s="166"/>
      <c r="G18" s="137" t="str">
        <f>C18</f>
        <v>Choix de VÉRACITÉ</v>
      </c>
      <c r="H18" s="137">
        <f>IFERROR((VLOOKUP(C18,'Mode d''Emploi'!$L$23:$M$27,2)),"")</f>
        <v>1</v>
      </c>
      <c r="I18" s="152" t="str">
        <f>IFERROR(CHOOSE(H18,"",'Mode d''Emploi'!$D$24,'Mode d''Emploi'!$D$25,'Mode d''Emploi'!$D$26,'Mode d''Emploi'!$D$27,),"")</f>
        <v/>
      </c>
      <c r="J18" s="148">
        <f>1/COUNTA($B$15:$B$19)</f>
        <v>0.2</v>
      </c>
      <c r="K18" s="152" t="str">
        <f t="shared" si="1"/>
        <v/>
      </c>
      <c r="L18" s="152"/>
    </row>
    <row r="19" spans="1:18" ht="26" x14ac:dyDescent="0.35">
      <c r="A19" s="191" t="s">
        <v>81</v>
      </c>
      <c r="B19" s="7" t="s">
        <v>82</v>
      </c>
      <c r="C19" s="192" t="s">
        <v>9</v>
      </c>
      <c r="D19" s="69" t="str">
        <f t="shared" si="0"/>
        <v/>
      </c>
      <c r="E19" s="166"/>
      <c r="G19" s="137" t="str">
        <f>C19</f>
        <v>Choix de VÉRACITÉ</v>
      </c>
      <c r="H19" s="137">
        <f>IFERROR((VLOOKUP(C19,'Mode d''Emploi'!$L$23:$M$27,2)),"")</f>
        <v>1</v>
      </c>
      <c r="I19" s="152" t="str">
        <f>IFERROR(CHOOSE(H19,"",'Mode d''Emploi'!$D$24,'Mode d''Emploi'!$D$25,'Mode d''Emploi'!$D$26,'Mode d''Emploi'!$D$27,),"")</f>
        <v/>
      </c>
      <c r="J19" s="148">
        <f>1/COUNTA($B$15:$B$19)</f>
        <v>0.2</v>
      </c>
      <c r="K19" s="152" t="str">
        <f t="shared" si="1"/>
        <v/>
      </c>
      <c r="L19" s="152"/>
    </row>
    <row r="20" spans="1:18" x14ac:dyDescent="0.35">
      <c r="A20" s="186" t="s">
        <v>83</v>
      </c>
      <c r="B20" s="187" t="s">
        <v>267</v>
      </c>
      <c r="C20" s="190"/>
      <c r="D20" s="68">
        <f>K20</f>
        <v>0</v>
      </c>
      <c r="E20" s="189"/>
      <c r="G20" s="149" t="s">
        <v>57</v>
      </c>
      <c r="H20" s="150"/>
      <c r="I20" s="151" t="s">
        <v>60</v>
      </c>
      <c r="J20" s="148">
        <f>SUM(J21:J21)</f>
        <v>1</v>
      </c>
      <c r="K20" s="146">
        <f>IFERROR(SUM(K21:K21),"")</f>
        <v>0</v>
      </c>
      <c r="L20" s="146">
        <f>IFERROR(IF(K20&lt;='Mode d''Emploi'!$F$24,'Mode d''Emploi'!$G$24,IF(K20&lt;='Mode d''Emploi'!$F$25,'Mode d''Emploi'!$G$25,IF(K20&lt;='Mode d''Emploi'!$F$26,'Mode d''Emploi'!$G$26,'Mode d''Emploi'!$G$27))),"")</f>
        <v>0</v>
      </c>
      <c r="M20" s="136">
        <f>1/COUNTA($B$12,$B$14,B28,B30,B32,B38,B40,B42)</f>
        <v>0.125</v>
      </c>
      <c r="N20" s="146">
        <f>M20*K20</f>
        <v>0</v>
      </c>
      <c r="O20" s="139"/>
      <c r="P20" s="139"/>
      <c r="Q20" s="139"/>
      <c r="R20" s="139"/>
    </row>
    <row r="21" spans="1:18" ht="52" x14ac:dyDescent="0.35">
      <c r="A21" s="191" t="s">
        <v>83</v>
      </c>
      <c r="B21" s="7" t="s">
        <v>84</v>
      </c>
      <c r="C21" s="192" t="s">
        <v>9</v>
      </c>
      <c r="D21" s="69" t="str">
        <f>I21</f>
        <v/>
      </c>
      <c r="E21" s="166"/>
      <c r="G21" s="137" t="str">
        <f>C21</f>
        <v>Choix de VÉRACITÉ</v>
      </c>
      <c r="H21" s="137">
        <f>IFERROR((VLOOKUP(C21,'Mode d''Emploi'!$L$23:$M$27,2)),"")</f>
        <v>1</v>
      </c>
      <c r="I21" s="152" t="str">
        <f>IFERROR(CHOOSE(H21,"",'Mode d''Emploi'!$D$24,'Mode d''Emploi'!$D$25,'Mode d''Emploi'!$D$26,'Mode d''Emploi'!$D$27,),"")</f>
        <v/>
      </c>
      <c r="J21" s="148">
        <f>1/COUNTA($B$21)</f>
        <v>1</v>
      </c>
      <c r="K21" s="152" t="str">
        <f>IFERROR(I21*J21,"")</f>
        <v/>
      </c>
      <c r="L21" s="152"/>
    </row>
    <row r="22" spans="1:18" x14ac:dyDescent="0.35">
      <c r="A22" s="186" t="s">
        <v>94</v>
      </c>
      <c r="B22" s="187" t="s">
        <v>268</v>
      </c>
      <c r="C22" s="190"/>
      <c r="D22" s="68">
        <f>K22</f>
        <v>0</v>
      </c>
      <c r="E22" s="189"/>
      <c r="G22" s="149" t="s">
        <v>57</v>
      </c>
      <c r="H22" s="150"/>
      <c r="I22" s="151" t="s">
        <v>60</v>
      </c>
      <c r="J22" s="148">
        <f>SUM(J23:J23)</f>
        <v>1</v>
      </c>
      <c r="K22" s="146">
        <f>IFERROR(SUM(K23:K23),"")</f>
        <v>0</v>
      </c>
      <c r="L22" s="146">
        <f>IFERROR(IF(K22&lt;='Mode d''Emploi'!$F$24,'Mode d''Emploi'!$G$24,IF(K22&lt;='Mode d''Emploi'!$F$25,'Mode d''Emploi'!$G$25,IF(K22&lt;='Mode d''Emploi'!$F$26,'Mode d''Emploi'!$G$26,'Mode d''Emploi'!$G$27))),"")</f>
        <v>0</v>
      </c>
      <c r="M22" s="136">
        <f>1/COUNTA($B$12,$B$14,B30,B32,B34,B40,B42,B44)</f>
        <v>0.125</v>
      </c>
      <c r="N22" s="146">
        <f>M22*K22</f>
        <v>0</v>
      </c>
      <c r="O22" s="139"/>
      <c r="P22" s="139"/>
      <c r="Q22" s="139"/>
      <c r="R22" s="139"/>
    </row>
    <row r="23" spans="1:18" ht="78" x14ac:dyDescent="0.35">
      <c r="A23" s="195" t="s">
        <v>94</v>
      </c>
      <c r="B23" s="7" t="s">
        <v>95</v>
      </c>
      <c r="C23" s="192" t="s">
        <v>9</v>
      </c>
      <c r="D23" s="69" t="str">
        <f>I23</f>
        <v/>
      </c>
      <c r="E23" s="166"/>
      <c r="G23" s="137" t="str">
        <f>C23</f>
        <v>Choix de VÉRACITÉ</v>
      </c>
      <c r="H23" s="137">
        <f>IFERROR((VLOOKUP(C23,'Mode d''Emploi'!$L$23:$M$27,2)),"")</f>
        <v>1</v>
      </c>
      <c r="I23" s="152" t="str">
        <f>IFERROR(CHOOSE(H23,"",'Mode d''Emploi'!$D$24,'Mode d''Emploi'!$D$25,'Mode d''Emploi'!$D$26,'Mode d''Emploi'!$D$27,),"")</f>
        <v/>
      </c>
      <c r="J23" s="148">
        <f>1/COUNTA($B$23)</f>
        <v>1</v>
      </c>
      <c r="K23" s="152" t="str">
        <f>IFERROR(I23*J23,"")</f>
        <v/>
      </c>
      <c r="L23" s="152"/>
    </row>
    <row r="24" spans="1:18" x14ac:dyDescent="0.35">
      <c r="A24" s="186" t="s">
        <v>86</v>
      </c>
      <c r="B24" s="187" t="s">
        <v>85</v>
      </c>
      <c r="C24" s="190"/>
      <c r="D24" s="68">
        <f>K24</f>
        <v>0</v>
      </c>
      <c r="E24" s="189"/>
      <c r="G24" s="149" t="s">
        <v>57</v>
      </c>
      <c r="H24" s="150"/>
      <c r="I24" s="151" t="s">
        <v>60</v>
      </c>
      <c r="J24" s="148">
        <f>SUM(J25:J29)</f>
        <v>1</v>
      </c>
      <c r="K24" s="146">
        <f>IFERROR(SUM(K25:K29),"")</f>
        <v>0</v>
      </c>
      <c r="L24" s="146">
        <f>IFERROR(IF(K24&lt;='Mode d''Emploi'!$F$24,'Mode d''Emploi'!$G$24,IF(K24&lt;='Mode d''Emploi'!$F$25,'Mode d''Emploi'!$G$25,IF(K24&lt;='Mode d''Emploi'!$F$26,'Mode d''Emploi'!$G$26,'Mode d''Emploi'!$G$27))),"")</f>
        <v>0</v>
      </c>
      <c r="M24" s="136">
        <f>1/COUNTA($B$12,$B$14,B32,B34,B36,B42,B44,B46)</f>
        <v>0.125</v>
      </c>
      <c r="N24" s="146">
        <f>M24*K24</f>
        <v>0</v>
      </c>
      <c r="O24" s="139"/>
      <c r="P24" s="139"/>
      <c r="Q24" s="139"/>
      <c r="R24" s="139"/>
    </row>
    <row r="25" spans="1:18" ht="39" x14ac:dyDescent="0.35">
      <c r="A25" s="191" t="s">
        <v>86</v>
      </c>
      <c r="B25" s="7" t="s">
        <v>87</v>
      </c>
      <c r="C25" s="192" t="s">
        <v>9</v>
      </c>
      <c r="D25" s="69" t="str">
        <f>I25</f>
        <v/>
      </c>
      <c r="E25" s="166"/>
      <c r="G25" s="137" t="str">
        <f>C25</f>
        <v>Choix de VÉRACITÉ</v>
      </c>
      <c r="H25" s="137">
        <f>IFERROR((VLOOKUP(C25,'Mode d''Emploi'!$L$23:$M$27,2)),"")</f>
        <v>1</v>
      </c>
      <c r="I25" s="152" t="str">
        <f>IFERROR(CHOOSE(H25,"",'Mode d''Emploi'!$D$24,'Mode d''Emploi'!$D$25,'Mode d''Emploi'!$D$26,'Mode d''Emploi'!$D$27,),"")</f>
        <v/>
      </c>
      <c r="J25" s="148">
        <f>1/COUNTA($B$25:$B$29)</f>
        <v>0.2</v>
      </c>
      <c r="K25" s="152" t="str">
        <f t="shared" ref="K25:K29" si="2">IFERROR(I25*J25,"")</f>
        <v/>
      </c>
      <c r="L25" s="152"/>
    </row>
    <row r="26" spans="1:18" ht="65" x14ac:dyDescent="0.35">
      <c r="A26" s="191" t="s">
        <v>88</v>
      </c>
      <c r="B26" s="7" t="s">
        <v>204</v>
      </c>
      <c r="C26" s="192" t="s">
        <v>9</v>
      </c>
      <c r="D26" s="69" t="str">
        <f t="shared" ref="D26:D29" si="3">I26</f>
        <v/>
      </c>
      <c r="E26" s="166"/>
      <c r="G26" s="137" t="str">
        <f>C26</f>
        <v>Choix de VÉRACITÉ</v>
      </c>
      <c r="H26" s="137">
        <f>IFERROR((VLOOKUP(C26,'Mode d''Emploi'!$L$23:$M$27,2)),"")</f>
        <v>1</v>
      </c>
      <c r="I26" s="152" t="str">
        <f>IFERROR(CHOOSE(H26,"",'Mode d''Emploi'!$D$24,'Mode d''Emploi'!$D$25,'Mode d''Emploi'!$D$26,'Mode d''Emploi'!$D$27,),"")</f>
        <v/>
      </c>
      <c r="J26" s="148">
        <f t="shared" ref="J26:J29" si="4">1/COUNTA($B$25:$B$29)</f>
        <v>0.2</v>
      </c>
      <c r="K26" s="152" t="str">
        <f t="shared" si="2"/>
        <v/>
      </c>
      <c r="L26" s="152"/>
    </row>
    <row r="27" spans="1:18" ht="26" x14ac:dyDescent="0.35">
      <c r="A27" s="191" t="s">
        <v>89</v>
      </c>
      <c r="B27" s="7" t="s">
        <v>90</v>
      </c>
      <c r="C27" s="192" t="s">
        <v>9</v>
      </c>
      <c r="D27" s="69" t="str">
        <f t="shared" si="3"/>
        <v/>
      </c>
      <c r="E27" s="166"/>
      <c r="G27" s="137" t="str">
        <f>C27</f>
        <v>Choix de VÉRACITÉ</v>
      </c>
      <c r="H27" s="137">
        <f>IFERROR((VLOOKUP(C27,'Mode d''Emploi'!$L$23:$M$27,2)),"")</f>
        <v>1</v>
      </c>
      <c r="I27" s="152" t="str">
        <f>IFERROR(CHOOSE(H27,"",'Mode d''Emploi'!$D$24,'Mode d''Emploi'!$D$25,'Mode d''Emploi'!$D$26,'Mode d''Emploi'!$D$27,),"")</f>
        <v/>
      </c>
      <c r="J27" s="148">
        <f>1/COUNTA($B$25:$B$29)</f>
        <v>0.2</v>
      </c>
      <c r="K27" s="152" t="str">
        <f t="shared" si="2"/>
        <v/>
      </c>
      <c r="L27" s="152"/>
    </row>
    <row r="28" spans="1:18" ht="26" x14ac:dyDescent="0.35">
      <c r="A28" s="191" t="s">
        <v>91</v>
      </c>
      <c r="B28" s="7" t="s">
        <v>92</v>
      </c>
      <c r="C28" s="192" t="s">
        <v>9</v>
      </c>
      <c r="D28" s="69" t="str">
        <f t="shared" si="3"/>
        <v/>
      </c>
      <c r="E28" s="166"/>
      <c r="G28" s="137" t="str">
        <f>C28</f>
        <v>Choix de VÉRACITÉ</v>
      </c>
      <c r="H28" s="137">
        <f>IFERROR((VLOOKUP(C28,'Mode d''Emploi'!$L$23:$M$27,2)),"")</f>
        <v>1</v>
      </c>
      <c r="I28" s="152" t="str">
        <f>IFERROR(CHOOSE(H28,"",'Mode d''Emploi'!$D$24,'Mode d''Emploi'!$D$25,'Mode d''Emploi'!$D$26,'Mode d''Emploi'!$D$27,),"")</f>
        <v/>
      </c>
      <c r="J28" s="148">
        <f t="shared" si="4"/>
        <v>0.2</v>
      </c>
      <c r="K28" s="152" t="str">
        <f t="shared" si="2"/>
        <v/>
      </c>
      <c r="L28" s="152"/>
    </row>
    <row r="29" spans="1:18" ht="65" x14ac:dyDescent="0.35">
      <c r="A29" s="195" t="s">
        <v>86</v>
      </c>
      <c r="B29" s="7" t="s">
        <v>93</v>
      </c>
      <c r="C29" s="192" t="s">
        <v>9</v>
      </c>
      <c r="D29" s="69" t="str">
        <f t="shared" si="3"/>
        <v/>
      </c>
      <c r="E29" s="166"/>
      <c r="G29" s="137" t="str">
        <f>C29</f>
        <v>Choix de VÉRACITÉ</v>
      </c>
      <c r="H29" s="137">
        <f>IFERROR((VLOOKUP(C29,'Mode d''Emploi'!$L$23:$M$27,2)),"")</f>
        <v>1</v>
      </c>
      <c r="I29" s="152" t="str">
        <f>IFERROR(CHOOSE(H29,"",'Mode d''Emploi'!$D$24,'Mode d''Emploi'!$D$25,'Mode d''Emploi'!$D$26,'Mode d''Emploi'!$D$27,),"")</f>
        <v/>
      </c>
      <c r="J29" s="148">
        <f t="shared" si="4"/>
        <v>0.2</v>
      </c>
      <c r="K29" s="152" t="str">
        <f t="shared" si="2"/>
        <v/>
      </c>
      <c r="L29" s="152"/>
    </row>
    <row r="30" spans="1:18" x14ac:dyDescent="0.35">
      <c r="A30" s="186" t="s">
        <v>96</v>
      </c>
      <c r="B30" s="187" t="s">
        <v>97</v>
      </c>
      <c r="C30" s="190"/>
      <c r="D30" s="68">
        <f>K30</f>
        <v>0</v>
      </c>
      <c r="E30" s="189"/>
      <c r="G30" s="149" t="s">
        <v>57</v>
      </c>
      <c r="H30" s="150"/>
      <c r="I30" s="151" t="s">
        <v>60</v>
      </c>
      <c r="J30" s="148">
        <f>SUM(J31:J31)</f>
        <v>1</v>
      </c>
      <c r="K30" s="146">
        <f>IFERROR(SUM(K31:K31),"")</f>
        <v>0</v>
      </c>
      <c r="L30" s="146">
        <f>IFERROR(IF(K30&lt;='Mode d''Emploi'!$F$24,'Mode d''Emploi'!$G$24,IF(K30&lt;='Mode d''Emploi'!$F$25,'Mode d''Emploi'!$G$25,IF(K30&lt;='Mode d''Emploi'!$F$26,'Mode d''Emploi'!$G$26,'Mode d''Emploi'!$G$27))),"")</f>
        <v>0</v>
      </c>
      <c r="M30" s="136">
        <f>1/COUNTA($B$12,$B$14,B38,B40,B42,B48,B50,B52)</f>
        <v>0.125</v>
      </c>
      <c r="N30" s="146">
        <f>M30*K30</f>
        <v>0</v>
      </c>
      <c r="O30" s="139"/>
      <c r="P30" s="139"/>
      <c r="Q30" s="139"/>
      <c r="R30" s="139"/>
    </row>
    <row r="31" spans="1:18" ht="65" x14ac:dyDescent="0.35">
      <c r="A31" s="195" t="s">
        <v>96</v>
      </c>
      <c r="B31" s="7" t="s">
        <v>98</v>
      </c>
      <c r="C31" s="192" t="s">
        <v>9</v>
      </c>
      <c r="D31" s="69" t="str">
        <f>I31</f>
        <v/>
      </c>
      <c r="E31" s="166"/>
      <c r="G31" s="137" t="str">
        <f>C31</f>
        <v>Choix de VÉRACITÉ</v>
      </c>
      <c r="H31" s="137">
        <f>IFERROR((VLOOKUP(C31,'Mode d''Emploi'!$L$23:$M$27,2)),"")</f>
        <v>1</v>
      </c>
      <c r="I31" s="152" t="str">
        <f>IFERROR(CHOOSE(H31,"",'Mode d''Emploi'!$D$24,'Mode d''Emploi'!$D$25,'Mode d''Emploi'!$D$26,'Mode d''Emploi'!$D$27,),"")</f>
        <v/>
      </c>
      <c r="J31" s="148">
        <f>1/COUNTA($B$31:$B$31)</f>
        <v>1</v>
      </c>
      <c r="K31" s="152" t="str">
        <f>IFERROR(I31*J31,"")</f>
        <v/>
      </c>
      <c r="L31" s="152"/>
    </row>
    <row r="32" spans="1:18" x14ac:dyDescent="0.35">
      <c r="A32" s="186" t="s">
        <v>99</v>
      </c>
      <c r="B32" s="187" t="s">
        <v>205</v>
      </c>
      <c r="C32" s="190"/>
      <c r="D32" s="68">
        <f>K32</f>
        <v>0</v>
      </c>
      <c r="E32" s="189"/>
      <c r="G32" s="149" t="s">
        <v>57</v>
      </c>
      <c r="H32" s="150"/>
      <c r="I32" s="151" t="s">
        <v>60</v>
      </c>
      <c r="J32" s="148">
        <f>SUM(J33:J33)</f>
        <v>1</v>
      </c>
      <c r="K32" s="146">
        <f>IFERROR(SUM(K33:K33),"")</f>
        <v>0</v>
      </c>
      <c r="L32" s="146">
        <f>IFERROR(IF(K32&lt;='Mode d''Emploi'!$F$24,'Mode d''Emploi'!$G$24,IF(K32&lt;='Mode d''Emploi'!$F$25,'Mode d''Emploi'!$G$25,IF(K32&lt;='Mode d''Emploi'!$F$26,'Mode d''Emploi'!$G$26,'Mode d''Emploi'!$G$27))),"")</f>
        <v>0</v>
      </c>
      <c r="M32" s="136">
        <f>1/COUNTA($B$12,$B$14,B40,B42,B44,B50,B52,B54)</f>
        <v>0.125</v>
      </c>
      <c r="N32" s="146">
        <f>M32*K32</f>
        <v>0</v>
      </c>
      <c r="O32" s="139"/>
      <c r="P32" s="139"/>
      <c r="Q32" s="139"/>
      <c r="R32" s="139"/>
    </row>
    <row r="33" spans="1:29" ht="65" x14ac:dyDescent="0.35">
      <c r="A33" s="191" t="s">
        <v>99</v>
      </c>
      <c r="B33" s="7" t="s">
        <v>100</v>
      </c>
      <c r="C33" s="192" t="s">
        <v>9</v>
      </c>
      <c r="D33" s="69" t="str">
        <f t="shared" ref="D33" si="5">I33</f>
        <v/>
      </c>
      <c r="E33" s="166"/>
      <c r="G33" s="137" t="str">
        <f>C33</f>
        <v>Choix de VÉRACITÉ</v>
      </c>
      <c r="H33" s="137">
        <f>IFERROR((VLOOKUP(C33,'Mode d''Emploi'!$L$23:$M$27,2)),"")</f>
        <v>1</v>
      </c>
      <c r="I33" s="152" t="str">
        <f>IFERROR(CHOOSE(H33,"",'Mode d''Emploi'!$D$24,'Mode d''Emploi'!$D$25,'Mode d''Emploi'!$D$26,'Mode d''Emploi'!$D$27,),"")</f>
        <v/>
      </c>
      <c r="J33" s="148">
        <f>1/COUNTA($B$33:$B$33)</f>
        <v>1</v>
      </c>
      <c r="K33" s="152" t="str">
        <f t="shared" ref="K33" si="6">IFERROR(I33*J33,"")</f>
        <v/>
      </c>
      <c r="L33" s="152"/>
    </row>
    <row r="34" spans="1:29" x14ac:dyDescent="0.35">
      <c r="A34" s="186" t="s">
        <v>102</v>
      </c>
      <c r="B34" s="187" t="s">
        <v>101</v>
      </c>
      <c r="C34" s="190"/>
      <c r="D34" s="68">
        <f>K34</f>
        <v>0</v>
      </c>
      <c r="E34" s="189"/>
      <c r="G34" s="149" t="s">
        <v>57</v>
      </c>
      <c r="H34" s="150"/>
      <c r="I34" s="151" t="s">
        <v>60</v>
      </c>
      <c r="J34" s="148">
        <f>SUM(J35:J35)</f>
        <v>1</v>
      </c>
      <c r="K34" s="146">
        <f>IFERROR(SUM(K35:K35),"")</f>
        <v>0</v>
      </c>
      <c r="L34" s="146">
        <f>IFERROR(IF(K34&lt;='Mode d''Emploi'!$F$24,'Mode d''Emploi'!$G$24,IF(K34&lt;='Mode d''Emploi'!$F$25,'Mode d''Emploi'!$G$25,IF(K34&lt;='Mode d''Emploi'!$F$26,'Mode d''Emploi'!$G$26,'Mode d''Emploi'!$G$27))),"")</f>
        <v>0</v>
      </c>
      <c r="M34" s="136">
        <f>1/COUNTA($B$12,$B$14,B42,B44,B46,B52,B54,B56)</f>
        <v>0.125</v>
      </c>
      <c r="N34" s="146">
        <f>M34*K34</f>
        <v>0</v>
      </c>
      <c r="O34" s="139"/>
      <c r="P34" s="139"/>
      <c r="Q34" s="139"/>
      <c r="R34" s="139"/>
    </row>
    <row r="35" spans="1:29" ht="65" x14ac:dyDescent="0.35">
      <c r="A35" s="191" t="s">
        <v>102</v>
      </c>
      <c r="B35" s="7" t="s">
        <v>100</v>
      </c>
      <c r="C35" s="192" t="s">
        <v>9</v>
      </c>
      <c r="D35" s="69" t="str">
        <f t="shared" ref="D35" si="7">I35</f>
        <v/>
      </c>
      <c r="E35" s="166"/>
      <c r="G35" s="137" t="str">
        <f>C35</f>
        <v>Choix de VÉRACITÉ</v>
      </c>
      <c r="H35" s="137">
        <f>IFERROR((VLOOKUP(C35,'Mode d''Emploi'!$L$23:$M$27,2)),"")</f>
        <v>1</v>
      </c>
      <c r="I35" s="152" t="str">
        <f>IFERROR(CHOOSE(H35,"",'Mode d''Emploi'!$D$24,'Mode d''Emploi'!$D$25,'Mode d''Emploi'!$D$26,'Mode d''Emploi'!$D$27,),"")</f>
        <v/>
      </c>
      <c r="J35" s="148">
        <f>1/COUNTA($B$35:$B$35)</f>
        <v>1</v>
      </c>
      <c r="K35" s="152" t="str">
        <f t="shared" ref="K35" si="8">IFERROR(I35*J35,"")</f>
        <v/>
      </c>
      <c r="L35" s="152"/>
    </row>
    <row r="36" spans="1:29" s="17" customFormat="1" ht="13" x14ac:dyDescent="0.3">
      <c r="A36" s="196" t="s">
        <v>103</v>
      </c>
      <c r="B36" s="197" t="s">
        <v>280</v>
      </c>
      <c r="C36" s="198"/>
      <c r="D36" s="70">
        <f>N36</f>
        <v>0</v>
      </c>
      <c r="E36" s="199"/>
      <c r="F36" s="1"/>
      <c r="G36" s="147" t="s">
        <v>56</v>
      </c>
      <c r="H36" s="137"/>
      <c r="I36" s="136"/>
      <c r="J36" s="148"/>
      <c r="K36" s="143"/>
      <c r="L36" s="144" t="s">
        <v>60</v>
      </c>
      <c r="M36" s="145">
        <f>SUM(M37+M39+M49+M52)</f>
        <v>1</v>
      </c>
      <c r="N36" s="146">
        <f>(N37+N39+N49+N52)</f>
        <v>0</v>
      </c>
      <c r="O36" s="146">
        <f>IFERROR(IF(N36&lt;='Mode d''Emploi'!$F$24,'Mode d''Emploi'!$G$24,IF(N36&lt;='Mode d''Emploi'!$F$25,'Mode d''Emploi'!$G$25,IF(N36&lt;='Mode d''Emploi'!$F$26,'Mode d''Emploi'!$G$26,'Mode d''Emploi'!$G$27))),"")</f>
        <v>0</v>
      </c>
      <c r="P36" s="136">
        <f>1/COUNTA($B$11,$B$36,$B$54,$B$61,$B$79,$B$92,$B$104,$B$120)</f>
        <v>0.125</v>
      </c>
      <c r="Q36" s="146">
        <f>N36*P36</f>
        <v>0</v>
      </c>
      <c r="R36" s="139"/>
      <c r="S36" s="66"/>
      <c r="T36" s="65"/>
      <c r="U36" s="65"/>
      <c r="V36" s="65"/>
      <c r="W36" s="65"/>
      <c r="X36" s="65"/>
      <c r="Y36" s="65"/>
      <c r="Z36" s="65"/>
      <c r="AA36" s="65"/>
      <c r="AB36" s="65"/>
      <c r="AC36" s="65"/>
    </row>
    <row r="37" spans="1:29" x14ac:dyDescent="0.35">
      <c r="A37" s="196" t="s">
        <v>206</v>
      </c>
      <c r="B37" s="197" t="s">
        <v>269</v>
      </c>
      <c r="C37" s="200"/>
      <c r="D37" s="71">
        <f>K37</f>
        <v>0</v>
      </c>
      <c r="E37" s="199"/>
      <c r="G37" s="149" t="s">
        <v>57</v>
      </c>
      <c r="H37" s="150"/>
      <c r="I37" s="151" t="s">
        <v>60</v>
      </c>
      <c r="J37" s="148">
        <f>SUM(J38:J38)</f>
        <v>1</v>
      </c>
      <c r="K37" s="146">
        <f>IFERROR(SUM(K38:K38),"")</f>
        <v>0</v>
      </c>
      <c r="L37" s="146">
        <f>IFERROR(IF(K37&lt;='Mode d''Emploi'!$F$24,'Mode d''Emploi'!$G$24,IF(K37&lt;='Mode d''Emploi'!$F$25,'Mode d''Emploi'!$G$25,IF(K37&lt;='Mode d''Emploi'!$F$26,'Mode d''Emploi'!$G$26,'Mode d''Emploi'!$G$27))),"")</f>
        <v>0</v>
      </c>
      <c r="M37" s="136">
        <f>1/COUNTA(B37,B39,B49,B52)</f>
        <v>0.25</v>
      </c>
      <c r="N37" s="146">
        <f>M37*K37</f>
        <v>0</v>
      </c>
      <c r="O37" s="139"/>
      <c r="P37" s="139"/>
      <c r="Q37" s="139"/>
      <c r="R37" s="139"/>
    </row>
    <row r="38" spans="1:29" ht="65" x14ac:dyDescent="0.35">
      <c r="A38" s="201" t="s">
        <v>206</v>
      </c>
      <c r="B38" s="19" t="s">
        <v>104</v>
      </c>
      <c r="C38" s="192" t="s">
        <v>9</v>
      </c>
      <c r="D38" s="72" t="str">
        <f>I38</f>
        <v/>
      </c>
      <c r="E38" s="166"/>
      <c r="G38" s="137" t="str">
        <f>C38</f>
        <v>Choix de VÉRACITÉ</v>
      </c>
      <c r="H38" s="137">
        <f>IFERROR((VLOOKUP(C38,'Mode d''Emploi'!$L$23:$M$27,2)),"")</f>
        <v>1</v>
      </c>
      <c r="I38" s="152" t="str">
        <f>IFERROR(CHOOSE(H38,"",'Mode d''Emploi'!$D$24,'Mode d''Emploi'!$D$25,'Mode d''Emploi'!$D$26,'Mode d''Emploi'!$D$27,),"")</f>
        <v/>
      </c>
      <c r="J38" s="148">
        <f>1/COUNTA($B$38:$B$38)</f>
        <v>1</v>
      </c>
      <c r="K38" s="152" t="str">
        <f>IFERROR(I38*J38,"")</f>
        <v/>
      </c>
      <c r="L38" s="152"/>
    </row>
    <row r="39" spans="1:29" x14ac:dyDescent="0.35">
      <c r="A39" s="196" t="s">
        <v>208</v>
      </c>
      <c r="B39" s="197" t="s">
        <v>105</v>
      </c>
      <c r="C39" s="200"/>
      <c r="D39" s="71">
        <f>K39</f>
        <v>0</v>
      </c>
      <c r="E39" s="199"/>
      <c r="G39" s="149" t="s">
        <v>57</v>
      </c>
      <c r="H39" s="150"/>
      <c r="I39" s="151" t="s">
        <v>60</v>
      </c>
      <c r="J39" s="148">
        <f>SUM(J40:J48)</f>
        <v>1.0000000000000002</v>
      </c>
      <c r="K39" s="146">
        <f>IFERROR(SUM(K40:K48),"")</f>
        <v>0</v>
      </c>
      <c r="L39" s="146">
        <f>IFERROR(IF(K39&lt;='Mode d''Emploi'!$F$24,'Mode d''Emploi'!$G$24,IF(K39&lt;='Mode d''Emploi'!$F$25,'Mode d''Emploi'!$G$25,IF(K39&lt;='Mode d''Emploi'!$F$26,'Mode d''Emploi'!$G$26,'Mode d''Emploi'!$G$27))),"")</f>
        <v>0</v>
      </c>
      <c r="M39" s="136">
        <f>1/COUNTA(B39,B41,B51,B54)</f>
        <v>0.25</v>
      </c>
      <c r="N39" s="146">
        <f>M39*K39</f>
        <v>0</v>
      </c>
      <c r="O39" s="139"/>
      <c r="P39" s="139"/>
      <c r="Q39" s="139"/>
      <c r="R39" s="139"/>
    </row>
    <row r="40" spans="1:29" ht="39" x14ac:dyDescent="0.35">
      <c r="A40" s="202" t="s">
        <v>208</v>
      </c>
      <c r="B40" s="203" t="s">
        <v>207</v>
      </c>
      <c r="C40" s="192" t="s">
        <v>9</v>
      </c>
      <c r="D40" s="72" t="str">
        <f t="shared" ref="D40:D46" si="9">I40</f>
        <v/>
      </c>
      <c r="E40" s="166"/>
      <c r="G40" s="137" t="str">
        <f>C40</f>
        <v>Choix de VÉRACITÉ</v>
      </c>
      <c r="H40" s="137">
        <f>IFERROR((VLOOKUP(C40,'Mode d''Emploi'!$L$23:$M$27,2)),"")</f>
        <v>1</v>
      </c>
      <c r="I40" s="152" t="str">
        <f>IFERROR(CHOOSE(H40,"",'Mode d''Emploi'!$D$24,'Mode d''Emploi'!$D$25,'Mode d''Emploi'!$D$26,'Mode d''Emploi'!$D$27,),"")</f>
        <v/>
      </c>
      <c r="J40" s="148">
        <f>1/COUNTA($B$40:$B$48)</f>
        <v>0.1111111111111111</v>
      </c>
      <c r="K40" s="152" t="str">
        <f>IFERROR(I40*J40,"")</f>
        <v/>
      </c>
      <c r="L40" s="152"/>
    </row>
    <row r="41" spans="1:29" ht="26" x14ac:dyDescent="0.35">
      <c r="A41" s="202" t="s">
        <v>106</v>
      </c>
      <c r="B41" s="203" t="s">
        <v>209</v>
      </c>
      <c r="C41" s="192" t="s">
        <v>9</v>
      </c>
      <c r="D41" s="72" t="str">
        <f t="shared" si="9"/>
        <v/>
      </c>
      <c r="E41" s="166"/>
      <c r="G41" s="137" t="str">
        <f>C41</f>
        <v>Choix de VÉRACITÉ</v>
      </c>
      <c r="H41" s="137">
        <f>IFERROR((VLOOKUP(C41,'Mode d''Emploi'!$L$23:$M$27,2)),"")</f>
        <v>1</v>
      </c>
      <c r="I41" s="152" t="str">
        <f>IFERROR(CHOOSE(H41,"",'Mode d''Emploi'!$D$24,'Mode d''Emploi'!$D$25,'Mode d''Emploi'!$D$26,'Mode d''Emploi'!$D$27,),"")</f>
        <v/>
      </c>
      <c r="J41" s="148">
        <f t="shared" ref="J41:J48" si="10">1/COUNTA($B$40:$B$48)</f>
        <v>0.1111111111111111</v>
      </c>
      <c r="K41" s="152" t="str">
        <f t="shared" ref="K41:K44" si="11">IFERROR(I41*J41,"")</f>
        <v/>
      </c>
      <c r="L41" s="152"/>
    </row>
    <row r="42" spans="1:29" ht="39" x14ac:dyDescent="0.35">
      <c r="A42" s="202" t="s">
        <v>217</v>
      </c>
      <c r="B42" s="203" t="s">
        <v>210</v>
      </c>
      <c r="C42" s="192" t="s">
        <v>9</v>
      </c>
      <c r="D42" s="72" t="str">
        <f t="shared" si="9"/>
        <v/>
      </c>
      <c r="E42" s="166"/>
      <c r="G42" s="137" t="str">
        <f>C42</f>
        <v>Choix de VÉRACITÉ</v>
      </c>
      <c r="H42" s="137">
        <f>IFERROR((VLOOKUP(C42,'Mode d''Emploi'!$L$23:$M$27,2)),"")</f>
        <v>1</v>
      </c>
      <c r="I42" s="152" t="str">
        <f>IFERROR(CHOOSE(H42,"",'Mode d''Emploi'!$D$24,'Mode d''Emploi'!$D$25,'Mode d''Emploi'!$D$26,'Mode d''Emploi'!$D$27,),"")</f>
        <v/>
      </c>
      <c r="J42" s="148">
        <f t="shared" si="10"/>
        <v>0.1111111111111111</v>
      </c>
      <c r="K42" s="152" t="str">
        <f t="shared" si="11"/>
        <v/>
      </c>
      <c r="L42" s="152"/>
    </row>
    <row r="43" spans="1:29" ht="39" x14ac:dyDescent="0.35">
      <c r="A43" s="202" t="s">
        <v>218</v>
      </c>
      <c r="B43" s="203" t="s">
        <v>211</v>
      </c>
      <c r="C43" s="192" t="s">
        <v>9</v>
      </c>
      <c r="D43" s="72" t="str">
        <f t="shared" si="9"/>
        <v/>
      </c>
      <c r="E43" s="166"/>
      <c r="G43" s="137" t="str">
        <f>C43</f>
        <v>Choix de VÉRACITÉ</v>
      </c>
      <c r="H43" s="137">
        <f>IFERROR((VLOOKUP(C43,'Mode d''Emploi'!$L$23:$M$27,2)),"")</f>
        <v>1</v>
      </c>
      <c r="I43" s="152" t="str">
        <f>IFERROR(CHOOSE(H43,"",'Mode d''Emploi'!$D$24,'Mode d''Emploi'!$D$25,'Mode d''Emploi'!$D$26,'Mode d''Emploi'!$D$27,),"")</f>
        <v/>
      </c>
      <c r="J43" s="148">
        <f t="shared" si="10"/>
        <v>0.1111111111111111</v>
      </c>
      <c r="K43" s="152" t="str">
        <f t="shared" si="11"/>
        <v/>
      </c>
      <c r="L43" s="152"/>
    </row>
    <row r="44" spans="1:29" ht="26" x14ac:dyDescent="0.35">
      <c r="A44" s="202" t="s">
        <v>219</v>
      </c>
      <c r="B44" s="203" t="s">
        <v>212</v>
      </c>
      <c r="C44" s="192" t="s">
        <v>9</v>
      </c>
      <c r="D44" s="72" t="str">
        <f t="shared" si="9"/>
        <v/>
      </c>
      <c r="E44" s="166"/>
      <c r="G44" s="137" t="str">
        <f t="shared" ref="G44" si="12">C44</f>
        <v>Choix de VÉRACITÉ</v>
      </c>
      <c r="H44" s="137">
        <f>IFERROR((VLOOKUP(C44,'Mode d''Emploi'!$L$23:$M$27,2)),"")</f>
        <v>1</v>
      </c>
      <c r="I44" s="152" t="str">
        <f>IFERROR(CHOOSE(H44,"",'Mode d''Emploi'!$D$24,'Mode d''Emploi'!$D$25,'Mode d''Emploi'!$D$26,'Mode d''Emploi'!$D$27,),"")</f>
        <v/>
      </c>
      <c r="J44" s="148">
        <f t="shared" si="10"/>
        <v>0.1111111111111111</v>
      </c>
      <c r="K44" s="152" t="str">
        <f t="shared" si="11"/>
        <v/>
      </c>
      <c r="L44" s="152"/>
    </row>
    <row r="45" spans="1:29" ht="26" x14ac:dyDescent="0.35">
      <c r="A45" s="201" t="s">
        <v>220</v>
      </c>
      <c r="B45" s="19" t="s">
        <v>213</v>
      </c>
      <c r="C45" s="192" t="s">
        <v>9</v>
      </c>
      <c r="D45" s="72" t="str">
        <f t="shared" si="9"/>
        <v/>
      </c>
      <c r="E45" s="166"/>
      <c r="G45" s="137" t="str">
        <f>C45</f>
        <v>Choix de VÉRACITÉ</v>
      </c>
      <c r="H45" s="137">
        <f>IFERROR((VLOOKUP(C45,'Mode d''Emploi'!$L$23:$M$27,2)),"")</f>
        <v>1</v>
      </c>
      <c r="I45" s="152" t="str">
        <f>IFERROR(CHOOSE(H45,"",'Mode d''Emploi'!$D$24,'Mode d''Emploi'!$D$25,'Mode d''Emploi'!$D$26,'Mode d''Emploi'!$D$27,),"")</f>
        <v/>
      </c>
      <c r="J45" s="148">
        <f t="shared" si="10"/>
        <v>0.1111111111111111</v>
      </c>
      <c r="K45" s="152" t="str">
        <f t="shared" ref="K45:K48" si="13">IFERROR(I45*J45,"")</f>
        <v/>
      </c>
      <c r="L45" s="152"/>
    </row>
    <row r="46" spans="1:29" ht="65" x14ac:dyDescent="0.35">
      <c r="A46" s="201" t="s">
        <v>222</v>
      </c>
      <c r="B46" s="19" t="s">
        <v>214</v>
      </c>
      <c r="C46" s="192" t="s">
        <v>9</v>
      </c>
      <c r="D46" s="72" t="str">
        <f t="shared" si="9"/>
        <v/>
      </c>
      <c r="E46" s="166"/>
      <c r="G46" s="137" t="str">
        <f>C46</f>
        <v>Choix de VÉRACITÉ</v>
      </c>
      <c r="H46" s="137">
        <f>IFERROR((VLOOKUP(C46,'Mode d''Emploi'!$L$23:$M$27,2)),"")</f>
        <v>1</v>
      </c>
      <c r="I46" s="152" t="str">
        <f>IFERROR(CHOOSE(H46,"",'Mode d''Emploi'!$D$24,'Mode d''Emploi'!$D$25,'Mode d''Emploi'!$D$26,'Mode d''Emploi'!$D$27,),"")</f>
        <v/>
      </c>
      <c r="J46" s="148">
        <f>1/COUNTA($B$40:$B$48)</f>
        <v>0.1111111111111111</v>
      </c>
      <c r="K46" s="152" t="str">
        <f t="shared" si="13"/>
        <v/>
      </c>
      <c r="L46" s="152"/>
    </row>
    <row r="47" spans="1:29" ht="26" x14ac:dyDescent="0.35">
      <c r="A47" s="201" t="s">
        <v>221</v>
      </c>
      <c r="B47" s="19" t="s">
        <v>215</v>
      </c>
      <c r="C47" s="192" t="s">
        <v>9</v>
      </c>
      <c r="D47" s="72" t="str">
        <f t="shared" ref="D47:D48" si="14">I47</f>
        <v/>
      </c>
      <c r="E47" s="166"/>
      <c r="G47" s="137" t="str">
        <f>C47</f>
        <v>Choix de VÉRACITÉ</v>
      </c>
      <c r="H47" s="137">
        <f>IFERROR((VLOOKUP(C47,'Mode d''Emploi'!$L$23:$M$27,2)),"")</f>
        <v>1</v>
      </c>
      <c r="I47" s="152" t="str">
        <f>IFERROR(CHOOSE(H47,"",'Mode d''Emploi'!$D$24,'Mode d''Emploi'!$D$25,'Mode d''Emploi'!$D$26,'Mode d''Emploi'!$D$27,),"")</f>
        <v/>
      </c>
      <c r="J47" s="148">
        <f t="shared" si="10"/>
        <v>0.1111111111111111</v>
      </c>
      <c r="K47" s="152" t="str">
        <f t="shared" si="13"/>
        <v/>
      </c>
      <c r="L47" s="152"/>
    </row>
    <row r="48" spans="1:29" ht="39" x14ac:dyDescent="0.35">
      <c r="A48" s="201" t="s">
        <v>223</v>
      </c>
      <c r="B48" s="19" t="s">
        <v>216</v>
      </c>
      <c r="C48" s="192" t="s">
        <v>9</v>
      </c>
      <c r="D48" s="72" t="str">
        <f t="shared" si="14"/>
        <v/>
      </c>
      <c r="E48" s="166"/>
      <c r="G48" s="137" t="str">
        <f>C48</f>
        <v>Choix de VÉRACITÉ</v>
      </c>
      <c r="H48" s="137">
        <f>IFERROR((VLOOKUP(C48,'Mode d''Emploi'!$L$23:$M$27,2)),"")</f>
        <v>1</v>
      </c>
      <c r="I48" s="152" t="str">
        <f>IFERROR(CHOOSE(H48,"",'Mode d''Emploi'!$D$24,'Mode d''Emploi'!$D$25,'Mode d''Emploi'!$D$26,'Mode d''Emploi'!$D$27,),"")</f>
        <v/>
      </c>
      <c r="J48" s="148">
        <f t="shared" si="10"/>
        <v>0.1111111111111111</v>
      </c>
      <c r="K48" s="152" t="str">
        <f t="shared" si="13"/>
        <v/>
      </c>
      <c r="L48" s="152"/>
    </row>
    <row r="49" spans="1:29" x14ac:dyDescent="0.35">
      <c r="A49" s="196" t="s">
        <v>107</v>
      </c>
      <c r="B49" s="197" t="s">
        <v>270</v>
      </c>
      <c r="C49" s="200"/>
      <c r="D49" s="71">
        <f>K49</f>
        <v>0</v>
      </c>
      <c r="E49" s="199"/>
      <c r="G49" s="149" t="s">
        <v>57</v>
      </c>
      <c r="H49" s="150"/>
      <c r="I49" s="151" t="s">
        <v>60</v>
      </c>
      <c r="J49" s="148">
        <f>SUM(J50:J51)</f>
        <v>1</v>
      </c>
      <c r="K49" s="146">
        <f>IFERROR(SUM(K50:K51),"")</f>
        <v>0</v>
      </c>
      <c r="L49" s="146">
        <f>IFERROR(IF(K49&lt;='Mode d''Emploi'!$F$24,'Mode d''Emploi'!$G$24,IF(K49&lt;='Mode d''Emploi'!$F$25,'Mode d''Emploi'!$G$25,IF(K49&lt;='Mode d''Emploi'!$F$26,'Mode d''Emploi'!$G$26,'Mode d''Emploi'!$G$27))),"")</f>
        <v>0</v>
      </c>
      <c r="M49" s="136">
        <f>1/COUNTA(B49,B51,B61,B64)</f>
        <v>0.25</v>
      </c>
      <c r="N49" s="146">
        <f>M49*K49</f>
        <v>0</v>
      </c>
      <c r="O49" s="139"/>
      <c r="P49" s="139"/>
      <c r="Q49" s="139"/>
      <c r="R49" s="139"/>
    </row>
    <row r="50" spans="1:29" ht="39" x14ac:dyDescent="0.35">
      <c r="A50" s="201" t="s">
        <v>107</v>
      </c>
      <c r="B50" s="19" t="s">
        <v>108</v>
      </c>
      <c r="C50" s="192" t="s">
        <v>9</v>
      </c>
      <c r="D50" s="72" t="str">
        <f>I50</f>
        <v/>
      </c>
      <c r="E50" s="166"/>
      <c r="G50" s="137" t="str">
        <f>C50</f>
        <v>Choix de VÉRACITÉ</v>
      </c>
      <c r="H50" s="137">
        <f>IFERROR((VLOOKUP(C50,'Mode d''Emploi'!$L$23:$M$27,2)),"")</f>
        <v>1</v>
      </c>
      <c r="I50" s="152" t="str">
        <f>IFERROR(CHOOSE(H50,"",'Mode d''Emploi'!$D$24,'Mode d''Emploi'!$D$25,'Mode d''Emploi'!$D$26,'Mode d''Emploi'!$D$27,),"")</f>
        <v/>
      </c>
      <c r="J50" s="148">
        <f>1/COUNTA($B$50:$B$51)</f>
        <v>0.5</v>
      </c>
      <c r="K50" s="152" t="str">
        <f t="shared" ref="K50:K51" si="15">IFERROR(I50*J50,"")</f>
        <v/>
      </c>
      <c r="L50" s="152"/>
    </row>
    <row r="51" spans="1:29" ht="65" x14ac:dyDescent="0.35">
      <c r="A51" s="201" t="s">
        <v>107</v>
      </c>
      <c r="B51" s="19" t="s">
        <v>109</v>
      </c>
      <c r="C51" s="192" t="s">
        <v>9</v>
      </c>
      <c r="D51" s="72" t="str">
        <f t="shared" ref="D51" si="16">I51</f>
        <v/>
      </c>
      <c r="E51" s="166"/>
      <c r="G51" s="137" t="str">
        <f>C51</f>
        <v>Choix de VÉRACITÉ</v>
      </c>
      <c r="H51" s="137">
        <f>IFERROR((VLOOKUP(C51,'Mode d''Emploi'!$L$23:$M$27,2)),"")</f>
        <v>1</v>
      </c>
      <c r="I51" s="152" t="str">
        <f>IFERROR(CHOOSE(H51,"",'Mode d''Emploi'!$D$24,'Mode d''Emploi'!$D$25,'Mode d''Emploi'!$D$26,'Mode d''Emploi'!$D$27,),"")</f>
        <v/>
      </c>
      <c r="J51" s="148">
        <f>1/COUNTA($B$50:$B$51)</f>
        <v>0.5</v>
      </c>
      <c r="K51" s="152" t="str">
        <f t="shared" si="15"/>
        <v/>
      </c>
      <c r="L51" s="152"/>
    </row>
    <row r="52" spans="1:29" x14ac:dyDescent="0.35">
      <c r="A52" s="196" t="s">
        <v>110</v>
      </c>
      <c r="B52" s="197" t="s">
        <v>271</v>
      </c>
      <c r="C52" s="200"/>
      <c r="D52" s="71">
        <f>K52</f>
        <v>0</v>
      </c>
      <c r="E52" s="199"/>
      <c r="G52" s="149" t="s">
        <v>57</v>
      </c>
      <c r="H52" s="150"/>
      <c r="I52" s="151" t="s">
        <v>60</v>
      </c>
      <c r="J52" s="148">
        <f>SUM(J53:J53)</f>
        <v>1</v>
      </c>
      <c r="K52" s="146">
        <f>IFERROR(SUM(K53:K53),"")</f>
        <v>0</v>
      </c>
      <c r="L52" s="146">
        <f>IFERROR(IF(K52&lt;='Mode d''Emploi'!$F$24,'Mode d''Emploi'!$G$24,IF(K52&lt;='Mode d''Emploi'!$F$25,'Mode d''Emploi'!$G$25,IF(K52&lt;='Mode d''Emploi'!$F$26,'Mode d''Emploi'!$G$26,'Mode d''Emploi'!$G$27))),"")</f>
        <v>0</v>
      </c>
      <c r="M52" s="136">
        <f>1/COUNTA(B52,B54,B64,B67)</f>
        <v>0.25</v>
      </c>
      <c r="N52" s="146">
        <f>M52*K52</f>
        <v>0</v>
      </c>
      <c r="O52" s="139"/>
      <c r="P52" s="139"/>
      <c r="Q52" s="139"/>
      <c r="R52" s="139"/>
    </row>
    <row r="53" spans="1:29" ht="52" x14ac:dyDescent="0.35">
      <c r="A53" s="204" t="s">
        <v>110</v>
      </c>
      <c r="B53" s="19" t="s">
        <v>111</v>
      </c>
      <c r="C53" s="192" t="s">
        <v>9</v>
      </c>
      <c r="D53" s="72" t="str">
        <f>I53</f>
        <v/>
      </c>
      <c r="E53" s="166"/>
      <c r="G53" s="137" t="str">
        <f>C53</f>
        <v>Choix de VÉRACITÉ</v>
      </c>
      <c r="H53" s="137">
        <f>IFERROR((VLOOKUP(C53,'Mode d''Emploi'!$L$23:$M$27,2)),"")</f>
        <v>1</v>
      </c>
      <c r="I53" s="152" t="str">
        <f>IFERROR(CHOOSE(H53,"",'Mode d''Emploi'!$D$24,'Mode d''Emploi'!$D$25,'Mode d''Emploi'!$D$26,'Mode d''Emploi'!$D$27,),"")</f>
        <v/>
      </c>
      <c r="J53" s="148">
        <f>1/COUNTA($B$53:$B$53)</f>
        <v>1</v>
      </c>
      <c r="K53" s="152" t="str">
        <f>IFERROR(I53*J53,"")</f>
        <v/>
      </c>
      <c r="L53" s="152"/>
    </row>
    <row r="54" spans="1:29" s="17" customFormat="1" ht="13" x14ac:dyDescent="0.3">
      <c r="A54" s="205" t="s">
        <v>112</v>
      </c>
      <c r="B54" s="206" t="s">
        <v>281</v>
      </c>
      <c r="C54" s="207"/>
      <c r="D54" s="73">
        <f>N54</f>
        <v>0</v>
      </c>
      <c r="E54" s="208"/>
      <c r="F54" s="1"/>
      <c r="G54" s="147" t="s">
        <v>56</v>
      </c>
      <c r="H54" s="137"/>
      <c r="I54" s="136"/>
      <c r="J54" s="148"/>
      <c r="K54" s="143"/>
      <c r="L54" s="144" t="s">
        <v>60</v>
      </c>
      <c r="M54" s="145">
        <f>SUM(M55+M57)</f>
        <v>1</v>
      </c>
      <c r="N54" s="146">
        <f>(N55+N57)</f>
        <v>0</v>
      </c>
      <c r="O54" s="146">
        <f>IFERROR(IF(N54&lt;='Mode d''Emploi'!$F$24,'Mode d''Emploi'!$G$24,IF(N54&lt;='Mode d''Emploi'!$F$25,'Mode d''Emploi'!$G$25,IF(N54&lt;='Mode d''Emploi'!$F$26,'Mode d''Emploi'!$G$26,'Mode d''Emploi'!$G$27))),"")</f>
        <v>0</v>
      </c>
      <c r="P54" s="136">
        <f>1/COUNTA($B$11,$B$36,$B$54,$B$61,$B$79,$B$92,$B$104,$B$120)</f>
        <v>0.125</v>
      </c>
      <c r="Q54" s="146">
        <f>N54*P54</f>
        <v>0</v>
      </c>
      <c r="R54" s="139"/>
      <c r="S54" s="66"/>
      <c r="T54" s="65"/>
      <c r="U54" s="65"/>
      <c r="V54" s="65"/>
      <c r="W54" s="65"/>
      <c r="X54" s="65"/>
      <c r="Y54" s="65"/>
      <c r="Z54" s="65"/>
      <c r="AA54" s="65"/>
      <c r="AB54" s="65"/>
      <c r="AC54" s="65"/>
    </row>
    <row r="55" spans="1:29" x14ac:dyDescent="0.35">
      <c r="A55" s="205" t="s">
        <v>113</v>
      </c>
      <c r="B55" s="206" t="s">
        <v>114</v>
      </c>
      <c r="C55" s="209"/>
      <c r="D55" s="74">
        <f>K55</f>
        <v>0</v>
      </c>
      <c r="E55" s="208"/>
      <c r="G55" s="149" t="s">
        <v>57</v>
      </c>
      <c r="H55" s="150"/>
      <c r="I55" s="151" t="s">
        <v>60</v>
      </c>
      <c r="J55" s="148">
        <f>SUM(J56:J56)</f>
        <v>1</v>
      </c>
      <c r="K55" s="146">
        <f>IFERROR(SUM(K56:K56),"")</f>
        <v>0</v>
      </c>
      <c r="L55" s="146">
        <f>IFERROR(IF(K55&lt;='Mode d''Emploi'!$F$24,'Mode d''Emploi'!$G$24,IF(K55&lt;='Mode d''Emploi'!$F$25,'Mode d''Emploi'!$G$25,IF(K55&lt;='Mode d''Emploi'!$F$26,'Mode d''Emploi'!$G$26,'Mode d''Emploi'!$G$27))),"")</f>
        <v>0</v>
      </c>
      <c r="M55" s="136">
        <f>1/COUNTA(B55,B57)</f>
        <v>0.5</v>
      </c>
      <c r="N55" s="146">
        <f>M55*K55</f>
        <v>0</v>
      </c>
      <c r="O55" s="139"/>
      <c r="P55" s="139"/>
      <c r="Q55" s="139"/>
      <c r="R55" s="139"/>
    </row>
    <row r="56" spans="1:29" ht="39" x14ac:dyDescent="0.35">
      <c r="A56" s="210" t="s">
        <v>113</v>
      </c>
      <c r="B56" s="20" t="s">
        <v>224</v>
      </c>
      <c r="C56" s="192" t="s">
        <v>9</v>
      </c>
      <c r="D56" s="75" t="str">
        <f>I56</f>
        <v/>
      </c>
      <c r="E56" s="166"/>
      <c r="G56" s="137" t="str">
        <f>C56</f>
        <v>Choix de VÉRACITÉ</v>
      </c>
      <c r="H56" s="137">
        <f>IFERROR((VLOOKUP(C56,'Mode d''Emploi'!$L$23:$M$27,2)),"")</f>
        <v>1</v>
      </c>
      <c r="I56" s="152" t="str">
        <f>IFERROR(CHOOSE(H56,"",'Mode d''Emploi'!$D$24,'Mode d''Emploi'!$D$25,'Mode d''Emploi'!$D$26,'Mode d''Emploi'!$D$27,),"")</f>
        <v/>
      </c>
      <c r="J56" s="148">
        <f>1/COUNTA($B$56:$B$56)</f>
        <v>1</v>
      </c>
      <c r="K56" s="152" t="str">
        <f>IFERROR(I56*J56,"")</f>
        <v/>
      </c>
      <c r="L56" s="152"/>
    </row>
    <row r="57" spans="1:29" x14ac:dyDescent="0.35">
      <c r="A57" s="205" t="s">
        <v>113</v>
      </c>
      <c r="B57" s="206" t="s">
        <v>115</v>
      </c>
      <c r="C57" s="209"/>
      <c r="D57" s="74">
        <f>K57</f>
        <v>0</v>
      </c>
      <c r="E57" s="208"/>
      <c r="G57" s="149" t="s">
        <v>57</v>
      </c>
      <c r="H57" s="150"/>
      <c r="I57" s="151" t="s">
        <v>60</v>
      </c>
      <c r="J57" s="148">
        <f>SUM(J58:J60)</f>
        <v>1</v>
      </c>
      <c r="K57" s="146">
        <f>IFERROR(SUM(K58:K60),"")</f>
        <v>0</v>
      </c>
      <c r="L57" s="146">
        <f>IFERROR(IF(K57&lt;='Mode d''Emploi'!$F$24,'Mode d''Emploi'!$G$24,IF(K57&lt;='Mode d''Emploi'!$F$25,'Mode d''Emploi'!$G$25,IF(K57&lt;='Mode d''Emploi'!$F$26,'Mode d''Emploi'!$G$26,'Mode d''Emploi'!$G$27))),"")</f>
        <v>0</v>
      </c>
      <c r="M57" s="136">
        <f>1/COUNTA(B57,B59)</f>
        <v>0.5</v>
      </c>
      <c r="N57" s="146">
        <f>M57*K57</f>
        <v>0</v>
      </c>
      <c r="O57" s="139"/>
      <c r="P57" s="139"/>
      <c r="Q57" s="139"/>
      <c r="R57" s="139"/>
    </row>
    <row r="58" spans="1:29" ht="78" x14ac:dyDescent="0.35">
      <c r="A58" s="210" t="s">
        <v>116</v>
      </c>
      <c r="B58" s="20" t="s">
        <v>225</v>
      </c>
      <c r="C58" s="192" t="s">
        <v>9</v>
      </c>
      <c r="D58" s="75" t="str">
        <f>I58</f>
        <v/>
      </c>
      <c r="E58" s="166"/>
      <c r="G58" s="137" t="str">
        <f>C58</f>
        <v>Choix de VÉRACITÉ</v>
      </c>
      <c r="H58" s="137">
        <f>IFERROR((VLOOKUP(C58,'Mode d''Emploi'!$L$23:$M$27,2)),"")</f>
        <v>1</v>
      </c>
      <c r="I58" s="152" t="str">
        <f>IFERROR(CHOOSE(H58,"",'Mode d''Emploi'!$D$24,'Mode d''Emploi'!$D$25,'Mode d''Emploi'!$D$26,'Mode d''Emploi'!$D$27,),"")</f>
        <v/>
      </c>
      <c r="J58" s="148">
        <f>1/COUNTA($B$58:$B$60)</f>
        <v>0.33333333333333331</v>
      </c>
      <c r="K58" s="152" t="str">
        <f t="shared" ref="K58:K60" si="17">IFERROR(I58*J58,"")</f>
        <v/>
      </c>
      <c r="L58" s="152"/>
    </row>
    <row r="59" spans="1:29" ht="26" x14ac:dyDescent="0.35">
      <c r="A59" s="210" t="s">
        <v>117</v>
      </c>
      <c r="B59" s="20" t="s">
        <v>118</v>
      </c>
      <c r="C59" s="192" t="s">
        <v>9</v>
      </c>
      <c r="D59" s="75" t="str">
        <f t="shared" ref="D59:D60" si="18">I59</f>
        <v/>
      </c>
      <c r="E59" s="166"/>
      <c r="G59" s="137" t="str">
        <f>C59</f>
        <v>Choix de VÉRACITÉ</v>
      </c>
      <c r="H59" s="137">
        <f>IFERROR((VLOOKUP(C59,'Mode d''Emploi'!$L$23:$M$27,2)),"")</f>
        <v>1</v>
      </c>
      <c r="I59" s="152" t="str">
        <f>IFERROR(CHOOSE(H59,"",'Mode d''Emploi'!$D$24,'Mode d''Emploi'!$D$25,'Mode d''Emploi'!$D$26,'Mode d''Emploi'!$D$27,),"")</f>
        <v/>
      </c>
      <c r="J59" s="148">
        <f t="shared" ref="J59:J60" si="19">1/COUNTA($B$58:$B$60)</f>
        <v>0.33333333333333331</v>
      </c>
      <c r="K59" s="152" t="str">
        <f t="shared" si="17"/>
        <v/>
      </c>
      <c r="L59" s="152"/>
    </row>
    <row r="60" spans="1:29" ht="26" x14ac:dyDescent="0.35">
      <c r="A60" s="210" t="s">
        <v>119</v>
      </c>
      <c r="B60" s="20" t="s">
        <v>226</v>
      </c>
      <c r="C60" s="192" t="s">
        <v>9</v>
      </c>
      <c r="D60" s="75" t="str">
        <f t="shared" si="18"/>
        <v/>
      </c>
      <c r="E60" s="166"/>
      <c r="G60" s="137" t="str">
        <f>C60</f>
        <v>Choix de VÉRACITÉ</v>
      </c>
      <c r="H60" s="137">
        <f>IFERROR((VLOOKUP(C60,'Mode d''Emploi'!$L$23:$M$27,2)),"")</f>
        <v>1</v>
      </c>
      <c r="I60" s="152" t="str">
        <f>IFERROR(CHOOSE(H60,"",'Mode d''Emploi'!$D$24,'Mode d''Emploi'!$D$25,'Mode d''Emploi'!$D$26,'Mode d''Emploi'!$D$27,),"")</f>
        <v/>
      </c>
      <c r="J60" s="148">
        <f t="shared" si="19"/>
        <v>0.33333333333333331</v>
      </c>
      <c r="K60" s="152" t="str">
        <f t="shared" si="17"/>
        <v/>
      </c>
      <c r="L60" s="152"/>
    </row>
    <row r="61" spans="1:29" s="17" customFormat="1" ht="13" x14ac:dyDescent="0.3">
      <c r="A61" s="211" t="s">
        <v>120</v>
      </c>
      <c r="B61" s="212" t="s">
        <v>282</v>
      </c>
      <c r="C61" s="213"/>
      <c r="D61" s="76">
        <f>N61</f>
        <v>0</v>
      </c>
      <c r="E61" s="214"/>
      <c r="F61" s="1"/>
      <c r="G61" s="147" t="s">
        <v>56</v>
      </c>
      <c r="H61" s="137"/>
      <c r="I61" s="136"/>
      <c r="J61" s="148"/>
      <c r="K61" s="143"/>
      <c r="L61" s="144" t="s">
        <v>60</v>
      </c>
      <c r="M61" s="145">
        <f>SUM(M62+M66,M64)</f>
        <v>1</v>
      </c>
      <c r="N61" s="146">
        <f>(N62+N64+N66)</f>
        <v>0</v>
      </c>
      <c r="O61" s="146">
        <f>IFERROR(IF(N61&lt;='Mode d''Emploi'!$F$24,'Mode d''Emploi'!$G$24,IF(N61&lt;='Mode d''Emploi'!$F$25,'Mode d''Emploi'!$G$25,IF(N61&lt;='Mode d''Emploi'!$F$26,'Mode d''Emploi'!$G$26,'Mode d''Emploi'!$G$27))),"")</f>
        <v>0</v>
      </c>
      <c r="P61" s="136">
        <f>1/COUNTA($B$11,$B$36,$B$54,$B$61,$B$79,$B$92,$B$104,$B$120)</f>
        <v>0.125</v>
      </c>
      <c r="Q61" s="146">
        <f>N61*P61</f>
        <v>0</v>
      </c>
      <c r="R61" s="139"/>
      <c r="S61" s="66"/>
      <c r="T61" s="65"/>
      <c r="U61" s="65"/>
      <c r="V61" s="65"/>
      <c r="W61" s="65"/>
      <c r="X61" s="65"/>
      <c r="Y61" s="65"/>
      <c r="Z61" s="65"/>
      <c r="AA61" s="65"/>
      <c r="AB61" s="65"/>
      <c r="AC61" s="65"/>
    </row>
    <row r="62" spans="1:29" x14ac:dyDescent="0.35">
      <c r="A62" s="211" t="s">
        <v>121</v>
      </c>
      <c r="B62" s="212" t="s">
        <v>122</v>
      </c>
      <c r="C62" s="215"/>
      <c r="D62" s="77">
        <f>K62</f>
        <v>0</v>
      </c>
      <c r="E62" s="214"/>
      <c r="G62" s="149" t="s">
        <v>57</v>
      </c>
      <c r="H62" s="150"/>
      <c r="I62" s="151" t="s">
        <v>60</v>
      </c>
      <c r="J62" s="148">
        <f>SUM(J63:J63)</f>
        <v>1</v>
      </c>
      <c r="K62" s="146">
        <f>IFERROR(SUM(K63:K63),"")</f>
        <v>0</v>
      </c>
      <c r="L62" s="146">
        <f>IFERROR(IF(K62&lt;='Mode d''Emploi'!$F$24,'Mode d''Emploi'!$G$24,IF(K62&lt;='Mode d''Emploi'!$F$25,'Mode d''Emploi'!$G$25,IF(K62&lt;='Mode d''Emploi'!$F$26,'Mode d''Emploi'!$G$26,'Mode d''Emploi'!$G$27))),"")</f>
        <v>0</v>
      </c>
      <c r="M62" s="136">
        <f>1/COUNTA(B62,B64,B66)</f>
        <v>0.33333333333333331</v>
      </c>
      <c r="N62" s="146">
        <f>M62*K62</f>
        <v>0</v>
      </c>
      <c r="O62" s="139"/>
      <c r="P62" s="139"/>
      <c r="Q62" s="139"/>
      <c r="R62" s="139"/>
    </row>
    <row r="63" spans="1:29" ht="78" x14ac:dyDescent="0.35">
      <c r="A63" s="216" t="s">
        <v>123</v>
      </c>
      <c r="B63" s="21" t="s">
        <v>124</v>
      </c>
      <c r="C63" s="192" t="s">
        <v>9</v>
      </c>
      <c r="D63" s="78" t="str">
        <f>I63</f>
        <v/>
      </c>
      <c r="E63" s="166"/>
      <c r="G63" s="137" t="str">
        <f>C63</f>
        <v>Choix de VÉRACITÉ</v>
      </c>
      <c r="H63" s="137">
        <f>IFERROR((VLOOKUP(C63,'Mode d''Emploi'!$L$23:$M$27,2)),"")</f>
        <v>1</v>
      </c>
      <c r="I63" s="152" t="str">
        <f>IFERROR(CHOOSE(H63,"",'Mode d''Emploi'!$D$24,'Mode d''Emploi'!$D$25,'Mode d''Emploi'!$D$26,'Mode d''Emploi'!$D$27,),"")</f>
        <v/>
      </c>
      <c r="J63" s="148">
        <f>1/COUNTA($B$13:$B$13)</f>
        <v>1</v>
      </c>
      <c r="K63" s="152" t="str">
        <f>IFERROR(I63*J63,"")</f>
        <v/>
      </c>
      <c r="L63" s="152"/>
    </row>
    <row r="64" spans="1:29" x14ac:dyDescent="0.35">
      <c r="A64" s="211" t="s">
        <v>125</v>
      </c>
      <c r="B64" s="212" t="s">
        <v>309</v>
      </c>
      <c r="C64" s="215"/>
      <c r="D64" s="77">
        <f>K64</f>
        <v>0</v>
      </c>
      <c r="E64" s="214"/>
      <c r="G64" s="149" t="s">
        <v>57</v>
      </c>
      <c r="H64" s="150"/>
      <c r="I64" s="151" t="s">
        <v>60</v>
      </c>
      <c r="J64" s="148">
        <f>SUM(J65:J65)</f>
        <v>1</v>
      </c>
      <c r="K64" s="146">
        <f>IFERROR(SUM(K65:K65),"")</f>
        <v>0</v>
      </c>
      <c r="L64" s="146">
        <f>IFERROR(IF(K64&lt;='Mode d''Emploi'!$F$24,'Mode d''Emploi'!$G$24,IF(K64&lt;='Mode d''Emploi'!$F$25,'Mode d''Emploi'!$G$25,IF(K64&lt;='Mode d''Emploi'!$F$26,'Mode d''Emploi'!$G$26,'Mode d''Emploi'!$G$27))),"")</f>
        <v>0</v>
      </c>
      <c r="M64" s="136">
        <f>1/COUNTA(B64,B66,B68)</f>
        <v>0.33333333333333331</v>
      </c>
      <c r="N64" s="146">
        <f>M64*K64</f>
        <v>0</v>
      </c>
      <c r="O64" s="139"/>
      <c r="P64" s="139"/>
      <c r="Q64" s="139"/>
      <c r="R64" s="139"/>
    </row>
    <row r="65" spans="1:29" ht="59" customHeight="1" x14ac:dyDescent="0.35">
      <c r="A65" s="216" t="s">
        <v>125</v>
      </c>
      <c r="B65" s="21" t="s">
        <v>308</v>
      </c>
      <c r="C65" s="192" t="s">
        <v>9</v>
      </c>
      <c r="D65" s="78" t="str">
        <f>I65</f>
        <v/>
      </c>
      <c r="E65" s="166"/>
      <c r="G65" s="137" t="str">
        <f>C65</f>
        <v>Choix de VÉRACITÉ</v>
      </c>
      <c r="H65" s="137">
        <f>IFERROR((VLOOKUP(C65,'Mode d''Emploi'!$L$23:$M$27,2)),"")</f>
        <v>1</v>
      </c>
      <c r="I65" s="152" t="str">
        <f>IFERROR(CHOOSE(H65,"",'Mode d''Emploi'!$D$24,'Mode d''Emploi'!$D$25,'Mode d''Emploi'!$D$26,'Mode d''Emploi'!$D$27,),"")</f>
        <v/>
      </c>
      <c r="J65" s="148">
        <f>1/COUNTA($B$13:$B$13)</f>
        <v>1</v>
      </c>
      <c r="K65" s="152" t="str">
        <f>IFERROR(I65*J65,"")</f>
        <v/>
      </c>
      <c r="L65" s="152"/>
    </row>
    <row r="66" spans="1:29" x14ac:dyDescent="0.35">
      <c r="A66" s="211" t="s">
        <v>126</v>
      </c>
      <c r="B66" s="212" t="s">
        <v>272</v>
      </c>
      <c r="C66" s="215"/>
      <c r="D66" s="77">
        <f>K66</f>
        <v>0</v>
      </c>
      <c r="E66" s="214"/>
      <c r="G66" s="149" t="s">
        <v>57</v>
      </c>
      <c r="H66" s="150"/>
      <c r="I66" s="151" t="s">
        <v>60</v>
      </c>
      <c r="J66" s="148">
        <f>SUM(J67:J78)</f>
        <v>1</v>
      </c>
      <c r="K66" s="146">
        <f>IFERROR(SUM(K67:K78),"")</f>
        <v>0</v>
      </c>
      <c r="L66" s="146">
        <f>IFERROR(IF(K66&lt;='Mode d''Emploi'!$F$24,'Mode d''Emploi'!$G$24,IF(K66&lt;='Mode d''Emploi'!$F$25,'Mode d''Emploi'!$G$25,IF(K66&lt;='Mode d''Emploi'!$F$26,'Mode d''Emploi'!$G$26,'Mode d''Emploi'!$G$27))),"")</f>
        <v>0</v>
      </c>
      <c r="M66" s="136">
        <f>1/COUNTA(B66,B68,B70)</f>
        <v>0.33333333333333331</v>
      </c>
      <c r="N66" s="146">
        <f>M66*K66</f>
        <v>0</v>
      </c>
      <c r="O66" s="139"/>
      <c r="P66" s="139"/>
      <c r="Q66" s="139"/>
      <c r="R66" s="139"/>
    </row>
    <row r="67" spans="1:29" ht="39" x14ac:dyDescent="0.35">
      <c r="A67" s="217" t="s">
        <v>127</v>
      </c>
      <c r="B67" s="218" t="s">
        <v>227</v>
      </c>
      <c r="C67" s="192" t="s">
        <v>9</v>
      </c>
      <c r="D67" s="78" t="str">
        <f>I67</f>
        <v/>
      </c>
      <c r="E67" s="166"/>
      <c r="G67" s="137" t="str">
        <f t="shared" ref="G67:G78" si="20">C67</f>
        <v>Choix de VÉRACITÉ</v>
      </c>
      <c r="H67" s="137">
        <f>IFERROR((VLOOKUP(C67,'Mode d''Emploi'!$L$23:$M$27,2)),"")</f>
        <v>1</v>
      </c>
      <c r="I67" s="152" t="str">
        <f>IFERROR(CHOOSE(H67,"",'Mode d''Emploi'!$D$24,'Mode d''Emploi'!$D$25,'Mode d''Emploi'!$D$26,'Mode d''Emploi'!$D$27,),"")</f>
        <v/>
      </c>
      <c r="J67" s="148">
        <f>1/COUNTA($B$67:$B$78)</f>
        <v>8.3333333333333329E-2</v>
      </c>
      <c r="K67" s="152" t="str">
        <f>IFERROR(I67*J67,"")</f>
        <v/>
      </c>
      <c r="L67" s="152"/>
    </row>
    <row r="68" spans="1:29" ht="39" x14ac:dyDescent="0.35">
      <c r="A68" s="216" t="s">
        <v>128</v>
      </c>
      <c r="B68" s="21" t="s">
        <v>228</v>
      </c>
      <c r="C68" s="192" t="s">
        <v>9</v>
      </c>
      <c r="D68" s="78" t="str">
        <f t="shared" ref="D68:D78" si="21">I68</f>
        <v/>
      </c>
      <c r="E68" s="166"/>
      <c r="G68" s="137" t="str">
        <f t="shared" si="20"/>
        <v>Choix de VÉRACITÉ</v>
      </c>
      <c r="H68" s="137">
        <f>IFERROR((VLOOKUP(C68,'Mode d''Emploi'!$L$23:$M$27,2)),"")</f>
        <v>1</v>
      </c>
      <c r="I68" s="152" t="str">
        <f>IFERROR(CHOOSE(H68,"",'Mode d''Emploi'!$D$24,'Mode d''Emploi'!$D$25,'Mode d''Emploi'!$D$26,'Mode d''Emploi'!$D$27,),"")</f>
        <v/>
      </c>
      <c r="J68" s="148">
        <f t="shared" ref="J68:J78" si="22">1/COUNTA($B$67:$B$78)</f>
        <v>8.3333333333333329E-2</v>
      </c>
      <c r="K68" s="152" t="str">
        <f t="shared" ref="K68:K78" si="23">IFERROR(I68*J68,"")</f>
        <v/>
      </c>
      <c r="L68" s="152"/>
    </row>
    <row r="69" spans="1:29" ht="65" x14ac:dyDescent="0.35">
      <c r="A69" s="216" t="s">
        <v>230</v>
      </c>
      <c r="B69" s="21" t="s">
        <v>129</v>
      </c>
      <c r="C69" s="192" t="s">
        <v>9</v>
      </c>
      <c r="D69" s="78" t="str">
        <f t="shared" si="21"/>
        <v/>
      </c>
      <c r="E69" s="166"/>
      <c r="G69" s="137" t="str">
        <f t="shared" si="20"/>
        <v>Choix de VÉRACITÉ</v>
      </c>
      <c r="H69" s="137">
        <f>IFERROR((VLOOKUP(C69,'Mode d''Emploi'!$L$23:$M$27,2)),"")</f>
        <v>1</v>
      </c>
      <c r="I69" s="152" t="str">
        <f>IFERROR(CHOOSE(H69,"",'Mode d''Emploi'!$D$24,'Mode d''Emploi'!$D$25,'Mode d''Emploi'!$D$26,'Mode d''Emploi'!$D$27,),"")</f>
        <v/>
      </c>
      <c r="J69" s="148">
        <f t="shared" si="22"/>
        <v>8.3333333333333329E-2</v>
      </c>
      <c r="K69" s="152" t="str">
        <f t="shared" si="23"/>
        <v/>
      </c>
      <c r="L69" s="152"/>
    </row>
    <row r="70" spans="1:29" ht="65" x14ac:dyDescent="0.35">
      <c r="A70" s="216" t="s">
        <v>231</v>
      </c>
      <c r="B70" s="21" t="s">
        <v>130</v>
      </c>
      <c r="C70" s="192" t="s">
        <v>9</v>
      </c>
      <c r="D70" s="78" t="str">
        <f>I70</f>
        <v/>
      </c>
      <c r="E70" s="166"/>
      <c r="G70" s="137" t="str">
        <f t="shared" si="20"/>
        <v>Choix de VÉRACITÉ</v>
      </c>
      <c r="H70" s="137">
        <f>IFERROR((VLOOKUP(C70,'Mode d''Emploi'!$L$23:$M$27,2)),"")</f>
        <v>1</v>
      </c>
      <c r="I70" s="152" t="str">
        <f>IFERROR(CHOOSE(H70,"",'Mode d''Emploi'!$D$24,'Mode d''Emploi'!$D$25,'Mode d''Emploi'!$D$26,'Mode d''Emploi'!$D$27,),"")</f>
        <v/>
      </c>
      <c r="J70" s="148">
        <f t="shared" si="22"/>
        <v>8.3333333333333329E-2</v>
      </c>
      <c r="K70" s="152" t="str">
        <f t="shared" si="23"/>
        <v/>
      </c>
      <c r="L70" s="152"/>
    </row>
    <row r="71" spans="1:29" ht="39" x14ac:dyDescent="0.35">
      <c r="A71" s="216" t="s">
        <v>232</v>
      </c>
      <c r="B71" s="21" t="s">
        <v>131</v>
      </c>
      <c r="C71" s="192" t="s">
        <v>9</v>
      </c>
      <c r="D71" s="78" t="str">
        <f t="shared" si="21"/>
        <v/>
      </c>
      <c r="E71" s="166"/>
      <c r="G71" s="137" t="str">
        <f t="shared" si="20"/>
        <v>Choix de VÉRACITÉ</v>
      </c>
      <c r="H71" s="137">
        <f>IFERROR((VLOOKUP(C71,'Mode d''Emploi'!$L$23:$M$27,2)),"")</f>
        <v>1</v>
      </c>
      <c r="I71" s="152" t="str">
        <f>IFERROR(CHOOSE(H71,"",'Mode d''Emploi'!$D$24,'Mode d''Emploi'!$D$25,'Mode d''Emploi'!$D$26,'Mode d''Emploi'!$D$27,),"")</f>
        <v/>
      </c>
      <c r="J71" s="148">
        <f t="shared" si="22"/>
        <v>8.3333333333333329E-2</v>
      </c>
      <c r="K71" s="152" t="str">
        <f t="shared" si="23"/>
        <v/>
      </c>
      <c r="L71" s="152"/>
    </row>
    <row r="72" spans="1:29" ht="39" x14ac:dyDescent="0.35">
      <c r="A72" s="216" t="s">
        <v>233</v>
      </c>
      <c r="B72" s="21" t="s">
        <v>132</v>
      </c>
      <c r="C72" s="192" t="s">
        <v>9</v>
      </c>
      <c r="D72" s="78" t="str">
        <f t="shared" si="21"/>
        <v/>
      </c>
      <c r="E72" s="166"/>
      <c r="G72" s="137" t="str">
        <f t="shared" si="20"/>
        <v>Choix de VÉRACITÉ</v>
      </c>
      <c r="H72" s="137">
        <f>IFERROR((VLOOKUP(C72,'Mode d''Emploi'!$L$23:$M$27,2)),"")</f>
        <v>1</v>
      </c>
      <c r="I72" s="152" t="str">
        <f>IFERROR(CHOOSE(H72,"",'Mode d''Emploi'!$D$24,'Mode d''Emploi'!$D$25,'Mode d''Emploi'!$D$26,'Mode d''Emploi'!$D$27,),"")</f>
        <v/>
      </c>
      <c r="J72" s="148">
        <f t="shared" si="22"/>
        <v>8.3333333333333329E-2</v>
      </c>
      <c r="K72" s="152" t="str">
        <f t="shared" si="23"/>
        <v/>
      </c>
      <c r="L72" s="152"/>
    </row>
    <row r="73" spans="1:29" ht="52" x14ac:dyDescent="0.35">
      <c r="A73" s="216" t="s">
        <v>234</v>
      </c>
      <c r="B73" s="21" t="s">
        <v>133</v>
      </c>
      <c r="C73" s="192" t="s">
        <v>9</v>
      </c>
      <c r="D73" s="78" t="str">
        <f t="shared" si="21"/>
        <v/>
      </c>
      <c r="E73" s="166"/>
      <c r="G73" s="137" t="str">
        <f t="shared" si="20"/>
        <v>Choix de VÉRACITÉ</v>
      </c>
      <c r="H73" s="137">
        <f>IFERROR((VLOOKUP(C73,'Mode d''Emploi'!$L$23:$M$27,2)),"")</f>
        <v>1</v>
      </c>
      <c r="I73" s="152" t="str">
        <f>IFERROR(CHOOSE(H73,"",'Mode d''Emploi'!$D$24,'Mode d''Emploi'!$D$25,'Mode d''Emploi'!$D$26,'Mode d''Emploi'!$D$27,),"")</f>
        <v/>
      </c>
      <c r="J73" s="148">
        <f t="shared" si="22"/>
        <v>8.3333333333333329E-2</v>
      </c>
      <c r="K73" s="152" t="str">
        <f t="shared" si="23"/>
        <v/>
      </c>
      <c r="L73" s="152"/>
    </row>
    <row r="74" spans="1:29" ht="39" x14ac:dyDescent="0.35">
      <c r="A74" s="216" t="s">
        <v>235</v>
      </c>
      <c r="B74" s="21" t="s">
        <v>229</v>
      </c>
      <c r="C74" s="192" t="s">
        <v>9</v>
      </c>
      <c r="D74" s="78" t="str">
        <f t="shared" si="21"/>
        <v/>
      </c>
      <c r="E74" s="166"/>
      <c r="G74" s="137" t="str">
        <f t="shared" si="20"/>
        <v>Choix de VÉRACITÉ</v>
      </c>
      <c r="H74" s="137">
        <f>IFERROR((VLOOKUP(C74,'Mode d''Emploi'!$L$23:$M$27,2)),"")</f>
        <v>1</v>
      </c>
      <c r="I74" s="152" t="str">
        <f>IFERROR(CHOOSE(H74,"",'Mode d''Emploi'!$D$24,'Mode d''Emploi'!$D$25,'Mode d''Emploi'!$D$26,'Mode d''Emploi'!$D$27,),"")</f>
        <v/>
      </c>
      <c r="J74" s="148">
        <f t="shared" si="22"/>
        <v>8.3333333333333329E-2</v>
      </c>
      <c r="K74" s="152" t="str">
        <f t="shared" si="23"/>
        <v/>
      </c>
      <c r="L74" s="152"/>
    </row>
    <row r="75" spans="1:29" ht="39" x14ac:dyDescent="0.35">
      <c r="A75" s="216" t="s">
        <v>236</v>
      </c>
      <c r="B75" s="21" t="s">
        <v>134</v>
      </c>
      <c r="C75" s="192" t="s">
        <v>9</v>
      </c>
      <c r="D75" s="78" t="str">
        <f t="shared" si="21"/>
        <v/>
      </c>
      <c r="E75" s="166"/>
      <c r="G75" s="137" t="str">
        <f t="shared" si="20"/>
        <v>Choix de VÉRACITÉ</v>
      </c>
      <c r="H75" s="137">
        <f>IFERROR((VLOOKUP(C75,'Mode d''Emploi'!$L$23:$M$27,2)),"")</f>
        <v>1</v>
      </c>
      <c r="I75" s="152" t="str">
        <f>IFERROR(CHOOSE(H75,"",'Mode d''Emploi'!$D$24,'Mode d''Emploi'!$D$25,'Mode d''Emploi'!$D$26,'Mode d''Emploi'!$D$27,),"")</f>
        <v/>
      </c>
      <c r="J75" s="148">
        <f t="shared" si="22"/>
        <v>8.3333333333333329E-2</v>
      </c>
      <c r="K75" s="152" t="str">
        <f t="shared" si="23"/>
        <v/>
      </c>
      <c r="L75" s="152"/>
    </row>
    <row r="76" spans="1:29" ht="39" x14ac:dyDescent="0.35">
      <c r="A76" s="216" t="s">
        <v>237</v>
      </c>
      <c r="B76" s="21" t="s">
        <v>135</v>
      </c>
      <c r="C76" s="192" t="s">
        <v>9</v>
      </c>
      <c r="D76" s="78" t="str">
        <f t="shared" si="21"/>
        <v/>
      </c>
      <c r="E76" s="166"/>
      <c r="G76" s="137" t="str">
        <f t="shared" si="20"/>
        <v>Choix de VÉRACITÉ</v>
      </c>
      <c r="H76" s="137">
        <f>IFERROR((VLOOKUP(C76,'Mode d''Emploi'!$L$23:$M$27,2)),"")</f>
        <v>1</v>
      </c>
      <c r="I76" s="152" t="str">
        <f>IFERROR(CHOOSE(H76,"",'Mode d''Emploi'!$D$24,'Mode d''Emploi'!$D$25,'Mode d''Emploi'!$D$26,'Mode d''Emploi'!$D$27,),"")</f>
        <v/>
      </c>
      <c r="J76" s="148">
        <f t="shared" si="22"/>
        <v>8.3333333333333329E-2</v>
      </c>
      <c r="K76" s="152" t="str">
        <f t="shared" si="23"/>
        <v/>
      </c>
      <c r="L76" s="152"/>
    </row>
    <row r="77" spans="1:29" ht="65" x14ac:dyDescent="0.35">
      <c r="A77" s="216" t="s">
        <v>238</v>
      </c>
      <c r="B77" s="21" t="s">
        <v>136</v>
      </c>
      <c r="C77" s="192" t="s">
        <v>9</v>
      </c>
      <c r="D77" s="78" t="str">
        <f t="shared" si="21"/>
        <v/>
      </c>
      <c r="E77" s="166"/>
      <c r="G77" s="137" t="str">
        <f t="shared" si="20"/>
        <v>Choix de VÉRACITÉ</v>
      </c>
      <c r="H77" s="137">
        <f>IFERROR((VLOOKUP(C77,'Mode d''Emploi'!$L$23:$M$27,2)),"")</f>
        <v>1</v>
      </c>
      <c r="I77" s="152" t="str">
        <f>IFERROR(CHOOSE(H77,"",'Mode d''Emploi'!$D$24,'Mode d''Emploi'!$D$25,'Mode d''Emploi'!$D$26,'Mode d''Emploi'!$D$27,),"")</f>
        <v/>
      </c>
      <c r="J77" s="148">
        <f t="shared" si="22"/>
        <v>8.3333333333333329E-2</v>
      </c>
      <c r="K77" s="152" t="str">
        <f t="shared" si="23"/>
        <v/>
      </c>
      <c r="L77" s="152"/>
    </row>
    <row r="78" spans="1:29" ht="39" x14ac:dyDescent="0.35">
      <c r="A78" s="216" t="s">
        <v>239</v>
      </c>
      <c r="B78" s="21" t="s">
        <v>137</v>
      </c>
      <c r="C78" s="192" t="s">
        <v>9</v>
      </c>
      <c r="D78" s="78" t="str">
        <f t="shared" si="21"/>
        <v/>
      </c>
      <c r="E78" s="166"/>
      <c r="G78" s="137" t="str">
        <f t="shared" si="20"/>
        <v>Choix de VÉRACITÉ</v>
      </c>
      <c r="H78" s="137">
        <f>IFERROR((VLOOKUP(C78,'Mode d''Emploi'!$L$23:$M$27,2)),"")</f>
        <v>1</v>
      </c>
      <c r="I78" s="152" t="str">
        <f>IFERROR(CHOOSE(H78,"",'Mode d''Emploi'!$D$24,'Mode d''Emploi'!$D$25,'Mode d''Emploi'!$D$26,'Mode d''Emploi'!$D$27,),"")</f>
        <v/>
      </c>
      <c r="J78" s="148">
        <f t="shared" si="22"/>
        <v>8.3333333333333329E-2</v>
      </c>
      <c r="K78" s="152" t="str">
        <f t="shared" si="23"/>
        <v/>
      </c>
      <c r="L78" s="152"/>
    </row>
    <row r="79" spans="1:29" s="17" customFormat="1" ht="13" x14ac:dyDescent="0.3">
      <c r="A79" s="219" t="s">
        <v>138</v>
      </c>
      <c r="B79" s="220" t="s">
        <v>283</v>
      </c>
      <c r="C79" s="221"/>
      <c r="D79" s="79">
        <f>N79</f>
        <v>0</v>
      </c>
      <c r="E79" s="222"/>
      <c r="F79" s="1"/>
      <c r="G79" s="147" t="s">
        <v>56</v>
      </c>
      <c r="H79" s="137"/>
      <c r="I79" s="136"/>
      <c r="J79" s="148"/>
      <c r="K79" s="143"/>
      <c r="L79" s="144" t="s">
        <v>60</v>
      </c>
      <c r="M79" s="145">
        <f>SUM(M80+M86,M82,M84)</f>
        <v>1</v>
      </c>
      <c r="N79" s="146">
        <f>(N80+N82+N84+N86)</f>
        <v>0</v>
      </c>
      <c r="O79" s="146">
        <f>IFERROR(IF(N79&lt;='Mode d''Emploi'!$F$24,'Mode d''Emploi'!$G$24,IF(N79&lt;='Mode d''Emploi'!$F$25,'Mode d''Emploi'!$G$25,IF(N79&lt;='Mode d''Emploi'!$F$26,'Mode d''Emploi'!$G$26,'Mode d''Emploi'!$G$27))),"")</f>
        <v>0</v>
      </c>
      <c r="P79" s="136">
        <f>1/COUNTA($B$11,$B$36,$B$54,$B$61,$B$79,$B$92,$B$104,$B$120)</f>
        <v>0.125</v>
      </c>
      <c r="Q79" s="146">
        <f>N79*P79</f>
        <v>0</v>
      </c>
      <c r="R79" s="139"/>
      <c r="S79" s="66"/>
      <c r="T79" s="65"/>
      <c r="U79" s="65"/>
      <c r="V79" s="65"/>
      <c r="W79" s="65"/>
      <c r="X79" s="65"/>
      <c r="Y79" s="65"/>
      <c r="Z79" s="65"/>
      <c r="AA79" s="65"/>
      <c r="AB79" s="65"/>
      <c r="AC79" s="65"/>
    </row>
    <row r="80" spans="1:29" x14ac:dyDescent="0.35">
      <c r="A80" s="219" t="s">
        <v>240</v>
      </c>
      <c r="B80" s="220" t="s">
        <v>139</v>
      </c>
      <c r="C80" s="223"/>
      <c r="D80" s="80">
        <f>K80</f>
        <v>0</v>
      </c>
      <c r="E80" s="222"/>
      <c r="G80" s="149" t="s">
        <v>57</v>
      </c>
      <c r="H80" s="150"/>
      <c r="I80" s="151" t="s">
        <v>60</v>
      </c>
      <c r="J80" s="148">
        <f>SUM(J81:J81)</f>
        <v>1</v>
      </c>
      <c r="K80" s="146">
        <f>IFERROR(SUM(K81:K81),"")</f>
        <v>0</v>
      </c>
      <c r="L80" s="146">
        <f>IFERROR(IF(K80&lt;='Mode d''Emploi'!$F$24,'Mode d''Emploi'!$G$24,IF(K80&lt;='Mode d''Emploi'!$F$25,'Mode d''Emploi'!$G$25,IF(K80&lt;='Mode d''Emploi'!$F$26,'Mode d''Emploi'!$G$26,'Mode d''Emploi'!$G$27))),"")</f>
        <v>0</v>
      </c>
      <c r="M80" s="136">
        <f>1/COUNTA(B80,B82,B84,B86)</f>
        <v>0.25</v>
      </c>
      <c r="N80" s="146">
        <f>M80*K80</f>
        <v>0</v>
      </c>
      <c r="O80" s="139"/>
      <c r="P80" s="139"/>
      <c r="Q80" s="139"/>
      <c r="R80" s="139"/>
    </row>
    <row r="81" spans="1:29" ht="52" x14ac:dyDescent="0.35">
      <c r="A81" s="224" t="s">
        <v>240</v>
      </c>
      <c r="B81" s="6" t="s">
        <v>140</v>
      </c>
      <c r="C81" s="192" t="s">
        <v>9</v>
      </c>
      <c r="D81" s="81" t="str">
        <f>I81</f>
        <v/>
      </c>
      <c r="E81" s="166"/>
      <c r="G81" s="137" t="str">
        <f>C81</f>
        <v>Choix de VÉRACITÉ</v>
      </c>
      <c r="H81" s="137">
        <f>IFERROR((VLOOKUP(C81,'Mode d''Emploi'!$L$23:$M$27,2)),"")</f>
        <v>1</v>
      </c>
      <c r="I81" s="152" t="str">
        <f>IFERROR(CHOOSE(H81,"",'Mode d''Emploi'!$D$24,'Mode d''Emploi'!$D$25,'Mode d''Emploi'!$D$26,'Mode d''Emploi'!$D$27,),"")</f>
        <v/>
      </c>
      <c r="J81" s="148">
        <f>1/COUNTA($B$81:$B81)</f>
        <v>1</v>
      </c>
      <c r="K81" s="152" t="str">
        <f>IFERROR(I81*J81,"")</f>
        <v/>
      </c>
      <c r="L81" s="152"/>
    </row>
    <row r="82" spans="1:29" x14ac:dyDescent="0.35">
      <c r="A82" s="219" t="s">
        <v>241</v>
      </c>
      <c r="B82" s="220" t="s">
        <v>141</v>
      </c>
      <c r="C82" s="223"/>
      <c r="D82" s="80">
        <f>K82</f>
        <v>0</v>
      </c>
      <c r="E82" s="222"/>
      <c r="G82" s="149" t="s">
        <v>57</v>
      </c>
      <c r="H82" s="150"/>
      <c r="I82" s="151" t="s">
        <v>60</v>
      </c>
      <c r="J82" s="148">
        <f>SUM(J83:J83)</f>
        <v>1</v>
      </c>
      <c r="K82" s="146">
        <f>IFERROR(SUM(K83:K83),"")</f>
        <v>0</v>
      </c>
      <c r="L82" s="146">
        <f>IFERROR(IF(K82&lt;='Mode d''Emploi'!$F$24,'Mode d''Emploi'!$G$24,IF(K82&lt;='Mode d''Emploi'!$F$25,'Mode d''Emploi'!$G$25,IF(K82&lt;='Mode d''Emploi'!$F$26,'Mode d''Emploi'!$G$26,'Mode d''Emploi'!$G$27))),"")</f>
        <v>0</v>
      </c>
      <c r="M82" s="136">
        <f>1/COUNTA(B82,B84,B86,B88)</f>
        <v>0.25</v>
      </c>
      <c r="N82" s="146">
        <f>M82*K82</f>
        <v>0</v>
      </c>
      <c r="O82" s="139"/>
      <c r="P82" s="139"/>
      <c r="Q82" s="139"/>
      <c r="R82" s="139"/>
    </row>
    <row r="83" spans="1:29" ht="78" x14ac:dyDescent="0.35">
      <c r="A83" s="224" t="s">
        <v>241</v>
      </c>
      <c r="B83" s="6" t="s">
        <v>142</v>
      </c>
      <c r="C83" s="192" t="s">
        <v>9</v>
      </c>
      <c r="D83" s="81" t="str">
        <f>I83</f>
        <v/>
      </c>
      <c r="E83" s="166"/>
      <c r="G83" s="137" t="str">
        <f>C83</f>
        <v>Choix de VÉRACITÉ</v>
      </c>
      <c r="H83" s="137">
        <f>IFERROR((VLOOKUP(C83,'Mode d''Emploi'!$L$23:$M$27,2)),"")</f>
        <v>1</v>
      </c>
      <c r="I83" s="152" t="str">
        <f>IFERROR(CHOOSE(H83,"",'Mode d''Emploi'!$D$24,'Mode d''Emploi'!$D$25,'Mode d''Emploi'!$D$26,'Mode d''Emploi'!$D$27,),"")</f>
        <v/>
      </c>
      <c r="J83" s="148">
        <f>1/COUNTA($B$83:$B$83)</f>
        <v>1</v>
      </c>
      <c r="K83" s="152" t="str">
        <f>IFERROR(I83*J83,"")</f>
        <v/>
      </c>
      <c r="L83" s="152"/>
    </row>
    <row r="84" spans="1:29" x14ac:dyDescent="0.35">
      <c r="A84" s="219" t="s">
        <v>242</v>
      </c>
      <c r="B84" s="220" t="s">
        <v>143</v>
      </c>
      <c r="C84" s="223"/>
      <c r="D84" s="80">
        <f>K84</f>
        <v>0</v>
      </c>
      <c r="E84" s="222"/>
      <c r="G84" s="149" t="s">
        <v>57</v>
      </c>
      <c r="H84" s="150"/>
      <c r="I84" s="151" t="s">
        <v>60</v>
      </c>
      <c r="J84" s="148">
        <f>SUM(J85:J85)</f>
        <v>1</v>
      </c>
      <c r="K84" s="146">
        <f>IFERROR(SUM(K85:K85),"")</f>
        <v>0</v>
      </c>
      <c r="L84" s="146">
        <f>IFERROR(IF(K84&lt;='Mode d''Emploi'!$F$24,'Mode d''Emploi'!$G$24,IF(K84&lt;='Mode d''Emploi'!$F$25,'Mode d''Emploi'!$G$25,IF(K84&lt;='Mode d''Emploi'!$F$26,'Mode d''Emploi'!$G$26,'Mode d''Emploi'!$G$27))),"")</f>
        <v>0</v>
      </c>
      <c r="M84" s="136">
        <f>1/COUNTA(B84,B86,B88,B90)</f>
        <v>0.25</v>
      </c>
      <c r="N84" s="146">
        <f>M84*K84</f>
        <v>0</v>
      </c>
      <c r="O84" s="139"/>
      <c r="P84" s="139"/>
      <c r="Q84" s="139"/>
      <c r="R84" s="139"/>
    </row>
    <row r="85" spans="1:29" ht="117" x14ac:dyDescent="0.35">
      <c r="A85" s="224" t="s">
        <v>242</v>
      </c>
      <c r="B85" s="6" t="s">
        <v>244</v>
      </c>
      <c r="C85" s="192" t="s">
        <v>9</v>
      </c>
      <c r="D85" s="81" t="str">
        <f>I85</f>
        <v/>
      </c>
      <c r="E85" s="166"/>
      <c r="G85" s="137" t="str">
        <f>C85</f>
        <v>Choix de VÉRACITÉ</v>
      </c>
      <c r="H85" s="137">
        <f>IFERROR((VLOOKUP(C85,'Mode d''Emploi'!$L$23:$M$27,2)),"")</f>
        <v>1</v>
      </c>
      <c r="I85" s="152" t="str">
        <f>IFERROR(CHOOSE(H85,"",'Mode d''Emploi'!$D$24,'Mode d''Emploi'!$D$25,'Mode d''Emploi'!$D$26,'Mode d''Emploi'!$D$27,),"")</f>
        <v/>
      </c>
      <c r="J85" s="148">
        <f>1/COUNTA($B$85:$B$85)</f>
        <v>1</v>
      </c>
      <c r="K85" s="152" t="str">
        <f>IFERROR(I85*J85,"")</f>
        <v/>
      </c>
      <c r="L85" s="152"/>
    </row>
    <row r="86" spans="1:29" x14ac:dyDescent="0.35">
      <c r="A86" s="219" t="s">
        <v>243</v>
      </c>
      <c r="B86" s="220" t="s">
        <v>273</v>
      </c>
      <c r="C86" s="223"/>
      <c r="D86" s="80">
        <f>K86</f>
        <v>0</v>
      </c>
      <c r="E86" s="222"/>
      <c r="G86" s="149" t="s">
        <v>57</v>
      </c>
      <c r="H86" s="150"/>
      <c r="I86" s="151" t="s">
        <v>60</v>
      </c>
      <c r="J86" s="148">
        <f>SUM(J87:J91)</f>
        <v>1</v>
      </c>
      <c r="K86" s="146">
        <f>IFERROR(SUM(K87:K91),"")</f>
        <v>0</v>
      </c>
      <c r="L86" s="146">
        <f>IFERROR(IF(K86&lt;='Mode d''Emploi'!$F$24,'Mode d''Emploi'!$G$24,IF(K86&lt;='Mode d''Emploi'!$F$25,'Mode d''Emploi'!$G$25,IF(K86&lt;='Mode d''Emploi'!$F$26,'Mode d''Emploi'!$G$26,'Mode d''Emploi'!$G$27))),"")</f>
        <v>0</v>
      </c>
      <c r="M86" s="136">
        <f>1/COUNTA(B86,B88,B90,B92)</f>
        <v>0.25</v>
      </c>
      <c r="N86" s="146">
        <f>M86*K86</f>
        <v>0</v>
      </c>
      <c r="O86" s="139"/>
      <c r="P86" s="139"/>
      <c r="Q86" s="139"/>
      <c r="R86" s="139"/>
    </row>
    <row r="87" spans="1:29" ht="104" x14ac:dyDescent="0.35">
      <c r="A87" s="225" t="s">
        <v>246</v>
      </c>
      <c r="B87" s="226" t="s">
        <v>245</v>
      </c>
      <c r="C87" s="192" t="s">
        <v>9</v>
      </c>
      <c r="D87" s="81" t="str">
        <f>I87</f>
        <v/>
      </c>
      <c r="E87" s="166"/>
      <c r="G87" s="137" t="str">
        <f>C87</f>
        <v>Choix de VÉRACITÉ</v>
      </c>
      <c r="H87" s="137">
        <f>IFERROR((VLOOKUP(C87,'Mode d''Emploi'!$L$23:$M$27,2)),"")</f>
        <v>1</v>
      </c>
      <c r="I87" s="152" t="str">
        <f>IFERROR(CHOOSE(H87,"",'Mode d''Emploi'!$D$24,'Mode d''Emploi'!$D$25,'Mode d''Emploi'!$D$26,'Mode d''Emploi'!$D$27,),"")</f>
        <v/>
      </c>
      <c r="J87" s="148">
        <f>1/COUNTA($B$87:$B$91)</f>
        <v>0.2</v>
      </c>
      <c r="K87" s="152" t="str">
        <f>IFERROR(I87*J87,"")</f>
        <v/>
      </c>
      <c r="L87" s="152"/>
    </row>
    <row r="88" spans="1:29" ht="65" x14ac:dyDescent="0.35">
      <c r="A88" s="225" t="s">
        <v>247</v>
      </c>
      <c r="B88" s="6" t="s">
        <v>144</v>
      </c>
      <c r="C88" s="192" t="s">
        <v>9</v>
      </c>
      <c r="D88" s="81" t="str">
        <f t="shared" ref="D88:D91" si="24">I88</f>
        <v/>
      </c>
      <c r="E88" s="166"/>
      <c r="G88" s="137" t="str">
        <f>C88</f>
        <v>Choix de VÉRACITÉ</v>
      </c>
      <c r="H88" s="137">
        <f>IFERROR((VLOOKUP(C88,'Mode d''Emploi'!$L$23:$M$27,2)),"")</f>
        <v>1</v>
      </c>
      <c r="I88" s="152" t="str">
        <f>IFERROR(CHOOSE(H88,"",'Mode d''Emploi'!$D$24,'Mode d''Emploi'!$D$25,'Mode d''Emploi'!$D$26,'Mode d''Emploi'!$D$27,),"")</f>
        <v/>
      </c>
      <c r="J88" s="148">
        <f t="shared" ref="J88:J91" si="25">1/COUNTA($B$87:$B$91)</f>
        <v>0.2</v>
      </c>
      <c r="K88" s="152" t="str">
        <f t="shared" ref="K88:K91" si="26">IFERROR(I88*J88,"")</f>
        <v/>
      </c>
      <c r="L88" s="152"/>
    </row>
    <row r="89" spans="1:29" ht="26" x14ac:dyDescent="0.35">
      <c r="A89" s="225" t="s">
        <v>248</v>
      </c>
      <c r="B89" s="6" t="s">
        <v>145</v>
      </c>
      <c r="C89" s="192" t="s">
        <v>9</v>
      </c>
      <c r="D89" s="81" t="str">
        <f t="shared" si="24"/>
        <v/>
      </c>
      <c r="E89" s="166"/>
      <c r="G89" s="137" t="str">
        <f>C89</f>
        <v>Choix de VÉRACITÉ</v>
      </c>
      <c r="H89" s="137">
        <f>IFERROR((VLOOKUP(C89,'Mode d''Emploi'!$L$23:$M$27,2)),"")</f>
        <v>1</v>
      </c>
      <c r="I89" s="152" t="str">
        <f>IFERROR(CHOOSE(H89,"",'Mode d''Emploi'!$D$24,'Mode d''Emploi'!$D$25,'Mode d''Emploi'!$D$26,'Mode d''Emploi'!$D$27,),"")</f>
        <v/>
      </c>
      <c r="J89" s="148">
        <f t="shared" si="25"/>
        <v>0.2</v>
      </c>
      <c r="K89" s="152" t="str">
        <f t="shared" si="26"/>
        <v/>
      </c>
      <c r="L89" s="152"/>
    </row>
    <row r="90" spans="1:29" ht="39" x14ac:dyDescent="0.35">
      <c r="A90" s="225" t="s">
        <v>249</v>
      </c>
      <c r="B90" s="6" t="s">
        <v>146</v>
      </c>
      <c r="C90" s="192" t="s">
        <v>9</v>
      </c>
      <c r="D90" s="81" t="str">
        <f t="shared" si="24"/>
        <v/>
      </c>
      <c r="E90" s="166"/>
      <c r="G90" s="137" t="str">
        <f>C90</f>
        <v>Choix de VÉRACITÉ</v>
      </c>
      <c r="H90" s="137">
        <f>IFERROR((VLOOKUP(C90,'Mode d''Emploi'!$L$23:$M$27,2)),"")</f>
        <v>1</v>
      </c>
      <c r="I90" s="152" t="str">
        <f>IFERROR(CHOOSE(H90,"",'Mode d''Emploi'!$D$24,'Mode d''Emploi'!$D$25,'Mode d''Emploi'!$D$26,'Mode d''Emploi'!$D$27,),"")</f>
        <v/>
      </c>
      <c r="J90" s="148">
        <f t="shared" si="25"/>
        <v>0.2</v>
      </c>
      <c r="K90" s="152" t="str">
        <f t="shared" si="26"/>
        <v/>
      </c>
      <c r="L90" s="152"/>
    </row>
    <row r="91" spans="1:29" ht="39" x14ac:dyDescent="0.35">
      <c r="A91" s="225" t="s">
        <v>250</v>
      </c>
      <c r="B91" s="6" t="s">
        <v>147</v>
      </c>
      <c r="C91" s="192" t="s">
        <v>9</v>
      </c>
      <c r="D91" s="81" t="str">
        <f t="shared" si="24"/>
        <v/>
      </c>
      <c r="E91" s="166"/>
      <c r="G91" s="137" t="str">
        <f>C91</f>
        <v>Choix de VÉRACITÉ</v>
      </c>
      <c r="H91" s="137">
        <f>IFERROR((VLOOKUP(C91,'Mode d''Emploi'!$L$23:$M$27,2)),"")</f>
        <v>1</v>
      </c>
      <c r="I91" s="152" t="str">
        <f>IFERROR(CHOOSE(H91,"",'Mode d''Emploi'!$D$24,'Mode d''Emploi'!$D$25,'Mode d''Emploi'!$D$26,'Mode d''Emploi'!$D$27,),"")</f>
        <v/>
      </c>
      <c r="J91" s="148">
        <f t="shared" si="25"/>
        <v>0.2</v>
      </c>
      <c r="K91" s="152" t="str">
        <f t="shared" si="26"/>
        <v/>
      </c>
      <c r="L91" s="152"/>
    </row>
    <row r="92" spans="1:29" s="17" customFormat="1" ht="13" x14ac:dyDescent="0.3">
      <c r="A92" s="227" t="s">
        <v>148</v>
      </c>
      <c r="B92" s="228" t="s">
        <v>284</v>
      </c>
      <c r="C92" s="229"/>
      <c r="D92" s="82">
        <f>N92</f>
        <v>0</v>
      </c>
      <c r="E92" s="230"/>
      <c r="F92" s="1"/>
      <c r="G92" s="147" t="s">
        <v>56</v>
      </c>
      <c r="H92" s="137"/>
      <c r="I92" s="136"/>
      <c r="J92" s="148"/>
      <c r="K92" s="143"/>
      <c r="L92" s="144" t="s">
        <v>60</v>
      </c>
      <c r="M92" s="145">
        <f>SUM(M93,M95,M97,M100)</f>
        <v>1</v>
      </c>
      <c r="N92" s="146">
        <f>(N93+N95+N97+N100)</f>
        <v>0</v>
      </c>
      <c r="O92" s="146">
        <f>IFERROR(IF(N92&lt;='Mode d''Emploi'!$F$24,'Mode d''Emploi'!$G$24,IF(N92&lt;='Mode d''Emploi'!$F$25,'Mode d''Emploi'!$G$25,IF(N92&lt;='Mode d''Emploi'!$F$26,'Mode d''Emploi'!$G$26,'Mode d''Emploi'!$G$27))),"")</f>
        <v>0</v>
      </c>
      <c r="P92" s="136">
        <f>1/COUNTA($B$11,$B$36,$B$54,$B$61,$B$79,$B$92,$B$104,$B$120)</f>
        <v>0.125</v>
      </c>
      <c r="Q92" s="146">
        <f>N92*P92</f>
        <v>0</v>
      </c>
      <c r="R92" s="139"/>
      <c r="S92" s="66"/>
      <c r="T92" s="65"/>
      <c r="U92" s="65"/>
      <c r="V92" s="65"/>
      <c r="W92" s="65"/>
      <c r="X92" s="65"/>
      <c r="Y92" s="65"/>
      <c r="Z92" s="65"/>
      <c r="AA92" s="65"/>
      <c r="AB92" s="65"/>
      <c r="AC92" s="65"/>
    </row>
    <row r="93" spans="1:29" x14ac:dyDescent="0.35">
      <c r="A93" s="227" t="s">
        <v>149</v>
      </c>
      <c r="B93" s="228" t="s">
        <v>150</v>
      </c>
      <c r="C93" s="231"/>
      <c r="D93" s="83">
        <f>K93</f>
        <v>0</v>
      </c>
      <c r="E93" s="230"/>
      <c r="G93" s="149" t="s">
        <v>57</v>
      </c>
      <c r="H93" s="150"/>
      <c r="I93" s="151" t="s">
        <v>60</v>
      </c>
      <c r="J93" s="148">
        <f>SUM(J94:J94)</f>
        <v>1</v>
      </c>
      <c r="K93" s="146">
        <f>IFERROR(SUM(K94:K94),"")</f>
        <v>0</v>
      </c>
      <c r="L93" s="146">
        <f>IFERROR(IF(K93&lt;='Mode d''Emploi'!$F$24,'Mode d''Emploi'!$G$24,IF(K93&lt;='Mode d''Emploi'!$F$25,'Mode d''Emploi'!$G$25,IF(K93&lt;='Mode d''Emploi'!$F$26,'Mode d''Emploi'!$G$26,'Mode d''Emploi'!$G$27))),"")</f>
        <v>0</v>
      </c>
      <c r="M93" s="136">
        <f>1/COUNTA(B93,B95,B97,B100)</f>
        <v>0.25</v>
      </c>
      <c r="N93" s="146">
        <f>M93*K93</f>
        <v>0</v>
      </c>
      <c r="O93" s="139"/>
      <c r="P93" s="139"/>
      <c r="Q93" s="139"/>
      <c r="R93" s="139"/>
    </row>
    <row r="94" spans="1:29" ht="52" x14ac:dyDescent="0.35">
      <c r="A94" s="232" t="s">
        <v>149</v>
      </c>
      <c r="B94" s="22" t="s">
        <v>151</v>
      </c>
      <c r="C94" s="192" t="s">
        <v>9</v>
      </c>
      <c r="D94" s="84" t="str">
        <f>I94</f>
        <v/>
      </c>
      <c r="E94" s="166"/>
      <c r="G94" s="137" t="str">
        <f>C94</f>
        <v>Choix de VÉRACITÉ</v>
      </c>
      <c r="H94" s="137">
        <f>IFERROR((VLOOKUP(C94,'Mode d''Emploi'!$L$23:$M$27,2)),"")</f>
        <v>1</v>
      </c>
      <c r="I94" s="152" t="str">
        <f>IFERROR(CHOOSE(H94,"",'Mode d''Emploi'!$D$24,'Mode d''Emploi'!$D$25,'Mode d''Emploi'!$D$26,'Mode d''Emploi'!$D$27,),"")</f>
        <v/>
      </c>
      <c r="J94" s="148">
        <f>1/COUNTA($B$94:$B$94)</f>
        <v>1</v>
      </c>
      <c r="K94" s="152" t="str">
        <f>IFERROR(I94*J94,"")</f>
        <v/>
      </c>
      <c r="L94" s="152"/>
    </row>
    <row r="95" spans="1:29" x14ac:dyDescent="0.35">
      <c r="A95" s="227" t="s">
        <v>152</v>
      </c>
      <c r="B95" s="228" t="s">
        <v>274</v>
      </c>
      <c r="C95" s="231"/>
      <c r="D95" s="83">
        <f>K95</f>
        <v>0</v>
      </c>
      <c r="E95" s="230"/>
      <c r="G95" s="149" t="s">
        <v>57</v>
      </c>
      <c r="H95" s="150"/>
      <c r="I95" s="151" t="s">
        <v>60</v>
      </c>
      <c r="J95" s="148">
        <f>SUM(J96:J96)</f>
        <v>1</v>
      </c>
      <c r="K95" s="146">
        <f>IFERROR(SUM(K96:K96),"")</f>
        <v>0</v>
      </c>
      <c r="L95" s="146">
        <f>IFERROR(IF(K95&lt;='Mode d''Emploi'!$F$24,'Mode d''Emploi'!$G$24,IF(K95&lt;='Mode d''Emploi'!$F$25,'Mode d''Emploi'!$G$25,IF(K95&lt;='Mode d''Emploi'!$F$26,'Mode d''Emploi'!$G$26,'Mode d''Emploi'!$G$27))),"")</f>
        <v>0</v>
      </c>
      <c r="M95" s="136">
        <f>1/COUNTA(B95,B97,B99,B102)</f>
        <v>0.25</v>
      </c>
      <c r="N95" s="146">
        <f>M95*K95</f>
        <v>0</v>
      </c>
      <c r="O95" s="139"/>
      <c r="P95" s="139"/>
      <c r="Q95" s="139"/>
      <c r="R95" s="139"/>
    </row>
    <row r="96" spans="1:29" ht="26" x14ac:dyDescent="0.35">
      <c r="A96" s="232" t="s">
        <v>152</v>
      </c>
      <c r="B96" s="22" t="s">
        <v>153</v>
      </c>
      <c r="C96" s="192" t="s">
        <v>9</v>
      </c>
      <c r="D96" s="84" t="str">
        <f>I96</f>
        <v/>
      </c>
      <c r="E96" s="166"/>
      <c r="G96" s="137" t="str">
        <f>C96</f>
        <v>Choix de VÉRACITÉ</v>
      </c>
      <c r="H96" s="137">
        <f>IFERROR((VLOOKUP(C96,'Mode d''Emploi'!$L$23:$M$27,2)),"")</f>
        <v>1</v>
      </c>
      <c r="I96" s="152" t="str">
        <f>IFERROR(CHOOSE(H96,"",'Mode d''Emploi'!$D$24,'Mode d''Emploi'!$D$25,'Mode d''Emploi'!$D$26,'Mode d''Emploi'!$D$27,),"")</f>
        <v/>
      </c>
      <c r="J96" s="148">
        <f>1/COUNTA($B$96:$B$96)</f>
        <v>1</v>
      </c>
      <c r="K96" s="152" t="str">
        <f>IFERROR(I96*J96,"")</f>
        <v/>
      </c>
      <c r="L96" s="152"/>
    </row>
    <row r="97" spans="1:29" x14ac:dyDescent="0.35">
      <c r="A97" s="227" t="s">
        <v>154</v>
      </c>
      <c r="B97" s="228" t="s">
        <v>155</v>
      </c>
      <c r="C97" s="231"/>
      <c r="D97" s="83">
        <f>K97</f>
        <v>0</v>
      </c>
      <c r="E97" s="230"/>
      <c r="G97" s="149" t="s">
        <v>57</v>
      </c>
      <c r="H97" s="150"/>
      <c r="I97" s="151" t="s">
        <v>60</v>
      </c>
      <c r="J97" s="148">
        <f>SUM(J98:J99)</f>
        <v>1</v>
      </c>
      <c r="K97" s="146">
        <f>IFERROR(SUM(K98:K99),"")</f>
        <v>0</v>
      </c>
      <c r="L97" s="146">
        <f>IFERROR(IF(K97&lt;='Mode d''Emploi'!$F$24,'Mode d''Emploi'!$G$24,IF(K97&lt;='Mode d''Emploi'!$F$25,'Mode d''Emploi'!$G$25,IF(K97&lt;='Mode d''Emploi'!$F$26,'Mode d''Emploi'!$G$26,'Mode d''Emploi'!$G$27))),"")</f>
        <v>0</v>
      </c>
      <c r="M97" s="136">
        <f>1/COUNTA(B97,B99,B101,B104)</f>
        <v>0.25</v>
      </c>
      <c r="N97" s="146">
        <f>M97*K97</f>
        <v>0</v>
      </c>
      <c r="O97" s="139"/>
      <c r="P97" s="139"/>
      <c r="Q97" s="139"/>
      <c r="R97" s="139"/>
    </row>
    <row r="98" spans="1:29" ht="104" x14ac:dyDescent="0.35">
      <c r="A98" s="232" t="s">
        <v>154</v>
      </c>
      <c r="B98" s="22" t="s">
        <v>251</v>
      </c>
      <c r="C98" s="192" t="s">
        <v>9</v>
      </c>
      <c r="D98" s="84" t="str">
        <f>I98</f>
        <v/>
      </c>
      <c r="E98" s="166"/>
      <c r="G98" s="137" t="str">
        <f>C98</f>
        <v>Choix de VÉRACITÉ</v>
      </c>
      <c r="H98" s="137">
        <f>IFERROR((VLOOKUP(C98,'Mode d''Emploi'!$L$23:$M$27,2)),"")</f>
        <v>1</v>
      </c>
      <c r="I98" s="152" t="str">
        <f>IFERROR(CHOOSE(H98,"",'Mode d''Emploi'!$D$24,'Mode d''Emploi'!$D$25,'Mode d''Emploi'!$D$26,'Mode d''Emploi'!$D$27,),"")</f>
        <v/>
      </c>
      <c r="J98" s="148">
        <f>1/COUNTA($B$98:$B$99)</f>
        <v>0.5</v>
      </c>
      <c r="K98" s="152" t="str">
        <f t="shared" ref="K98:K99" si="27">IFERROR(I98*J98,"")</f>
        <v/>
      </c>
      <c r="L98" s="152"/>
    </row>
    <row r="99" spans="1:29" ht="91" x14ac:dyDescent="0.35">
      <c r="A99" s="232" t="s">
        <v>154</v>
      </c>
      <c r="B99" s="22" t="s">
        <v>156</v>
      </c>
      <c r="C99" s="192" t="s">
        <v>9</v>
      </c>
      <c r="D99" s="84" t="str">
        <f t="shared" ref="D99" si="28">I99</f>
        <v/>
      </c>
      <c r="E99" s="166"/>
      <c r="G99" s="137" t="str">
        <f>C99</f>
        <v>Choix de VÉRACITÉ</v>
      </c>
      <c r="H99" s="137">
        <f>IFERROR((VLOOKUP(C99,'Mode d''Emploi'!$L$23:$M$27,2)),"")</f>
        <v>1</v>
      </c>
      <c r="I99" s="152" t="str">
        <f>IFERROR(CHOOSE(H99,"",'Mode d''Emploi'!$D$24,'Mode d''Emploi'!$D$25,'Mode d''Emploi'!$D$26,'Mode d''Emploi'!$D$27,),"")</f>
        <v/>
      </c>
      <c r="J99" s="148">
        <f>1/COUNTA($B$98:$B$99)</f>
        <v>0.5</v>
      </c>
      <c r="K99" s="152" t="str">
        <f t="shared" si="27"/>
        <v/>
      </c>
      <c r="L99" s="152"/>
    </row>
    <row r="100" spans="1:29" x14ac:dyDescent="0.35">
      <c r="A100" s="227" t="s">
        <v>157</v>
      </c>
      <c r="B100" s="228" t="s">
        <v>158</v>
      </c>
      <c r="C100" s="231"/>
      <c r="D100" s="83">
        <f>K100</f>
        <v>0</v>
      </c>
      <c r="E100" s="230"/>
      <c r="G100" s="149" t="s">
        <v>57</v>
      </c>
      <c r="H100" s="150"/>
      <c r="I100" s="151" t="s">
        <v>60</v>
      </c>
      <c r="J100" s="148">
        <f>SUM(J101:J103)</f>
        <v>1</v>
      </c>
      <c r="K100" s="146">
        <f>IFERROR(SUM(K101:K103),"")</f>
        <v>0</v>
      </c>
      <c r="L100" s="146">
        <f>IFERROR(IF(K100&lt;='Mode d''Emploi'!$F$24,'Mode d''Emploi'!$G$24,IF(K100&lt;='Mode d''Emploi'!$F$25,'Mode d''Emploi'!$G$25,IF(K100&lt;='Mode d''Emploi'!$F$26,'Mode d''Emploi'!$G$26,'Mode d''Emploi'!$G$27))),"")</f>
        <v>0</v>
      </c>
      <c r="M100" s="136">
        <f>1/COUNTA(B100,B102,B104,B107)</f>
        <v>0.25</v>
      </c>
      <c r="N100" s="146">
        <f>M100*K100</f>
        <v>0</v>
      </c>
      <c r="O100" s="139"/>
      <c r="P100" s="139"/>
      <c r="Q100" s="139"/>
      <c r="R100" s="139"/>
    </row>
    <row r="101" spans="1:29" ht="39" x14ac:dyDescent="0.35">
      <c r="A101" s="232" t="s">
        <v>157</v>
      </c>
      <c r="B101" s="22" t="s">
        <v>159</v>
      </c>
      <c r="C101" s="192" t="s">
        <v>9</v>
      </c>
      <c r="D101" s="84" t="str">
        <f t="shared" ref="D101:D103" si="29">I101</f>
        <v/>
      </c>
      <c r="E101" s="166"/>
      <c r="G101" s="137" t="str">
        <f>C101</f>
        <v>Choix de VÉRACITÉ</v>
      </c>
      <c r="H101" s="137">
        <f>IFERROR((VLOOKUP(C101,'Mode d''Emploi'!$L$23:$M$27,2)),"")</f>
        <v>1</v>
      </c>
      <c r="I101" s="152" t="str">
        <f>IFERROR(CHOOSE(H101,"",'Mode d''Emploi'!$D$24,'Mode d''Emploi'!$D$25,'Mode d''Emploi'!$D$26,'Mode d''Emploi'!$D$27,),"")</f>
        <v/>
      </c>
      <c r="J101" s="148">
        <f>1/COUNTA($B$101:$B$103)</f>
        <v>0.33333333333333331</v>
      </c>
      <c r="K101" s="152" t="str">
        <f t="shared" ref="K101:K103" si="30">IFERROR(I101*J101,"")</f>
        <v/>
      </c>
      <c r="L101" s="152"/>
    </row>
    <row r="102" spans="1:29" ht="26" x14ac:dyDescent="0.35">
      <c r="A102" s="232" t="s">
        <v>157</v>
      </c>
      <c r="B102" s="22" t="s">
        <v>160</v>
      </c>
      <c r="C102" s="192" t="s">
        <v>9</v>
      </c>
      <c r="D102" s="84" t="str">
        <f t="shared" si="29"/>
        <v/>
      </c>
      <c r="E102" s="166"/>
      <c r="G102" s="137" t="str">
        <f>C102</f>
        <v>Choix de VÉRACITÉ</v>
      </c>
      <c r="H102" s="137">
        <f>IFERROR((VLOOKUP(C102,'Mode d''Emploi'!$L$23:$M$27,2)),"")</f>
        <v>1</v>
      </c>
      <c r="I102" s="152" t="str">
        <f>IFERROR(CHOOSE(H102,"",'Mode d''Emploi'!$D$24,'Mode d''Emploi'!$D$25,'Mode d''Emploi'!$D$26,'Mode d''Emploi'!$D$27,),"")</f>
        <v/>
      </c>
      <c r="J102" s="148">
        <f t="shared" ref="J102:J103" si="31">1/COUNTA($B$101:$B$103)</f>
        <v>0.33333333333333331</v>
      </c>
      <c r="K102" s="152" t="str">
        <f t="shared" si="30"/>
        <v/>
      </c>
      <c r="L102" s="152"/>
    </row>
    <row r="103" spans="1:29" ht="104" x14ac:dyDescent="0.35">
      <c r="A103" s="232" t="s">
        <v>157</v>
      </c>
      <c r="B103" s="22" t="s">
        <v>161</v>
      </c>
      <c r="C103" s="192" t="s">
        <v>9</v>
      </c>
      <c r="D103" s="84" t="str">
        <f t="shared" si="29"/>
        <v/>
      </c>
      <c r="E103" s="166"/>
      <c r="G103" s="137" t="str">
        <f>C103</f>
        <v>Choix de VÉRACITÉ</v>
      </c>
      <c r="H103" s="137">
        <f>IFERROR((VLOOKUP(C103,'Mode d''Emploi'!$L$23:$M$27,2)),"")</f>
        <v>1</v>
      </c>
      <c r="I103" s="152" t="str">
        <f>IFERROR(CHOOSE(H103,"",'Mode d''Emploi'!$D$24,'Mode d''Emploi'!$D$25,'Mode d''Emploi'!$D$26,'Mode d''Emploi'!$D$27,),"")</f>
        <v/>
      </c>
      <c r="J103" s="148">
        <f t="shared" si="31"/>
        <v>0.33333333333333331</v>
      </c>
      <c r="K103" s="152" t="str">
        <f t="shared" si="30"/>
        <v/>
      </c>
      <c r="L103" s="152"/>
    </row>
    <row r="104" spans="1:29" s="17" customFormat="1" ht="13" x14ac:dyDescent="0.3">
      <c r="A104" s="233" t="s">
        <v>162</v>
      </c>
      <c r="B104" s="234" t="s">
        <v>285</v>
      </c>
      <c r="C104" s="235"/>
      <c r="D104" s="85">
        <f>N104</f>
        <v>0</v>
      </c>
      <c r="E104" s="236"/>
      <c r="F104" s="1"/>
      <c r="G104" s="147" t="s">
        <v>56</v>
      </c>
      <c r="H104" s="137"/>
      <c r="I104" s="136"/>
      <c r="J104" s="148"/>
      <c r="K104" s="143"/>
      <c r="L104" s="144" t="s">
        <v>60</v>
      </c>
      <c r="M104" s="145">
        <f>SUM(M105)</f>
        <v>1</v>
      </c>
      <c r="N104" s="146">
        <f>(N105)</f>
        <v>0</v>
      </c>
      <c r="O104" s="146">
        <f>IFERROR(IF(N104&lt;='Mode d''Emploi'!$F$24,'Mode d''Emploi'!$G$24,IF(N104&lt;='Mode d''Emploi'!$F$25,'Mode d''Emploi'!$G$25,IF(N104&lt;='Mode d''Emploi'!$F$26,'Mode d''Emploi'!$G$26,'Mode d''Emploi'!$G$27))),"")</f>
        <v>0</v>
      </c>
      <c r="P104" s="136">
        <f>1/COUNTA($B$11,$B$36,$B$54,$B$61,$B$79,$B$92,$B$104,$B$120)</f>
        <v>0.125</v>
      </c>
      <c r="Q104" s="146">
        <f>N104*P104</f>
        <v>0</v>
      </c>
      <c r="R104" s="139"/>
      <c r="S104" s="66"/>
      <c r="T104" s="65"/>
      <c r="U104" s="65"/>
      <c r="V104" s="65"/>
      <c r="W104" s="65"/>
      <c r="X104" s="65"/>
      <c r="Y104" s="65"/>
      <c r="Z104" s="65"/>
      <c r="AA104" s="65"/>
      <c r="AB104" s="65"/>
      <c r="AC104" s="65"/>
    </row>
    <row r="105" spans="1:29" x14ac:dyDescent="0.35">
      <c r="A105" s="233" t="s">
        <v>265</v>
      </c>
      <c r="B105" s="234" t="s">
        <v>275</v>
      </c>
      <c r="C105" s="237"/>
      <c r="D105" s="86">
        <f>K105</f>
        <v>0</v>
      </c>
      <c r="E105" s="236"/>
      <c r="G105" s="149" t="s">
        <v>57</v>
      </c>
      <c r="H105" s="150"/>
      <c r="I105" s="151" t="s">
        <v>60</v>
      </c>
      <c r="J105" s="148">
        <f>SUM(J106:J119)</f>
        <v>0.99999999999999967</v>
      </c>
      <c r="K105" s="146">
        <f>IFERROR(SUM(K106:K119),"")</f>
        <v>0</v>
      </c>
      <c r="L105" s="146">
        <f>IFERROR(IF(K105&lt;='Mode d''Emploi'!$F$24,'Mode d''Emploi'!$G$24,IF(K105&lt;='Mode d''Emploi'!$F$25,'Mode d''Emploi'!$G$25,IF(K105&lt;='Mode d''Emploi'!$F$26,'Mode d''Emploi'!$G$26,'Mode d''Emploi'!$G$27))),"")</f>
        <v>0</v>
      </c>
      <c r="M105" s="136">
        <f>1/COUNTA(B105)</f>
        <v>1</v>
      </c>
      <c r="N105" s="146">
        <f>M105*K105</f>
        <v>0</v>
      </c>
      <c r="O105" s="139"/>
      <c r="P105" s="139"/>
      <c r="Q105" s="139"/>
      <c r="R105" s="139"/>
    </row>
    <row r="106" spans="1:29" ht="52" x14ac:dyDescent="0.35">
      <c r="A106" s="238" t="s">
        <v>240</v>
      </c>
      <c r="B106" s="239" t="s">
        <v>252</v>
      </c>
      <c r="C106" s="192" t="s">
        <v>9</v>
      </c>
      <c r="D106" s="87" t="str">
        <f>I106</f>
        <v/>
      </c>
      <c r="E106" s="166"/>
      <c r="G106" s="137" t="str">
        <f t="shared" ref="G106:G119" si="32">C106</f>
        <v>Choix de VÉRACITÉ</v>
      </c>
      <c r="H106" s="137">
        <f>IFERROR((VLOOKUP(C106,'Mode d''Emploi'!$L$23:$M$27,2)),"")</f>
        <v>1</v>
      </c>
      <c r="I106" s="152" t="str">
        <f>IFERROR(CHOOSE(H106,"",'Mode d''Emploi'!$D$24,'Mode d''Emploi'!$D$25,'Mode d''Emploi'!$D$26,'Mode d''Emploi'!$D$27,),"")</f>
        <v/>
      </c>
      <c r="J106" s="148">
        <f>1/COUNTA($B$106:$B$119)</f>
        <v>7.1428571428571425E-2</v>
      </c>
      <c r="K106" s="152" t="str">
        <f>IFERROR(I106*J106,"")</f>
        <v/>
      </c>
      <c r="L106" s="152"/>
    </row>
    <row r="107" spans="1:29" ht="52" x14ac:dyDescent="0.35">
      <c r="A107" s="238" t="s">
        <v>170</v>
      </c>
      <c r="B107" s="239" t="s">
        <v>253</v>
      </c>
      <c r="C107" s="192" t="s">
        <v>9</v>
      </c>
      <c r="D107" s="87" t="str">
        <f>I107</f>
        <v/>
      </c>
      <c r="E107" s="166"/>
      <c r="G107" s="137" t="str">
        <f t="shared" si="32"/>
        <v>Choix de VÉRACITÉ</v>
      </c>
      <c r="H107" s="137">
        <f>IFERROR((VLOOKUP(C107,'Mode d''Emploi'!$L$23:$M$27,2)),"")</f>
        <v>1</v>
      </c>
      <c r="I107" s="152" t="str">
        <f>IFERROR(CHOOSE(H107,"",'Mode d''Emploi'!$D$24,'Mode d''Emploi'!$D$25,'Mode d''Emploi'!$D$26,'Mode d''Emploi'!$D$27,),"")</f>
        <v/>
      </c>
      <c r="J107" s="148">
        <f t="shared" ref="J107:J119" si="33">1/COUNTA($B$106:$B$119)</f>
        <v>7.1428571428571425E-2</v>
      </c>
      <c r="K107" s="152" t="str">
        <f>IFERROR(I107*J107,"")</f>
        <v/>
      </c>
      <c r="L107" s="152"/>
    </row>
    <row r="108" spans="1:29" ht="39" x14ac:dyDescent="0.35">
      <c r="A108" s="238" t="s">
        <v>171</v>
      </c>
      <c r="B108" s="8" t="s">
        <v>163</v>
      </c>
      <c r="C108" s="192" t="s">
        <v>9</v>
      </c>
      <c r="D108" s="87" t="str">
        <f t="shared" ref="D108:D117" si="34">I108</f>
        <v/>
      </c>
      <c r="E108" s="166"/>
      <c r="G108" s="137" t="str">
        <f t="shared" si="32"/>
        <v>Choix de VÉRACITÉ</v>
      </c>
      <c r="H108" s="137">
        <f>IFERROR((VLOOKUP(C108,'Mode d''Emploi'!$L$23:$M$27,2)),"")</f>
        <v>1</v>
      </c>
      <c r="I108" s="152" t="str">
        <f>IFERROR(CHOOSE(H108,"",'Mode d''Emploi'!$D$24,'Mode d''Emploi'!$D$25,'Mode d''Emploi'!$D$26,'Mode d''Emploi'!$D$27,),"")</f>
        <v/>
      </c>
      <c r="J108" s="148">
        <f t="shared" si="33"/>
        <v>7.1428571428571425E-2</v>
      </c>
      <c r="K108" s="152" t="str">
        <f t="shared" ref="K108:K109" si="35">IFERROR(I108*J108,"")</f>
        <v/>
      </c>
      <c r="L108" s="152"/>
    </row>
    <row r="109" spans="1:29" ht="39" x14ac:dyDescent="0.35">
      <c r="A109" s="238" t="s">
        <v>172</v>
      </c>
      <c r="B109" s="8" t="s">
        <v>254</v>
      </c>
      <c r="C109" s="192" t="s">
        <v>9</v>
      </c>
      <c r="D109" s="87" t="str">
        <f t="shared" si="34"/>
        <v/>
      </c>
      <c r="E109" s="166"/>
      <c r="G109" s="137" t="str">
        <f t="shared" si="32"/>
        <v>Choix de VÉRACITÉ</v>
      </c>
      <c r="H109" s="137">
        <f>IFERROR((VLOOKUP(C109,'Mode d''Emploi'!$L$23:$M$27,2)),"")</f>
        <v>1</v>
      </c>
      <c r="I109" s="152" t="str">
        <f>IFERROR(CHOOSE(H109,"",'Mode d''Emploi'!$D$24,'Mode d''Emploi'!$D$25,'Mode d''Emploi'!$D$26,'Mode d''Emploi'!$D$27,),"")</f>
        <v/>
      </c>
      <c r="J109" s="148">
        <f t="shared" si="33"/>
        <v>7.1428571428571425E-2</v>
      </c>
      <c r="K109" s="152" t="str">
        <f t="shared" si="35"/>
        <v/>
      </c>
      <c r="L109" s="152"/>
    </row>
    <row r="110" spans="1:29" ht="39" x14ac:dyDescent="0.35">
      <c r="A110" s="238" t="s">
        <v>173</v>
      </c>
      <c r="B110" s="8" t="s">
        <v>255</v>
      </c>
      <c r="C110" s="192" t="s">
        <v>9</v>
      </c>
      <c r="D110" s="87" t="str">
        <f t="shared" si="34"/>
        <v/>
      </c>
      <c r="E110" s="166"/>
      <c r="G110" s="137" t="str">
        <f t="shared" si="32"/>
        <v>Choix de VÉRACITÉ</v>
      </c>
      <c r="H110" s="137">
        <f>IFERROR((VLOOKUP(C110,'Mode d''Emploi'!$L$23:$M$27,2)),"")</f>
        <v>1</v>
      </c>
      <c r="I110" s="152" t="str">
        <f>IFERROR(CHOOSE(H110,"",'Mode d''Emploi'!$D$24,'Mode d''Emploi'!$D$25,'Mode d''Emploi'!$D$26,'Mode d''Emploi'!$D$27,),"")</f>
        <v/>
      </c>
      <c r="J110" s="148">
        <f t="shared" si="33"/>
        <v>7.1428571428571425E-2</v>
      </c>
      <c r="K110" s="152" t="str">
        <f t="shared" ref="K110:K117" si="36">IFERROR(I110*J110,"")</f>
        <v/>
      </c>
      <c r="L110" s="152"/>
    </row>
    <row r="111" spans="1:29" ht="65" x14ac:dyDescent="0.35">
      <c r="A111" s="238" t="s">
        <v>180</v>
      </c>
      <c r="B111" s="8" t="s">
        <v>256</v>
      </c>
      <c r="C111" s="192" t="s">
        <v>9</v>
      </c>
      <c r="D111" s="87" t="str">
        <f t="shared" si="34"/>
        <v/>
      </c>
      <c r="E111" s="166"/>
      <c r="G111" s="137" t="str">
        <f t="shared" si="32"/>
        <v>Choix de VÉRACITÉ</v>
      </c>
      <c r="H111" s="137">
        <f>IFERROR((VLOOKUP(C111,'Mode d''Emploi'!$L$23:$M$27,2)),"")</f>
        <v>1</v>
      </c>
      <c r="I111" s="152" t="str">
        <f>IFERROR(CHOOSE(H111,"",'Mode d''Emploi'!$D$24,'Mode d''Emploi'!$D$25,'Mode d''Emploi'!$D$26,'Mode d''Emploi'!$D$27,),"")</f>
        <v/>
      </c>
      <c r="J111" s="148">
        <f t="shared" si="33"/>
        <v>7.1428571428571425E-2</v>
      </c>
      <c r="K111" s="152" t="str">
        <f t="shared" si="36"/>
        <v/>
      </c>
      <c r="L111" s="152"/>
    </row>
    <row r="112" spans="1:29" ht="78" x14ac:dyDescent="0.35">
      <c r="A112" s="240" t="s">
        <v>174</v>
      </c>
      <c r="B112" s="8" t="s">
        <v>257</v>
      </c>
      <c r="C112" s="192" t="s">
        <v>9</v>
      </c>
      <c r="D112" s="87" t="str">
        <f t="shared" si="34"/>
        <v/>
      </c>
      <c r="E112" s="166"/>
      <c r="G112" s="137" t="str">
        <f t="shared" si="32"/>
        <v>Choix de VÉRACITÉ</v>
      </c>
      <c r="H112" s="137">
        <f>IFERROR((VLOOKUP(C112,'Mode d''Emploi'!$L$23:$M$27,2)),"")</f>
        <v>1</v>
      </c>
      <c r="I112" s="152" t="str">
        <f>IFERROR(CHOOSE(H112,"",'Mode d''Emploi'!$D$24,'Mode d''Emploi'!$D$25,'Mode d''Emploi'!$D$26,'Mode d''Emploi'!$D$27,),"")</f>
        <v/>
      </c>
      <c r="J112" s="148">
        <f t="shared" si="33"/>
        <v>7.1428571428571425E-2</v>
      </c>
      <c r="K112" s="152" t="str">
        <f t="shared" si="36"/>
        <v/>
      </c>
      <c r="L112" s="152"/>
    </row>
    <row r="113" spans="1:29" ht="26" x14ac:dyDescent="0.35">
      <c r="A113" s="240" t="s">
        <v>175</v>
      </c>
      <c r="B113" s="8" t="s">
        <v>258</v>
      </c>
      <c r="C113" s="192" t="s">
        <v>9</v>
      </c>
      <c r="D113" s="87" t="str">
        <f t="shared" si="34"/>
        <v/>
      </c>
      <c r="E113" s="166"/>
      <c r="G113" s="137" t="str">
        <f t="shared" si="32"/>
        <v>Choix de VÉRACITÉ</v>
      </c>
      <c r="H113" s="137">
        <f>IFERROR((VLOOKUP(C113,'Mode d''Emploi'!$L$23:$M$27,2)),"")</f>
        <v>1</v>
      </c>
      <c r="I113" s="152" t="str">
        <f>IFERROR(CHOOSE(H113,"",'Mode d''Emploi'!$D$24,'Mode d''Emploi'!$D$25,'Mode d''Emploi'!$D$26,'Mode d''Emploi'!$D$27,),"")</f>
        <v/>
      </c>
      <c r="J113" s="148">
        <f t="shared" si="33"/>
        <v>7.1428571428571425E-2</v>
      </c>
      <c r="K113" s="152" t="str">
        <f t="shared" si="36"/>
        <v/>
      </c>
      <c r="L113" s="152"/>
    </row>
    <row r="114" spans="1:29" ht="26" x14ac:dyDescent="0.35">
      <c r="A114" s="240" t="s">
        <v>176</v>
      </c>
      <c r="B114" s="8" t="s">
        <v>259</v>
      </c>
      <c r="C114" s="192" t="s">
        <v>9</v>
      </c>
      <c r="D114" s="87" t="str">
        <f t="shared" si="34"/>
        <v/>
      </c>
      <c r="E114" s="166"/>
      <c r="G114" s="137" t="str">
        <f t="shared" si="32"/>
        <v>Choix de VÉRACITÉ</v>
      </c>
      <c r="H114" s="137">
        <f>IFERROR((VLOOKUP(C114,'Mode d''Emploi'!$L$23:$M$27,2)),"")</f>
        <v>1</v>
      </c>
      <c r="I114" s="152" t="str">
        <f>IFERROR(CHOOSE(H114,"",'Mode d''Emploi'!$D$24,'Mode d''Emploi'!$D$25,'Mode d''Emploi'!$D$26,'Mode d''Emploi'!$D$27,),"")</f>
        <v/>
      </c>
      <c r="J114" s="148">
        <f t="shared" si="33"/>
        <v>7.1428571428571425E-2</v>
      </c>
      <c r="K114" s="152" t="str">
        <f t="shared" si="36"/>
        <v/>
      </c>
      <c r="L114" s="152"/>
    </row>
    <row r="115" spans="1:29" ht="26" x14ac:dyDescent="0.35">
      <c r="A115" s="240" t="s">
        <v>177</v>
      </c>
      <c r="B115" s="8" t="s">
        <v>260</v>
      </c>
      <c r="C115" s="192" t="s">
        <v>9</v>
      </c>
      <c r="D115" s="87" t="str">
        <f t="shared" si="34"/>
        <v/>
      </c>
      <c r="E115" s="166"/>
      <c r="G115" s="137" t="str">
        <f t="shared" si="32"/>
        <v>Choix de VÉRACITÉ</v>
      </c>
      <c r="H115" s="137">
        <f>IFERROR((VLOOKUP(C115,'Mode d''Emploi'!$L$23:$M$27,2)),"")</f>
        <v>1</v>
      </c>
      <c r="I115" s="152" t="str">
        <f>IFERROR(CHOOSE(H115,"",'Mode d''Emploi'!$D$24,'Mode d''Emploi'!$D$25,'Mode d''Emploi'!$D$26,'Mode d''Emploi'!$D$27,),"")</f>
        <v/>
      </c>
      <c r="J115" s="148">
        <f t="shared" si="33"/>
        <v>7.1428571428571425E-2</v>
      </c>
      <c r="K115" s="152" t="str">
        <f t="shared" si="36"/>
        <v/>
      </c>
      <c r="L115" s="152"/>
    </row>
    <row r="116" spans="1:29" ht="52" x14ac:dyDescent="0.35">
      <c r="A116" s="240" t="s">
        <v>178</v>
      </c>
      <c r="B116" s="8" t="s">
        <v>261</v>
      </c>
      <c r="C116" s="192" t="s">
        <v>9</v>
      </c>
      <c r="D116" s="87" t="str">
        <f t="shared" si="34"/>
        <v/>
      </c>
      <c r="E116" s="166"/>
      <c r="G116" s="137" t="str">
        <f t="shared" si="32"/>
        <v>Choix de VÉRACITÉ</v>
      </c>
      <c r="H116" s="137">
        <f>IFERROR((VLOOKUP(C116,'Mode d''Emploi'!$L$23:$M$27,2)),"")</f>
        <v>1</v>
      </c>
      <c r="I116" s="152" t="str">
        <f>IFERROR(CHOOSE(H116,"",'Mode d''Emploi'!$D$24,'Mode d''Emploi'!$D$25,'Mode d''Emploi'!$D$26,'Mode d''Emploi'!$D$27,),"")</f>
        <v/>
      </c>
      <c r="J116" s="148">
        <f t="shared" si="33"/>
        <v>7.1428571428571425E-2</v>
      </c>
      <c r="K116" s="152" t="str">
        <f t="shared" si="36"/>
        <v/>
      </c>
      <c r="L116" s="152"/>
    </row>
    <row r="117" spans="1:29" ht="26" x14ac:dyDescent="0.35">
      <c r="A117" s="240" t="s">
        <v>179</v>
      </c>
      <c r="B117" s="8" t="s">
        <v>262</v>
      </c>
      <c r="C117" s="192" t="s">
        <v>9</v>
      </c>
      <c r="D117" s="87" t="str">
        <f t="shared" si="34"/>
        <v/>
      </c>
      <c r="E117" s="166"/>
      <c r="G117" s="137" t="str">
        <f t="shared" si="32"/>
        <v>Choix de VÉRACITÉ</v>
      </c>
      <c r="H117" s="137">
        <f>IFERROR((VLOOKUP(C117,'Mode d''Emploi'!$L$23:$M$27,2)),"")</f>
        <v>1</v>
      </c>
      <c r="I117" s="152" t="str">
        <f>IFERROR(CHOOSE(H117,"",'Mode d''Emploi'!$D$24,'Mode d''Emploi'!$D$25,'Mode d''Emploi'!$D$26,'Mode d''Emploi'!$D$27,),"")</f>
        <v/>
      </c>
      <c r="J117" s="148">
        <f t="shared" si="33"/>
        <v>7.1428571428571425E-2</v>
      </c>
      <c r="K117" s="152" t="str">
        <f t="shared" si="36"/>
        <v/>
      </c>
      <c r="L117" s="152"/>
    </row>
    <row r="118" spans="1:29" ht="26" x14ac:dyDescent="0.35">
      <c r="A118" s="240" t="s">
        <v>181</v>
      </c>
      <c r="B118" s="8" t="s">
        <v>263</v>
      </c>
      <c r="C118" s="192" t="s">
        <v>9</v>
      </c>
      <c r="D118" s="87" t="str">
        <f t="shared" ref="D118:D119" si="37">I118</f>
        <v/>
      </c>
      <c r="E118" s="166"/>
      <c r="G118" s="137" t="str">
        <f t="shared" si="32"/>
        <v>Choix de VÉRACITÉ</v>
      </c>
      <c r="H118" s="137">
        <f>IFERROR((VLOOKUP(C118,'Mode d''Emploi'!$L$23:$M$27,2)),"")</f>
        <v>1</v>
      </c>
      <c r="I118" s="152" t="str">
        <f>IFERROR(CHOOSE(H118,"",'Mode d''Emploi'!$D$24,'Mode d''Emploi'!$D$25,'Mode d''Emploi'!$D$26,'Mode d''Emploi'!$D$27,),"")</f>
        <v/>
      </c>
      <c r="J118" s="148">
        <f t="shared" si="33"/>
        <v>7.1428571428571425E-2</v>
      </c>
      <c r="K118" s="152" t="str">
        <f t="shared" ref="K118:K119" si="38">IFERROR(I118*J118,"")</f>
        <v/>
      </c>
      <c r="L118" s="152"/>
    </row>
    <row r="119" spans="1:29" ht="39" x14ac:dyDescent="0.35">
      <c r="A119" s="240" t="s">
        <v>182</v>
      </c>
      <c r="B119" s="8" t="s">
        <v>264</v>
      </c>
      <c r="C119" s="192" t="s">
        <v>9</v>
      </c>
      <c r="D119" s="87" t="str">
        <f t="shared" si="37"/>
        <v/>
      </c>
      <c r="E119" s="166"/>
      <c r="G119" s="137" t="str">
        <f t="shared" si="32"/>
        <v>Choix de VÉRACITÉ</v>
      </c>
      <c r="H119" s="137">
        <f>IFERROR((VLOOKUP(C119,'Mode d''Emploi'!$L$23:$M$27,2)),"")</f>
        <v>1</v>
      </c>
      <c r="I119" s="152" t="str">
        <f>IFERROR(CHOOSE(H119,"",'Mode d''Emploi'!$D$24,'Mode d''Emploi'!$D$25,'Mode d''Emploi'!$D$26,'Mode d''Emploi'!$D$27,),"")</f>
        <v/>
      </c>
      <c r="J119" s="148">
        <f t="shared" si="33"/>
        <v>7.1428571428571425E-2</v>
      </c>
      <c r="K119" s="152" t="str">
        <f t="shared" si="38"/>
        <v/>
      </c>
      <c r="L119" s="152"/>
    </row>
    <row r="120" spans="1:29" s="17" customFormat="1" ht="13" x14ac:dyDescent="0.3">
      <c r="A120" s="241" t="s">
        <v>164</v>
      </c>
      <c r="B120" s="242" t="s">
        <v>286</v>
      </c>
      <c r="C120" s="243"/>
      <c r="D120" s="88">
        <f>N120</f>
        <v>0</v>
      </c>
      <c r="E120" s="244"/>
      <c r="F120" s="1"/>
      <c r="G120" s="147" t="s">
        <v>56</v>
      </c>
      <c r="H120" s="137"/>
      <c r="I120" s="136"/>
      <c r="J120" s="148"/>
      <c r="K120" s="143"/>
      <c r="L120" s="144" t="s">
        <v>60</v>
      </c>
      <c r="M120" s="145">
        <f>SUM(M121)</f>
        <v>1</v>
      </c>
      <c r="N120" s="146">
        <f>(N121)</f>
        <v>0</v>
      </c>
      <c r="O120" s="146">
        <f>IFERROR(IF(N120&lt;='Mode d''Emploi'!$F$24,'Mode d''Emploi'!$G$24,IF(N120&lt;='Mode d''Emploi'!$F$25,'Mode d''Emploi'!$G$25,IF(N120&lt;='Mode d''Emploi'!$F$26,'Mode d''Emploi'!$G$26,'Mode d''Emploi'!$G$27))),"")</f>
        <v>0</v>
      </c>
      <c r="P120" s="136">
        <f>1/COUNTA($B$11,$B$36,$B$54,$B$61,$B$79,$B$92,$B$104,$B$120)</f>
        <v>0.125</v>
      </c>
      <c r="Q120" s="146">
        <f>N120*P120</f>
        <v>0</v>
      </c>
      <c r="R120" s="139"/>
      <c r="S120" s="66"/>
      <c r="T120" s="65"/>
      <c r="U120" s="65"/>
      <c r="V120" s="65"/>
      <c r="W120" s="65"/>
      <c r="X120" s="65"/>
      <c r="Y120" s="65"/>
      <c r="Z120" s="65"/>
      <c r="AA120" s="65"/>
      <c r="AB120" s="65"/>
      <c r="AC120" s="65"/>
    </row>
    <row r="121" spans="1:29" x14ac:dyDescent="0.35">
      <c r="A121" s="241" t="s">
        <v>165</v>
      </c>
      <c r="B121" s="242" t="s">
        <v>276</v>
      </c>
      <c r="C121" s="245"/>
      <c r="D121" s="89">
        <f>K121</f>
        <v>0</v>
      </c>
      <c r="E121" s="244"/>
      <c r="G121" s="149" t="s">
        <v>57</v>
      </c>
      <c r="H121" s="150"/>
      <c r="I121" s="151" t="s">
        <v>60</v>
      </c>
      <c r="J121" s="148">
        <f>SUM(J122:J122)</f>
        <v>1</v>
      </c>
      <c r="K121" s="146">
        <f>IFERROR(SUM(K122:K122),"")</f>
        <v>0</v>
      </c>
      <c r="L121" s="146">
        <f>IFERROR(IF(K121&lt;='Mode d''Emploi'!$F$24,'Mode d''Emploi'!$G$24,IF(K121&lt;='Mode d''Emploi'!$F$25,'Mode d''Emploi'!$G$25,IF(K121&lt;='Mode d''Emploi'!$F$26,'Mode d''Emploi'!$G$26,'Mode d''Emploi'!$G$27))),"")</f>
        <v>0</v>
      </c>
      <c r="M121" s="136">
        <f>1/COUNTA(B121)</f>
        <v>1</v>
      </c>
      <c r="N121" s="146">
        <f>M121*K121</f>
        <v>0</v>
      </c>
      <c r="O121" s="139"/>
      <c r="P121" s="139"/>
      <c r="Q121" s="139"/>
      <c r="R121" s="139"/>
    </row>
    <row r="122" spans="1:29" ht="117" x14ac:dyDescent="0.35">
      <c r="A122" s="246" t="s">
        <v>165</v>
      </c>
      <c r="B122" s="167" t="s">
        <v>166</v>
      </c>
      <c r="C122" s="247" t="s">
        <v>9</v>
      </c>
      <c r="D122" s="168" t="str">
        <f>I122</f>
        <v/>
      </c>
      <c r="E122" s="169"/>
      <c r="G122" s="137" t="str">
        <f>C122</f>
        <v>Choix de VÉRACITÉ</v>
      </c>
      <c r="H122" s="137">
        <f>IFERROR((VLOOKUP(C122,'Mode d''Emploi'!$L$23:$M$27,2)),"")</f>
        <v>1</v>
      </c>
      <c r="I122" s="152" t="str">
        <f>IFERROR(CHOOSE(H122,"",'Mode d''Emploi'!$D$24,'Mode d''Emploi'!$D$25,'Mode d''Emploi'!$D$26,'Mode d''Emploi'!$D$27,),"")</f>
        <v/>
      </c>
      <c r="J122" s="148">
        <f>1/COUNTA($B$122:$B$122)</f>
        <v>1</v>
      </c>
      <c r="K122" s="152" t="str">
        <f>IFERROR(I122*J122,"")</f>
        <v/>
      </c>
      <c r="L122" s="152"/>
    </row>
  </sheetData>
  <sheetProtection sheet="1" objects="1" scenarios="1"/>
  <mergeCells count="3">
    <mergeCell ref="A2:E2"/>
    <mergeCell ref="A3:E3"/>
    <mergeCell ref="A10:B10"/>
  </mergeCells>
  <phoneticPr fontId="5" type="noConversion"/>
  <dataValidations disablePrompts="1" count="1">
    <dataValidation allowBlank="1" showInputMessage="1" showErrorMessage="1" prompt="Indiquez les noms des personnes ayant été associées à l'évaluation (évite les subjectivités individuelles)" sqref="C7:E8" xr:uid="{00000000-0002-0000-0100-000002000000}"/>
  </dataValidations>
  <printOptions horizontalCentered="1"/>
  <pageMargins left="0.51" right="0.51" top="0.51" bottom="0.51" header="0.30000000000000004" footer="0.30000000000000004"/>
  <pageSetup paperSize="9" orientation="landscape" r:id="rId1"/>
  <headerFooter alignWithMargins="0">
    <oddHeader>&amp;L&amp;"Arial Narrow,Normal"&amp;8Autodiagnostic AI Act pour fabricants DM&amp;C&amp;"Arial Narrow,Normal"&amp;8Onglet : &amp;A&amp;R&amp;"Arial Narrow,Normal"&amp;8Fichier : &amp;F</oddHeader>
    <oddFooter>&amp;L&amp;"Arial Narrow,Normal"&amp;8Edition du 6 janvier 2025&amp;R&amp;"Arial Narrow,Normal"&amp;8&amp;P/&amp;N</oddFoot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3000000}">
          <x14:formula1>
            <xm:f>'Mode d''Emploi'!$C$23:$C$27</xm:f>
          </x14:formula1>
          <xm:sqref>C13 C58:C60 C50:C51 C21 C25:C29 C33 C35 C53 C98:C99 C106:C119 C56 C15:C19 C63 C65 C81 C94 C101:C103 C23 C38 C31 C83 C40:C48 C67:C78 C87:C91 C96 C85 C122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74"/>
  <sheetViews>
    <sheetView view="pageLayout" topLeftCell="A41" zoomScale="125" zoomScaleNormal="68" zoomScalePageLayoutView="125" workbookViewId="0">
      <selection activeCell="F12" sqref="F12:F13"/>
    </sheetView>
  </sheetViews>
  <sheetFormatPr baseColWidth="10" defaultRowHeight="14.5" x14ac:dyDescent="0.35"/>
  <cols>
    <col min="1" max="2" width="17.26953125" style="13" customWidth="1"/>
    <col min="3" max="3" width="7.6328125" style="13" customWidth="1"/>
    <col min="4" max="4" width="20.6328125" style="13" customWidth="1"/>
    <col min="5" max="5" width="17.26953125" style="13" customWidth="1"/>
    <col min="6" max="6" width="11.81640625" style="13" customWidth="1"/>
    <col min="7" max="7" width="6.7265625" style="13" customWidth="1"/>
    <col min="8" max="15" width="6" style="2" customWidth="1"/>
    <col min="16" max="16" width="5" style="2" customWidth="1"/>
    <col min="17" max="17" width="2.90625" style="13" customWidth="1"/>
    <col min="18" max="48" width="10.81640625" style="13" customWidth="1"/>
    <col min="49" max="16384" width="10.90625" style="13"/>
  </cols>
  <sheetData>
    <row r="1" spans="1:34" s="14" customFormat="1" x14ac:dyDescent="0.35">
      <c r="A1" s="23" t="str">
        <f>'Mode d''Emploi'!A1</f>
        <v>Autodiagnostic pour évaluer la conformité aux exigences de l'AI Act</v>
      </c>
      <c r="B1" s="9"/>
      <c r="C1" s="10"/>
      <c r="D1" s="10"/>
      <c r="E1" s="10"/>
      <c r="F1" s="11" t="s">
        <v>311</v>
      </c>
      <c r="G1" s="13"/>
      <c r="H1" s="2"/>
      <c r="I1" s="2"/>
      <c r="J1" s="2"/>
      <c r="K1" s="2"/>
      <c r="L1" s="2"/>
      <c r="M1" s="2"/>
      <c r="N1" s="2"/>
      <c r="O1" s="2"/>
      <c r="P1" s="2"/>
      <c r="Q1" s="13"/>
      <c r="R1" s="13"/>
      <c r="S1" s="13"/>
      <c r="T1" s="13"/>
      <c r="U1" s="13"/>
      <c r="V1" s="13"/>
      <c r="W1" s="13"/>
      <c r="X1" s="13"/>
      <c r="Y1" s="13"/>
      <c r="Z1" s="13"/>
      <c r="AA1" s="13"/>
      <c r="AB1" s="13"/>
      <c r="AC1" s="13"/>
      <c r="AD1" s="13"/>
      <c r="AE1" s="13"/>
      <c r="AF1" s="13"/>
      <c r="AG1" s="13"/>
      <c r="AH1" s="13"/>
    </row>
    <row r="2" spans="1:34" s="14" customFormat="1" ht="42" customHeight="1" x14ac:dyDescent="0.35">
      <c r="A2" s="461" t="str">
        <f>'Mode d''Emploi'!A2</f>
        <v>Autodiagnostic sur les exigences de l'AI Act 
pour les fabricants de DM</v>
      </c>
      <c r="B2" s="462"/>
      <c r="C2" s="462"/>
      <c r="D2" s="462"/>
      <c r="E2" s="462"/>
      <c r="F2" s="463"/>
      <c r="G2" s="13"/>
      <c r="H2" s="2"/>
      <c r="I2" s="2"/>
      <c r="J2" s="2"/>
      <c r="K2" s="2"/>
      <c r="L2" s="2"/>
      <c r="M2" s="2"/>
      <c r="N2" s="2"/>
      <c r="O2" s="2"/>
      <c r="P2" s="2"/>
      <c r="Q2" s="13"/>
      <c r="R2" s="13"/>
      <c r="S2" s="13"/>
      <c r="T2" s="13"/>
      <c r="U2" s="13"/>
      <c r="V2" s="13"/>
      <c r="W2" s="13"/>
      <c r="X2" s="13"/>
      <c r="Y2" s="13"/>
      <c r="Z2" s="13"/>
      <c r="AA2" s="13"/>
      <c r="AB2" s="13"/>
      <c r="AC2" s="13"/>
      <c r="AD2" s="13"/>
      <c r="AE2" s="13"/>
      <c r="AF2" s="13"/>
      <c r="AG2" s="13"/>
      <c r="AH2" s="13"/>
    </row>
    <row r="3" spans="1:34" s="14" customFormat="1" ht="6" customHeight="1" x14ac:dyDescent="0.35">
      <c r="A3" s="24"/>
      <c r="B3" s="92"/>
      <c r="C3" s="93"/>
      <c r="D3" s="94"/>
      <c r="E3" s="94"/>
      <c r="F3" s="94"/>
      <c r="G3" s="13"/>
      <c r="H3" s="2"/>
      <c r="I3" s="2"/>
      <c r="J3" s="2"/>
      <c r="K3" s="2"/>
      <c r="L3" s="2"/>
      <c r="M3" s="2"/>
      <c r="N3" s="2"/>
      <c r="O3" s="2"/>
      <c r="P3" s="2"/>
      <c r="Q3" s="13"/>
      <c r="R3" s="13"/>
      <c r="S3" s="13"/>
      <c r="T3" s="13"/>
      <c r="U3" s="13"/>
      <c r="V3" s="13"/>
      <c r="W3" s="13"/>
      <c r="X3" s="13"/>
      <c r="Y3" s="13"/>
      <c r="Z3" s="13"/>
      <c r="AA3" s="13"/>
      <c r="AB3" s="13"/>
      <c r="AC3" s="13"/>
      <c r="AD3" s="13"/>
      <c r="AE3" s="13"/>
      <c r="AF3" s="13"/>
      <c r="AG3" s="13"/>
      <c r="AH3" s="13"/>
    </row>
    <row r="4" spans="1:34" s="14" customFormat="1" ht="18" customHeight="1" x14ac:dyDescent="0.35">
      <c r="A4" s="258" t="s">
        <v>278</v>
      </c>
      <c r="B4" s="259"/>
      <c r="C4" s="259"/>
      <c r="D4" s="261"/>
      <c r="E4" s="262" t="s">
        <v>45</v>
      </c>
      <c r="F4" s="260"/>
      <c r="G4" s="13"/>
      <c r="H4" s="2"/>
      <c r="I4" s="2"/>
      <c r="J4" s="2"/>
      <c r="K4" s="2"/>
      <c r="L4" s="2"/>
      <c r="M4" s="2"/>
      <c r="N4" s="2"/>
      <c r="O4" s="2"/>
      <c r="P4" s="2"/>
      <c r="Q4" s="13"/>
      <c r="R4" s="13"/>
      <c r="S4" s="13"/>
      <c r="T4" s="13"/>
      <c r="U4" s="13"/>
      <c r="V4" s="13"/>
      <c r="W4" s="13"/>
      <c r="X4" s="13"/>
      <c r="Y4" s="13"/>
      <c r="Z4" s="13"/>
      <c r="AA4" s="13"/>
      <c r="AB4" s="13"/>
      <c r="AC4" s="13"/>
      <c r="AD4" s="13"/>
      <c r="AE4" s="13"/>
      <c r="AF4" s="13"/>
      <c r="AG4" s="13"/>
      <c r="AH4" s="13"/>
    </row>
    <row r="5" spans="1:34" s="14" customFormat="1" ht="22" customHeight="1" x14ac:dyDescent="0.35">
      <c r="A5" s="254"/>
      <c r="B5" s="353"/>
      <c r="C5" s="353"/>
      <c r="D5" s="268" t="s">
        <v>167</v>
      </c>
      <c r="E5" s="354" t="str">
        <f>'Exigences AI Act pour DM'!$D$5</f>
        <v>date</v>
      </c>
      <c r="F5" s="263"/>
      <c r="G5" s="13"/>
      <c r="H5" s="2"/>
      <c r="I5" s="2"/>
      <c r="J5" s="2"/>
      <c r="K5" s="2"/>
      <c r="L5" s="2"/>
      <c r="M5" s="2"/>
      <c r="N5" s="2"/>
      <c r="O5" s="2"/>
      <c r="P5" s="2"/>
      <c r="Q5" s="13"/>
      <c r="R5" s="13"/>
      <c r="S5" s="13"/>
      <c r="T5" s="13"/>
      <c r="U5" s="13"/>
      <c r="V5" s="13"/>
      <c r="W5" s="13"/>
      <c r="X5" s="13"/>
      <c r="Y5" s="13"/>
      <c r="Z5" s="13"/>
      <c r="AA5" s="13"/>
      <c r="AB5" s="13"/>
      <c r="AC5" s="13"/>
      <c r="AD5" s="13"/>
      <c r="AE5" s="13"/>
      <c r="AF5" s="13"/>
      <c r="AG5" s="13"/>
      <c r="AH5" s="13"/>
    </row>
    <row r="6" spans="1:34" s="14" customFormat="1" ht="22" customHeight="1" x14ac:dyDescent="0.35">
      <c r="A6" s="255" t="s">
        <v>297</v>
      </c>
      <c r="B6" s="355" t="str">
        <f>'Mode d''Emploi'!$A$6</f>
        <v>Exploitant des Dispositifs Médicaux (DM)</v>
      </c>
      <c r="C6" s="356"/>
      <c r="D6" s="269" t="s">
        <v>168</v>
      </c>
      <c r="E6" s="354" t="str">
        <f>'Exigences AI Act pour DM'!$D$6</f>
        <v>nom</v>
      </c>
      <c r="F6" s="263"/>
      <c r="G6" s="13"/>
      <c r="H6" s="2"/>
      <c r="I6" s="2"/>
      <c r="J6" s="2"/>
      <c r="K6" s="2"/>
      <c r="L6" s="2"/>
      <c r="M6" s="2"/>
      <c r="N6" s="2"/>
      <c r="O6" s="2"/>
      <c r="P6" s="2"/>
      <c r="Q6" s="13"/>
      <c r="R6" s="13"/>
      <c r="S6" s="13"/>
      <c r="T6" s="13"/>
      <c r="U6" s="13"/>
      <c r="V6" s="13"/>
      <c r="W6" s="13"/>
      <c r="X6" s="13"/>
      <c r="Y6" s="13"/>
      <c r="Z6" s="13"/>
      <c r="AA6" s="13"/>
      <c r="AB6" s="13"/>
      <c r="AC6" s="13"/>
      <c r="AD6" s="13"/>
      <c r="AE6" s="13"/>
      <c r="AF6" s="13"/>
      <c r="AG6" s="13"/>
      <c r="AH6" s="13"/>
    </row>
    <row r="7" spans="1:34" s="14" customFormat="1" ht="36.5" customHeight="1" x14ac:dyDescent="0.35">
      <c r="A7" s="256" t="s">
        <v>298</v>
      </c>
      <c r="B7" s="257" t="str">
        <f>'Mode d''Emploi'!$D$7</f>
        <v>Indiquez la référence du DM avec système d'IA évalué</v>
      </c>
      <c r="C7" s="267"/>
      <c r="D7" s="270" t="s">
        <v>302</v>
      </c>
      <c r="E7" s="272" t="str">
        <f>'Exigences AI Act pour DM'!$D$7</f>
        <v>équipe</v>
      </c>
      <c r="F7" s="264"/>
      <c r="G7" s="13"/>
      <c r="H7" s="2"/>
      <c r="I7" s="2"/>
      <c r="J7" s="2"/>
      <c r="K7" s="2"/>
      <c r="L7" s="2"/>
      <c r="M7" s="2"/>
      <c r="N7" s="2"/>
      <c r="O7" s="2"/>
      <c r="P7" s="2"/>
      <c r="Q7" s="13"/>
      <c r="R7" s="13"/>
      <c r="S7" s="13"/>
      <c r="T7" s="13"/>
      <c r="U7" s="13"/>
      <c r="V7" s="13"/>
      <c r="W7" s="13"/>
      <c r="X7" s="13"/>
      <c r="Y7" s="13"/>
      <c r="Z7" s="13"/>
      <c r="AA7" s="13"/>
      <c r="AB7" s="13"/>
      <c r="AC7" s="13"/>
      <c r="AD7" s="13"/>
      <c r="AE7" s="13"/>
      <c r="AF7" s="13"/>
      <c r="AG7" s="13"/>
      <c r="AH7" s="13"/>
    </row>
    <row r="8" spans="1:34" s="14" customFormat="1" ht="21.5" customHeight="1" x14ac:dyDescent="0.35">
      <c r="A8" s="24"/>
      <c r="B8" s="15"/>
      <c r="C8" s="15"/>
      <c r="D8" s="15"/>
      <c r="E8" s="24"/>
      <c r="F8" s="15"/>
      <c r="G8" s="13"/>
      <c r="H8" s="2"/>
      <c r="I8" s="2"/>
      <c r="J8" s="2"/>
      <c r="K8" s="2"/>
      <c r="L8" s="2"/>
      <c r="M8" s="2"/>
      <c r="N8" s="2"/>
      <c r="O8" s="2"/>
      <c r="P8" s="2"/>
      <c r="Q8" s="13"/>
      <c r="R8" s="13"/>
      <c r="S8" s="13"/>
      <c r="T8" s="13"/>
      <c r="U8" s="13"/>
      <c r="V8" s="13"/>
      <c r="W8" s="13"/>
      <c r="X8" s="13"/>
      <c r="Y8" s="13"/>
      <c r="Z8" s="13"/>
      <c r="AA8" s="13"/>
      <c r="AB8" s="13"/>
      <c r="AC8" s="13"/>
      <c r="AD8" s="13"/>
      <c r="AE8" s="13"/>
      <c r="AF8" s="13"/>
      <c r="AG8" s="13"/>
      <c r="AH8" s="13"/>
    </row>
    <row r="9" spans="1:34" s="14" customFormat="1" ht="22.5" customHeight="1" x14ac:dyDescent="0.35">
      <c r="A9" s="472" t="s">
        <v>287</v>
      </c>
      <c r="B9" s="473"/>
      <c r="C9" s="473"/>
      <c r="D9" s="473"/>
      <c r="E9" s="473"/>
      <c r="F9" s="474"/>
      <c r="G9" s="13"/>
      <c r="H9" s="2"/>
      <c r="I9" s="25"/>
      <c r="J9" s="25"/>
      <c r="K9" s="16" t="s">
        <v>14</v>
      </c>
      <c r="L9" s="25"/>
      <c r="M9" s="26"/>
      <c r="N9" s="26"/>
      <c r="O9" s="27"/>
      <c r="P9" s="2"/>
      <c r="Q9" s="13"/>
      <c r="R9" s="13"/>
      <c r="S9" s="13"/>
      <c r="T9" s="13"/>
      <c r="U9" s="13"/>
      <c r="V9" s="13"/>
      <c r="W9" s="13"/>
      <c r="X9" s="13"/>
      <c r="Y9" s="13"/>
      <c r="Z9" s="13"/>
      <c r="AA9" s="13"/>
      <c r="AB9" s="13"/>
      <c r="AC9" s="13"/>
      <c r="AD9" s="13"/>
      <c r="AE9" s="13"/>
      <c r="AF9" s="13"/>
      <c r="AG9" s="13"/>
      <c r="AH9" s="13"/>
    </row>
    <row r="10" spans="1:34" ht="19.5" customHeight="1" x14ac:dyDescent="0.35">
      <c r="A10" s="475" t="str">
        <f>'Mode d''Emploi'!D4</f>
        <v>Avertissement : toute zone blanche écrite en BLEU peut être remplie ou modifiée.
 Les données peuvent être utilisées dans d'autres onglets.</v>
      </c>
      <c r="B10" s="476"/>
      <c r="C10" s="476"/>
      <c r="D10" s="476"/>
      <c r="E10" s="476"/>
      <c r="F10" s="477"/>
    </row>
    <row r="11" spans="1:34" s="1" customFormat="1" ht="27" customHeight="1" x14ac:dyDescent="0.3">
      <c r="A11" s="470" t="s">
        <v>277</v>
      </c>
      <c r="B11" s="471"/>
      <c r="C11" s="471"/>
      <c r="D11" s="471"/>
      <c r="E11" s="372"/>
      <c r="F11" s="373"/>
      <c r="H11" s="4"/>
      <c r="I11" s="25"/>
      <c r="J11" s="25"/>
      <c r="K11" s="25"/>
      <c r="L11" s="25"/>
      <c r="M11" s="26"/>
      <c r="N11" s="26"/>
      <c r="O11" s="27"/>
      <c r="P11" s="4"/>
    </row>
    <row r="12" spans="1:34" ht="27" customHeight="1" x14ac:dyDescent="0.35">
      <c r="A12" s="374" t="s">
        <v>43</v>
      </c>
      <c r="B12" s="375">
        <f>$F$36</f>
        <v>0</v>
      </c>
      <c r="D12" s="376"/>
      <c r="E12" s="377"/>
      <c r="F12" s="469"/>
      <c r="I12" s="28" t="s">
        <v>33</v>
      </c>
      <c r="J12" s="28"/>
      <c r="K12" s="29"/>
      <c r="M12" s="30"/>
      <c r="N12" s="31" t="s">
        <v>31</v>
      </c>
    </row>
    <row r="13" spans="1:34" ht="27" customHeight="1" x14ac:dyDescent="0.35">
      <c r="A13" s="90"/>
      <c r="B13" s="377"/>
      <c r="C13" s="377"/>
      <c r="D13" s="377"/>
      <c r="E13" s="377"/>
      <c r="F13" s="469"/>
      <c r="I13" s="31" t="s">
        <v>34</v>
      </c>
      <c r="J13" s="31" t="s">
        <v>35</v>
      </c>
      <c r="K13" s="31" t="s">
        <v>30</v>
      </c>
      <c r="M13" s="464" t="s">
        <v>32</v>
      </c>
      <c r="N13" s="464"/>
      <c r="O13" s="31" t="s">
        <v>37</v>
      </c>
    </row>
    <row r="14" spans="1:34" ht="27" customHeight="1" x14ac:dyDescent="0.35">
      <c r="A14" s="90"/>
      <c r="B14" s="377"/>
      <c r="C14" s="377"/>
      <c r="D14" s="377"/>
      <c r="E14" s="377"/>
      <c r="F14" s="348"/>
      <c r="I14" s="32" t="s">
        <v>59</v>
      </c>
      <c r="J14" s="33">
        <f>SUM(J15:J20)</f>
        <v>0</v>
      </c>
      <c r="K14" s="34" t="s">
        <v>36</v>
      </c>
      <c r="M14" s="32" t="s">
        <v>59</v>
      </c>
      <c r="N14" s="32" t="s">
        <v>38</v>
      </c>
      <c r="O14" s="32">
        <f>SUM(O15:O20)</f>
        <v>0</v>
      </c>
    </row>
    <row r="15" spans="1:34" ht="27" customHeight="1" x14ac:dyDescent="0.35">
      <c r="A15" s="90"/>
      <c r="B15" s="377"/>
      <c r="C15" s="377"/>
      <c r="D15" s="377"/>
      <c r="E15" s="377"/>
      <c r="F15" s="373"/>
      <c r="I15" s="35">
        <f>'Mode d''Emploi'!G24</f>
        <v>0</v>
      </c>
      <c r="J15" s="32">
        <f>IFERROR(COUNTIFS(#REF!,$I15)+COUNTIFS(#REF!,$I15)+COUNTIFS(#REF!,$I15)+COUNTIFS(#REF!,$I15)+COUNTIFS(#REF!,$I15),0)</f>
        <v>0</v>
      </c>
      <c r="K15" s="32" t="e">
        <f>IF(#REF!=$I15,$J$14,0)</f>
        <v>#REF!</v>
      </c>
      <c r="M15" s="35" t="str">
        <f>'Mode d''Emploi'!C24</f>
        <v>Faux</v>
      </c>
      <c r="N15" s="32">
        <f>'Mode d''Emploi'!M24</f>
        <v>2</v>
      </c>
      <c r="O15" s="32">
        <f>COUNTIFS('Exigences AI Act pour DM'!$H$10:$H$122,$N15)</f>
        <v>0</v>
      </c>
    </row>
    <row r="16" spans="1:34" ht="40" customHeight="1" x14ac:dyDescent="0.35">
      <c r="A16" s="467"/>
      <c r="B16" s="468"/>
      <c r="C16" s="468"/>
      <c r="D16" s="468"/>
      <c r="E16" s="377"/>
      <c r="F16" s="378"/>
      <c r="I16" s="35">
        <f>'Mode d''Emploi'!G25</f>
        <v>0</v>
      </c>
      <c r="J16" s="32">
        <f>IFERROR(COUNTIFS(#REF!,$I16)+COUNTIFS(#REF!,$I16)+COUNTIFS(#REF!,$I16)+COUNTIFS(#REF!,$I16)+COUNTIFS(#REF!,$I16),0)</f>
        <v>0</v>
      </c>
      <c r="K16" s="32" t="e">
        <f>IF(#REF!=$I16,$J$14,0)</f>
        <v>#REF!</v>
      </c>
      <c r="M16" s="35" t="str">
        <f>'Mode d''Emploi'!C25</f>
        <v>Plutôt Faux</v>
      </c>
      <c r="N16" s="32">
        <f>'Mode d''Emploi'!M25</f>
        <v>3</v>
      </c>
      <c r="O16" s="32">
        <f>COUNTIFS('Exigences AI Act pour DM'!$H$10:$H$122,$N16)</f>
        <v>0</v>
      </c>
    </row>
    <row r="17" spans="1:15" ht="58" customHeight="1" x14ac:dyDescent="0.35">
      <c r="A17" s="379"/>
      <c r="B17" s="380"/>
      <c r="C17" s="380"/>
      <c r="D17" s="380"/>
      <c r="E17" s="381"/>
      <c r="F17" s="382"/>
      <c r="I17" s="35"/>
      <c r="J17" s="32"/>
      <c r="K17" s="32"/>
      <c r="M17" s="35"/>
      <c r="N17" s="32"/>
      <c r="O17" s="32"/>
    </row>
    <row r="18" spans="1:15" x14ac:dyDescent="0.35">
      <c r="A18" s="296" t="s">
        <v>305</v>
      </c>
      <c r="B18" s="297"/>
      <c r="C18" s="297"/>
      <c r="D18" s="298"/>
      <c r="E18" s="299"/>
      <c r="F18" s="300"/>
      <c r="I18" s="35"/>
      <c r="J18" s="32"/>
      <c r="K18" s="32"/>
      <c r="M18" s="35"/>
      <c r="N18" s="32"/>
      <c r="O18" s="32"/>
    </row>
    <row r="19" spans="1:15" ht="88.5" customHeight="1" x14ac:dyDescent="0.35">
      <c r="A19" s="478" t="s">
        <v>16</v>
      </c>
      <c r="B19" s="479"/>
      <c r="C19" s="479"/>
      <c r="D19" s="479"/>
      <c r="E19" s="479"/>
      <c r="F19" s="480"/>
      <c r="I19" s="35">
        <f>'Mode d''Emploi'!G26</f>
        <v>0</v>
      </c>
      <c r="J19" s="32">
        <f>IFERROR(COUNTIFS(#REF!,$I19)+COUNTIFS(#REF!,$I19)+COUNTIFS(#REF!,$I19)+COUNTIFS(#REF!,$I19)+COUNTIFS(#REF!,$I19),0)</f>
        <v>0</v>
      </c>
      <c r="K19" s="32" t="e">
        <f>IF(#REF!=$I19,$J$14,0)</f>
        <v>#REF!</v>
      </c>
      <c r="M19" s="35" t="str">
        <f>'Mode d''Emploi'!C26</f>
        <v>Plutôt Vrai</v>
      </c>
      <c r="N19" s="32">
        <f>'Mode d''Emploi'!M26</f>
        <v>4</v>
      </c>
      <c r="O19" s="32">
        <f>COUNTIFS('Exigences AI Act pour DM'!$H$10:$H$122,$N19)</f>
        <v>0</v>
      </c>
    </row>
    <row r="20" spans="1:15" x14ac:dyDescent="0.35">
      <c r="A20" s="481" t="s">
        <v>306</v>
      </c>
      <c r="B20" s="482"/>
      <c r="C20" s="482"/>
      <c r="D20" s="482"/>
      <c r="E20" s="482"/>
      <c r="F20" s="483"/>
      <c r="I20" s="35">
        <f>'Mode d''Emploi'!G27</f>
        <v>0</v>
      </c>
      <c r="J20" s="32">
        <f>IFERROR(COUNTIFS(#REF!,$I20)+COUNTIFS(#REF!,$I20)+COUNTIFS(#REF!,$I20)+COUNTIFS(#REF!,$I20)+COUNTIFS(#REF!,$I20),0)</f>
        <v>0</v>
      </c>
      <c r="K20" s="32" t="e">
        <f>IF(#REF!=$I20,$J$14,0)</f>
        <v>#REF!</v>
      </c>
      <c r="M20" s="35" t="str">
        <f>'Mode d''Emploi'!C27</f>
        <v>Vrai</v>
      </c>
      <c r="N20" s="32">
        <f>'Mode d''Emploi'!M27</f>
        <v>5</v>
      </c>
      <c r="O20" s="32">
        <f>COUNTIFS('Exigences AI Act pour DM'!$H$10:$H$122,$N20)</f>
        <v>0</v>
      </c>
    </row>
    <row r="21" spans="1:15" ht="18" customHeight="1" x14ac:dyDescent="0.35">
      <c r="A21" s="484" t="s">
        <v>307</v>
      </c>
      <c r="B21" s="484"/>
      <c r="C21" s="484"/>
      <c r="D21" s="484"/>
      <c r="E21" s="302" t="s">
        <v>303</v>
      </c>
      <c r="F21" s="302" t="s">
        <v>304</v>
      </c>
      <c r="I21" s="25"/>
      <c r="J21" s="25"/>
      <c r="K21" s="25"/>
      <c r="L21" s="25"/>
      <c r="M21" s="26"/>
      <c r="N21" s="26"/>
      <c r="O21" s="27"/>
    </row>
    <row r="22" spans="1:15" ht="51" customHeight="1" x14ac:dyDescent="0.35">
      <c r="A22" s="478" t="s">
        <v>39</v>
      </c>
      <c r="B22" s="479"/>
      <c r="C22" s="479"/>
      <c r="D22" s="480"/>
      <c r="E22" s="357"/>
      <c r="F22" s="357"/>
    </row>
    <row r="23" spans="1:15" ht="51" customHeight="1" x14ac:dyDescent="0.35">
      <c r="A23" s="478" t="s">
        <v>40</v>
      </c>
      <c r="B23" s="479"/>
      <c r="C23" s="479"/>
      <c r="D23" s="480"/>
      <c r="E23" s="357"/>
      <c r="F23" s="357"/>
    </row>
    <row r="24" spans="1:15" s="14" customFormat="1" ht="51" customHeight="1" x14ac:dyDescent="0.35">
      <c r="A24" s="478" t="s">
        <v>15</v>
      </c>
      <c r="B24" s="479"/>
      <c r="C24" s="479"/>
      <c r="D24" s="480"/>
      <c r="E24" s="357"/>
      <c r="F24" s="357"/>
      <c r="G24" s="13"/>
      <c r="H24" s="2"/>
      <c r="I24" s="3"/>
      <c r="J24" s="3"/>
      <c r="K24" s="3"/>
      <c r="L24" s="3"/>
      <c r="M24" s="3"/>
      <c r="N24" s="3"/>
      <c r="O24" s="3"/>
    </row>
    <row r="25" spans="1:15" s="14" customFormat="1" ht="34" customHeight="1" x14ac:dyDescent="0.35">
      <c r="A25" s="295"/>
      <c r="B25" s="295"/>
      <c r="C25" s="295"/>
      <c r="D25" s="295"/>
      <c r="E25" s="301"/>
      <c r="F25" s="303"/>
      <c r="G25" s="13"/>
      <c r="H25" s="2"/>
      <c r="I25" s="3"/>
      <c r="J25" s="3"/>
      <c r="K25" s="3"/>
      <c r="L25" s="3"/>
      <c r="M25" s="3"/>
      <c r="N25" s="3"/>
      <c r="O25" s="3"/>
    </row>
    <row r="26" spans="1:15" ht="28" customHeight="1" x14ac:dyDescent="0.35">
      <c r="A26" s="472" t="s">
        <v>288</v>
      </c>
      <c r="B26" s="473"/>
      <c r="C26" s="473"/>
      <c r="D26" s="473"/>
      <c r="E26" s="473"/>
      <c r="F26" s="474"/>
    </row>
    <row r="27" spans="1:15" ht="12.5" customHeight="1" x14ac:dyDescent="0.35">
      <c r="A27" s="465"/>
      <c r="B27" s="466"/>
      <c r="C27" s="466"/>
      <c r="D27" s="466"/>
      <c r="E27" s="466"/>
      <c r="F27" s="347"/>
    </row>
    <row r="28" spans="1:15" ht="93" customHeight="1" x14ac:dyDescent="0.35">
      <c r="A28" s="90"/>
      <c r="B28" s="377"/>
      <c r="C28" s="377"/>
      <c r="D28" s="377"/>
      <c r="E28" s="377"/>
      <c r="F28" s="348"/>
    </row>
    <row r="29" spans="1:15" ht="42.5" customHeight="1" x14ac:dyDescent="0.35">
      <c r="A29" s="90"/>
      <c r="B29" s="377"/>
      <c r="C29" s="377"/>
      <c r="D29" s="377"/>
      <c r="E29" s="377"/>
      <c r="F29" s="348"/>
    </row>
    <row r="30" spans="1:15" ht="28" customHeight="1" x14ac:dyDescent="0.35">
      <c r="A30" s="90"/>
      <c r="B30" s="377"/>
      <c r="C30" s="377"/>
      <c r="D30" s="377"/>
      <c r="E30" s="377"/>
      <c r="F30" s="348"/>
    </row>
    <row r="31" spans="1:15" ht="75" customHeight="1" x14ac:dyDescent="0.35">
      <c r="A31" s="90"/>
      <c r="B31" s="377"/>
      <c r="C31" s="377"/>
      <c r="D31" s="377"/>
      <c r="E31" s="377"/>
      <c r="F31" s="348"/>
    </row>
    <row r="32" spans="1:15" ht="35" customHeight="1" x14ac:dyDescent="0.35">
      <c r="A32" s="90"/>
      <c r="B32" s="377"/>
      <c r="C32" s="377"/>
      <c r="D32" s="377"/>
      <c r="E32" s="377"/>
      <c r="F32" s="348"/>
    </row>
    <row r="33" spans="1:18" s="14" customFormat="1" ht="157" customHeight="1" x14ac:dyDescent="0.35">
      <c r="A33" s="349"/>
      <c r="B33" s="350"/>
      <c r="C33" s="350"/>
      <c r="D33" s="350"/>
      <c r="E33" s="351"/>
      <c r="F33" s="352"/>
      <c r="G33" s="13"/>
      <c r="H33" s="2"/>
      <c r="I33" s="3"/>
      <c r="J33" s="3"/>
      <c r="K33" s="3"/>
      <c r="L33" s="3"/>
      <c r="M33" s="3"/>
      <c r="N33" s="3"/>
      <c r="O33" s="3"/>
      <c r="P33" s="2"/>
    </row>
    <row r="34" spans="1:18" s="14" customFormat="1" ht="39.5" customHeight="1" x14ac:dyDescent="0.35">
      <c r="A34" s="24"/>
      <c r="B34" s="15"/>
      <c r="C34" s="15"/>
      <c r="D34" s="15"/>
      <c r="E34" s="24"/>
      <c r="F34" s="15"/>
      <c r="G34" s="13"/>
      <c r="H34" s="2"/>
      <c r="I34" s="3"/>
      <c r="J34" s="3"/>
      <c r="K34" s="3"/>
      <c r="L34" s="3"/>
      <c r="M34" s="3"/>
      <c r="N34" s="3"/>
      <c r="O34" s="3"/>
      <c r="P34" s="2"/>
    </row>
    <row r="35" spans="1:18" s="14" customFormat="1" ht="25" customHeight="1" x14ac:dyDescent="0.35">
      <c r="A35" s="95" t="s">
        <v>289</v>
      </c>
      <c r="B35" s="96"/>
      <c r="C35" s="96"/>
      <c r="D35" s="97"/>
      <c r="E35" s="98"/>
      <c r="F35" s="345" t="str">
        <f>'Exigences AI Act pour DM'!D9</f>
        <v>Taux de conformité</v>
      </c>
      <c r="G35" s="13"/>
      <c r="H35" s="3"/>
      <c r="I35" s="28"/>
      <c r="J35" s="28"/>
      <c r="K35" s="31" t="s">
        <v>41</v>
      </c>
      <c r="L35" s="28"/>
      <c r="M35" s="28"/>
      <c r="N35" s="30" t="s">
        <v>42</v>
      </c>
      <c r="O35" s="27"/>
      <c r="P35" s="3"/>
    </row>
    <row r="36" spans="1:18" s="14" customFormat="1" ht="25" customHeight="1" x14ac:dyDescent="0.35">
      <c r="A36" s="359" t="s">
        <v>310</v>
      </c>
      <c r="B36" s="99"/>
      <c r="C36" s="99"/>
      <c r="D36" s="358"/>
      <c r="E36" s="346"/>
      <c r="F36" s="360">
        <f>'Exigences AI Act pour DM'!D10</f>
        <v>0</v>
      </c>
      <c r="G36" s="13"/>
      <c r="H36" s="3"/>
      <c r="I36" s="28"/>
      <c r="J36" s="28"/>
      <c r="K36" s="31"/>
      <c r="L36" s="28"/>
      <c r="M36" s="28"/>
      <c r="N36" s="30"/>
      <c r="O36" s="27"/>
      <c r="P36" s="3"/>
    </row>
    <row r="37" spans="1:18" ht="11" customHeight="1" x14ac:dyDescent="0.35">
      <c r="A37" s="278" t="str">
        <f>'Exigences AI Act pour DM'!A11</f>
        <v>Article 9</v>
      </c>
      <c r="B37" s="279" t="str">
        <f>'Exigences AI Act pour DM'!B11</f>
        <v>9. Système de gestion des risques</v>
      </c>
      <c r="C37" s="279"/>
      <c r="D37" s="304"/>
      <c r="E37" s="304"/>
      <c r="F37" s="305">
        <f>'Exigences AI Act pour DM'!D11</f>
        <v>0</v>
      </c>
      <c r="H37" s="37"/>
      <c r="I37" s="38"/>
      <c r="J37" s="38"/>
      <c r="K37" s="38"/>
      <c r="L37" s="38"/>
      <c r="M37" s="38"/>
      <c r="N37" s="38"/>
      <c r="O37" s="39"/>
      <c r="P37" s="40"/>
      <c r="Q37" s="40"/>
      <c r="R37" s="40"/>
    </row>
    <row r="38" spans="1:18" ht="13" customHeight="1" x14ac:dyDescent="0.35">
      <c r="A38" s="306"/>
      <c r="B38" s="383" t="str">
        <f>'Exigences AI Act pour DM'!A12</f>
        <v>9.1</v>
      </c>
      <c r="C38" s="384" t="str">
        <f>'Exigences AI Act pour DM'!B12</f>
        <v>Généralités</v>
      </c>
      <c r="D38" s="385"/>
      <c r="E38" s="385"/>
      <c r="F38" s="307">
        <f>'Exigences AI Act pour DM'!D12</f>
        <v>0</v>
      </c>
      <c r="H38" s="37"/>
      <c r="I38" s="39">
        <v>1</v>
      </c>
      <c r="J38" s="39">
        <v>0</v>
      </c>
      <c r="K38" s="39">
        <v>0</v>
      </c>
      <c r="L38" s="39">
        <v>0</v>
      </c>
      <c r="M38" s="39">
        <v>0</v>
      </c>
      <c r="N38" s="39">
        <v>0</v>
      </c>
      <c r="O38" s="39">
        <v>0</v>
      </c>
      <c r="P38" s="39">
        <v>1</v>
      </c>
      <c r="Q38" s="40"/>
      <c r="R38" s="40"/>
    </row>
    <row r="39" spans="1:18" ht="13" customHeight="1" x14ac:dyDescent="0.35">
      <c r="A39" s="306"/>
      <c r="B39" s="383" t="str">
        <f>'Exigences AI Act pour DM'!A14</f>
        <v>9.2</v>
      </c>
      <c r="C39" s="384" t="str">
        <f>'Exigences AI Act pour DM'!B14</f>
        <v>Etapes</v>
      </c>
      <c r="D39" s="385"/>
      <c r="E39" s="385"/>
      <c r="F39" s="307">
        <f>'Exigences AI Act pour DM'!D14</f>
        <v>0</v>
      </c>
      <c r="H39" s="37"/>
      <c r="I39" s="39">
        <v>1</v>
      </c>
      <c r="J39" s="39">
        <v>0</v>
      </c>
      <c r="K39" s="39">
        <v>0</v>
      </c>
      <c r="L39" s="39">
        <v>0</v>
      </c>
      <c r="M39" s="39">
        <v>0</v>
      </c>
      <c r="N39" s="39">
        <v>0</v>
      </c>
      <c r="O39" s="39">
        <v>0</v>
      </c>
      <c r="P39" s="39">
        <v>0</v>
      </c>
      <c r="Q39" s="40"/>
      <c r="R39" s="40"/>
    </row>
    <row r="40" spans="1:18" ht="12.5" customHeight="1" x14ac:dyDescent="0.35">
      <c r="A40" s="306"/>
      <c r="B40" s="383" t="str">
        <f>'Exigences AI Act pour DM'!A20</f>
        <v>9.3</v>
      </c>
      <c r="C40" s="384" t="str">
        <f>'Exigences AI Act pour DM'!B20</f>
        <v>Champ d'application</v>
      </c>
      <c r="D40" s="385"/>
      <c r="E40" s="385"/>
      <c r="F40" s="307">
        <f>'Exigences AI Act pour DM'!D20</f>
        <v>0</v>
      </c>
      <c r="H40" s="37"/>
      <c r="I40" s="39">
        <v>1</v>
      </c>
      <c r="J40" s="39">
        <v>0</v>
      </c>
      <c r="K40" s="39">
        <v>0</v>
      </c>
      <c r="L40" s="39">
        <v>0</v>
      </c>
      <c r="M40" s="39">
        <v>0</v>
      </c>
      <c r="N40" s="39">
        <v>0</v>
      </c>
      <c r="O40" s="39">
        <v>0</v>
      </c>
      <c r="P40" s="39">
        <v>0</v>
      </c>
      <c r="Q40" s="40"/>
      <c r="R40" s="40"/>
    </row>
    <row r="41" spans="1:18" ht="13" customHeight="1" x14ac:dyDescent="0.35">
      <c r="A41" s="306"/>
      <c r="B41" s="383" t="str">
        <f>'Exigences AI Act pour DM'!A22</f>
        <v>9.4</v>
      </c>
      <c r="C41" s="384" t="str">
        <f>'Exigences AI Act pour DM'!B22</f>
        <v xml:space="preserve">Equilibre dans la gestion </v>
      </c>
      <c r="D41" s="385"/>
      <c r="E41" s="385"/>
      <c r="F41" s="307">
        <f>'Exigences AI Act pour DM'!D22</f>
        <v>0</v>
      </c>
      <c r="H41" s="37"/>
      <c r="I41" s="39">
        <v>1</v>
      </c>
      <c r="J41" s="39">
        <v>0</v>
      </c>
      <c r="K41" s="39">
        <v>0</v>
      </c>
      <c r="L41" s="39">
        <v>0</v>
      </c>
      <c r="M41" s="39">
        <v>0</v>
      </c>
      <c r="N41" s="39">
        <v>0</v>
      </c>
      <c r="O41" s="39">
        <v>0</v>
      </c>
      <c r="P41" s="39">
        <v>0</v>
      </c>
      <c r="Q41" s="40"/>
      <c r="R41" s="40"/>
    </row>
    <row r="42" spans="1:18" ht="13" customHeight="1" x14ac:dyDescent="0.35">
      <c r="A42" s="306"/>
      <c r="B42" s="383" t="str">
        <f>'Exigences AI Act pour DM'!A24</f>
        <v>9.5</v>
      </c>
      <c r="C42" s="384" t="str">
        <f>'Exigences AI Act pour DM'!B24</f>
        <v>Acceptabilité du risque</v>
      </c>
      <c r="D42" s="385"/>
      <c r="E42" s="385"/>
      <c r="F42" s="307">
        <f>'Exigences AI Act pour DM'!D24</f>
        <v>0</v>
      </c>
      <c r="H42" s="37"/>
      <c r="I42" s="39">
        <v>1</v>
      </c>
      <c r="J42" s="39">
        <v>0</v>
      </c>
      <c r="K42" s="39">
        <v>0</v>
      </c>
      <c r="L42" s="39">
        <v>0</v>
      </c>
      <c r="M42" s="39">
        <v>0</v>
      </c>
      <c r="N42" s="39">
        <v>0</v>
      </c>
      <c r="O42" s="39">
        <v>0</v>
      </c>
      <c r="P42" s="39">
        <v>0</v>
      </c>
      <c r="Q42" s="40"/>
      <c r="R42" s="40"/>
    </row>
    <row r="43" spans="1:18" ht="13" customHeight="1" x14ac:dyDescent="0.35">
      <c r="A43" s="306"/>
      <c r="B43" s="383" t="str">
        <f>'Exigences AI Act pour DM'!A30</f>
        <v>9.6</v>
      </c>
      <c r="C43" s="384" t="str">
        <f>'Exigences AI Act pour DM'!B30</f>
        <v>Essais</v>
      </c>
      <c r="D43" s="385"/>
      <c r="E43" s="385"/>
      <c r="F43" s="307">
        <f>'Exigences AI Act pour DM'!D30</f>
        <v>0</v>
      </c>
      <c r="H43" s="37"/>
      <c r="I43" s="39">
        <v>1</v>
      </c>
      <c r="J43" s="39">
        <v>0</v>
      </c>
      <c r="K43" s="39">
        <v>0</v>
      </c>
      <c r="L43" s="39">
        <v>0</v>
      </c>
      <c r="M43" s="39">
        <v>0</v>
      </c>
      <c r="N43" s="39">
        <v>0</v>
      </c>
      <c r="O43" s="39">
        <v>0</v>
      </c>
      <c r="P43" s="39">
        <v>0</v>
      </c>
      <c r="Q43" s="40"/>
      <c r="R43" s="40"/>
    </row>
    <row r="44" spans="1:18" ht="13" customHeight="1" x14ac:dyDescent="0.35">
      <c r="A44" s="306"/>
      <c r="B44" s="383" t="str">
        <f>'Exigences AI Act pour DM'!A32</f>
        <v>9.8</v>
      </c>
      <c r="C44" s="384" t="str">
        <f>'Exigences AI Act pour DM'!B32</f>
        <v>Tests sur la base d'indicateurs</v>
      </c>
      <c r="D44" s="385"/>
      <c r="E44" s="385"/>
      <c r="F44" s="307">
        <f>'Exigences AI Act pour DM'!D32</f>
        <v>0</v>
      </c>
      <c r="H44" s="37"/>
      <c r="I44" s="39">
        <v>1</v>
      </c>
      <c r="J44" s="39">
        <v>0</v>
      </c>
      <c r="K44" s="39">
        <v>0</v>
      </c>
      <c r="L44" s="39">
        <v>0</v>
      </c>
      <c r="M44" s="39">
        <v>0</v>
      </c>
      <c r="N44" s="39">
        <v>0</v>
      </c>
      <c r="O44" s="39">
        <v>0</v>
      </c>
      <c r="P44" s="39">
        <v>0</v>
      </c>
      <c r="Q44" s="40"/>
      <c r="R44" s="40"/>
    </row>
    <row r="45" spans="1:18" ht="13" customHeight="1" x14ac:dyDescent="0.35">
      <c r="A45" s="308"/>
      <c r="B45" s="273" t="str">
        <f>'Exigences AI Act pour DM'!A34</f>
        <v>9.9</v>
      </c>
      <c r="C45" s="36" t="str">
        <f>'Exigences AI Act pour DM'!B34</f>
        <v>Groupes vulnérables</v>
      </c>
      <c r="D45" s="309"/>
      <c r="E45" s="309"/>
      <c r="F45" s="310">
        <f>'Exigences AI Act pour DM'!D34</f>
        <v>0</v>
      </c>
      <c r="H45" s="37"/>
      <c r="I45" s="39">
        <v>1</v>
      </c>
      <c r="J45" s="39">
        <v>0</v>
      </c>
      <c r="K45" s="39">
        <v>0</v>
      </c>
      <c r="L45" s="39">
        <v>0</v>
      </c>
      <c r="M45" s="39">
        <v>0</v>
      </c>
      <c r="N45" s="39">
        <v>0</v>
      </c>
      <c r="O45" s="39">
        <v>0</v>
      </c>
      <c r="P45" s="39">
        <v>0</v>
      </c>
      <c r="Q45" s="40"/>
      <c r="R45" s="40"/>
    </row>
    <row r="46" spans="1:18" ht="13" customHeight="1" x14ac:dyDescent="0.35">
      <c r="A46" s="274" t="str">
        <f>'Exigences AI Act pour DM'!A36</f>
        <v>Article 10</v>
      </c>
      <c r="B46" s="386" t="str">
        <f>'Exigences AI Act pour DM'!B36</f>
        <v>10. Données et gouvernance des données</v>
      </c>
      <c r="C46" s="386"/>
      <c r="D46" s="387"/>
      <c r="E46" s="387"/>
      <c r="F46" s="311">
        <f>'Exigences AI Act pour DM'!D36</f>
        <v>0</v>
      </c>
      <c r="H46" s="37"/>
      <c r="I46" s="41"/>
      <c r="J46" s="41"/>
      <c r="K46" s="41"/>
      <c r="L46" s="38"/>
      <c r="M46" s="38"/>
      <c r="N46" s="38"/>
      <c r="O46" s="39"/>
      <c r="P46" s="40"/>
      <c r="Q46" s="40"/>
      <c r="R46" s="40"/>
    </row>
    <row r="47" spans="1:18" ht="13" customHeight="1" x14ac:dyDescent="0.35">
      <c r="A47" s="312"/>
      <c r="B47" s="388" t="str">
        <f>'Exigences AI Act pour DM'!A37</f>
        <v>10.1</v>
      </c>
      <c r="C47" s="389" t="str">
        <f>'Exigences AI Act pour DM'!B37</f>
        <v>Critères</v>
      </c>
      <c r="D47" s="387"/>
      <c r="E47" s="387"/>
      <c r="F47" s="313">
        <f>'Exigences AI Act pour DM'!D37</f>
        <v>0</v>
      </c>
      <c r="H47" s="37"/>
      <c r="I47" s="39">
        <v>1</v>
      </c>
      <c r="J47" s="39">
        <v>1</v>
      </c>
      <c r="K47" s="39">
        <v>0</v>
      </c>
      <c r="L47" s="39">
        <v>0</v>
      </c>
      <c r="M47" s="39">
        <v>0</v>
      </c>
      <c r="N47" s="39">
        <v>0</v>
      </c>
      <c r="O47" s="39">
        <v>0</v>
      </c>
      <c r="P47" s="39">
        <v>0</v>
      </c>
      <c r="Q47" s="40"/>
      <c r="R47" s="40"/>
    </row>
    <row r="48" spans="1:18" ht="13" customHeight="1" x14ac:dyDescent="0.35">
      <c r="A48" s="312"/>
      <c r="B48" s="388" t="str">
        <f>'Exigences AI Act pour DM'!A39</f>
        <v>10.2</v>
      </c>
      <c r="C48" s="389" t="str">
        <f>'Exigences AI Act pour DM'!B39</f>
        <v>Pratiques de gouvernance</v>
      </c>
      <c r="D48" s="387"/>
      <c r="E48" s="387"/>
      <c r="F48" s="313">
        <f>'Exigences AI Act pour DM'!D39</f>
        <v>0</v>
      </c>
      <c r="H48" s="37"/>
      <c r="I48" s="39">
        <v>0</v>
      </c>
      <c r="J48" s="39">
        <v>1</v>
      </c>
      <c r="K48" s="39">
        <v>0</v>
      </c>
      <c r="L48" s="39">
        <v>0</v>
      </c>
      <c r="M48" s="39">
        <v>0</v>
      </c>
      <c r="N48" s="39">
        <v>0</v>
      </c>
      <c r="O48" s="39">
        <v>0</v>
      </c>
      <c r="P48" s="39">
        <v>0</v>
      </c>
      <c r="Q48" s="40"/>
      <c r="R48" s="40"/>
    </row>
    <row r="49" spans="1:18" ht="13" customHeight="1" x14ac:dyDescent="0.35">
      <c r="A49" s="312"/>
      <c r="B49" s="388" t="str">
        <f>'Exigences AI Act pour DM'!A49</f>
        <v>10.3</v>
      </c>
      <c r="C49" s="389" t="str">
        <f>'Exigences AI Act pour DM'!B49</f>
        <v>Pertinence des données</v>
      </c>
      <c r="D49" s="387"/>
      <c r="E49" s="387"/>
      <c r="F49" s="313">
        <f>'Exigences AI Act pour DM'!D49</f>
        <v>0</v>
      </c>
      <c r="H49" s="37"/>
      <c r="I49" s="39">
        <v>0</v>
      </c>
      <c r="J49" s="39">
        <v>1</v>
      </c>
      <c r="K49" s="39">
        <v>0</v>
      </c>
      <c r="L49" s="39">
        <v>0</v>
      </c>
      <c r="M49" s="39">
        <v>0</v>
      </c>
      <c r="N49" s="39">
        <v>0</v>
      </c>
      <c r="O49" s="39">
        <v>0</v>
      </c>
      <c r="P49" s="39">
        <v>0</v>
      </c>
      <c r="Q49" s="40"/>
      <c r="R49" s="40"/>
    </row>
    <row r="50" spans="1:18" ht="13" customHeight="1" x14ac:dyDescent="0.35">
      <c r="A50" s="312"/>
      <c r="B50" s="388" t="str">
        <f>'Exigences AI Act pour DM'!A52</f>
        <v>10.4</v>
      </c>
      <c r="C50" s="389" t="str">
        <f>'Exigences AI Act pour DM'!B52</f>
        <v>Contexte des données</v>
      </c>
      <c r="D50" s="387"/>
      <c r="E50" s="387"/>
      <c r="F50" s="313">
        <f>'Exigences AI Act pour DM'!D52</f>
        <v>0</v>
      </c>
      <c r="H50" s="37"/>
      <c r="I50" s="39">
        <v>0</v>
      </c>
      <c r="J50" s="39">
        <v>1</v>
      </c>
      <c r="K50" s="39">
        <v>0</v>
      </c>
      <c r="L50" s="39">
        <v>0</v>
      </c>
      <c r="M50" s="39">
        <v>0</v>
      </c>
      <c r="N50" s="39">
        <v>0</v>
      </c>
      <c r="O50" s="39">
        <v>0</v>
      </c>
      <c r="P50" s="39">
        <v>0</v>
      </c>
      <c r="Q50" s="40"/>
      <c r="R50" s="40"/>
    </row>
    <row r="51" spans="1:18" ht="13" customHeight="1" x14ac:dyDescent="0.35">
      <c r="A51" s="283" t="str">
        <f>'Exigences AI Act pour DM'!A54</f>
        <v>Article 12</v>
      </c>
      <c r="B51" s="284" t="str">
        <f>'Exigences AI Act pour DM'!B54</f>
        <v>12. Enregistrement</v>
      </c>
      <c r="C51" s="284"/>
      <c r="D51" s="314"/>
      <c r="E51" s="314"/>
      <c r="F51" s="315">
        <f>'Exigences AI Act pour DM'!D54</f>
        <v>0</v>
      </c>
      <c r="H51" s="37"/>
      <c r="I51" s="39"/>
      <c r="J51" s="41"/>
      <c r="K51" s="39"/>
      <c r="L51" s="38"/>
      <c r="M51" s="38"/>
      <c r="N51" s="38"/>
      <c r="O51" s="39"/>
      <c r="P51" s="40"/>
      <c r="Q51" s="40"/>
      <c r="R51" s="40"/>
    </row>
    <row r="52" spans="1:18" ht="13" customHeight="1" x14ac:dyDescent="0.35">
      <c r="A52" s="316"/>
      <c r="B52" s="390" t="str">
        <f>'Exigences AI Act pour DM'!A55</f>
        <v>12.1</v>
      </c>
      <c r="C52" s="391" t="str">
        <f>'Exigences AI Act pour DM'!B55</f>
        <v>Journaux</v>
      </c>
      <c r="D52" s="392"/>
      <c r="E52" s="392"/>
      <c r="F52" s="317">
        <f>'Exigences AI Act pour DM'!D55</f>
        <v>0</v>
      </c>
      <c r="H52" s="37"/>
      <c r="I52" s="39">
        <v>0</v>
      </c>
      <c r="J52" s="39">
        <v>1</v>
      </c>
      <c r="K52" s="39">
        <v>1</v>
      </c>
      <c r="L52" s="39">
        <v>0</v>
      </c>
      <c r="M52" s="39">
        <v>0</v>
      </c>
      <c r="N52" s="39">
        <v>0</v>
      </c>
      <c r="O52" s="39">
        <v>0</v>
      </c>
      <c r="P52" s="39">
        <v>0</v>
      </c>
      <c r="Q52" s="40"/>
      <c r="R52" s="40"/>
    </row>
    <row r="53" spans="1:18" ht="13" customHeight="1" x14ac:dyDescent="0.35">
      <c r="A53" s="318"/>
      <c r="B53" s="285" t="str">
        <f>'Exigences AI Act pour DM'!A57</f>
        <v>12.1</v>
      </c>
      <c r="C53" s="286" t="str">
        <f>'Exigences AI Act pour DM'!B57</f>
        <v>Enregistrement des événements pertinents</v>
      </c>
      <c r="D53" s="319"/>
      <c r="E53" s="319"/>
      <c r="F53" s="320">
        <f>'Exigences AI Act pour DM'!D57</f>
        <v>0</v>
      </c>
      <c r="H53" s="37"/>
      <c r="I53" s="39">
        <v>0</v>
      </c>
      <c r="J53" s="39">
        <v>0</v>
      </c>
      <c r="K53" s="39">
        <v>1</v>
      </c>
      <c r="L53" s="39">
        <v>0</v>
      </c>
      <c r="M53" s="39">
        <v>0</v>
      </c>
      <c r="N53" s="39">
        <v>0</v>
      </c>
      <c r="O53" s="39">
        <v>0</v>
      </c>
      <c r="P53" s="39">
        <v>0</v>
      </c>
      <c r="Q53" s="40"/>
      <c r="R53" s="40"/>
    </row>
    <row r="54" spans="1:18" ht="13" customHeight="1" x14ac:dyDescent="0.35">
      <c r="A54" s="280" t="str">
        <f>'Exigences AI Act pour DM'!A61</f>
        <v>Article 13</v>
      </c>
      <c r="B54" s="393" t="str">
        <f>'Exigences AI Act pour DM'!B61</f>
        <v>13. Transparence et fourniture d’informations aux déployeurs</v>
      </c>
      <c r="C54" s="393"/>
      <c r="D54" s="394"/>
      <c r="E54" s="394"/>
      <c r="F54" s="321">
        <f>'Exigences AI Act pour DM'!D61</f>
        <v>0</v>
      </c>
      <c r="H54" s="37"/>
      <c r="I54" s="41"/>
      <c r="J54" s="41"/>
      <c r="K54" s="41"/>
      <c r="L54" s="38"/>
      <c r="M54" s="38"/>
      <c r="N54" s="38"/>
      <c r="O54" s="39"/>
      <c r="P54" s="40"/>
      <c r="Q54" s="40"/>
      <c r="R54" s="40"/>
    </row>
    <row r="55" spans="1:18" ht="13" customHeight="1" x14ac:dyDescent="0.35">
      <c r="A55" s="322"/>
      <c r="B55" s="395" t="str">
        <f>'Exigences AI Act pour DM'!A62</f>
        <v>13.1</v>
      </c>
      <c r="C55" s="396" t="str">
        <f>'Exigences AI Act pour DM'!B62</f>
        <v>Interprétabilité</v>
      </c>
      <c r="D55" s="394"/>
      <c r="E55" s="394"/>
      <c r="F55" s="323">
        <f>'Exigences AI Act pour DM'!D62</f>
        <v>0</v>
      </c>
      <c r="H55" s="37"/>
      <c r="I55" s="39">
        <v>0</v>
      </c>
      <c r="J55" s="39">
        <v>0</v>
      </c>
      <c r="K55" s="39">
        <v>1</v>
      </c>
      <c r="L55" s="39">
        <v>1</v>
      </c>
      <c r="M55" s="39">
        <v>0</v>
      </c>
      <c r="N55" s="39">
        <v>0</v>
      </c>
      <c r="O55" s="39">
        <v>0</v>
      </c>
      <c r="P55" s="39">
        <v>0</v>
      </c>
      <c r="Q55" s="40"/>
      <c r="R55" s="40"/>
    </row>
    <row r="56" spans="1:18" ht="8.5" customHeight="1" x14ac:dyDescent="0.35">
      <c r="A56" s="322"/>
      <c r="B56" s="395" t="str">
        <f>'Exigences AI Act pour DM'!A64</f>
        <v>13.2</v>
      </c>
      <c r="C56" s="396" t="str">
        <f>'Exigences AI Act pour DM'!B64</f>
        <v>Notice</v>
      </c>
      <c r="D56" s="394"/>
      <c r="E56" s="394"/>
      <c r="F56" s="323">
        <f>'Exigences AI Act pour DM'!D64</f>
        <v>0</v>
      </c>
      <c r="H56" s="37"/>
      <c r="I56" s="39">
        <v>0</v>
      </c>
      <c r="J56" s="39">
        <v>0</v>
      </c>
      <c r="K56" s="39">
        <v>0</v>
      </c>
      <c r="L56" s="39">
        <v>1</v>
      </c>
      <c r="M56" s="39">
        <v>0</v>
      </c>
      <c r="N56" s="39">
        <v>0</v>
      </c>
      <c r="O56" s="39">
        <v>0</v>
      </c>
      <c r="P56" s="39">
        <v>0</v>
      </c>
      <c r="Q56" s="40"/>
      <c r="R56" s="40"/>
    </row>
    <row r="57" spans="1:18" ht="13" customHeight="1" x14ac:dyDescent="0.35">
      <c r="A57" s="322"/>
      <c r="B57" s="395" t="str">
        <f>'Exigences AI Act pour DM'!A66</f>
        <v>13.3</v>
      </c>
      <c r="C57" s="396" t="str">
        <f>'Exigences AI Act pour DM'!B66</f>
        <v>Informations dans la notice</v>
      </c>
      <c r="D57" s="394"/>
      <c r="E57" s="394"/>
      <c r="F57" s="323">
        <f>'Exigences AI Act pour DM'!D66</f>
        <v>0</v>
      </c>
      <c r="H57" s="37"/>
      <c r="I57" s="39">
        <v>0</v>
      </c>
      <c r="J57" s="39">
        <v>0</v>
      </c>
      <c r="K57" s="39">
        <v>0</v>
      </c>
      <c r="L57" s="39">
        <v>1</v>
      </c>
      <c r="M57" s="39">
        <v>0</v>
      </c>
      <c r="N57" s="39">
        <v>0</v>
      </c>
      <c r="O57" s="39">
        <v>0</v>
      </c>
      <c r="P57" s="39">
        <v>0</v>
      </c>
      <c r="Q57" s="40"/>
      <c r="R57" s="40"/>
    </row>
    <row r="58" spans="1:18" ht="15" customHeight="1" x14ac:dyDescent="0.35">
      <c r="A58" s="287" t="str">
        <f>'Exigences AI Act pour DM'!A79</f>
        <v>Article 14</v>
      </c>
      <c r="B58" s="288" t="str">
        <f>'Exigences AI Act pour DM'!B79</f>
        <v>14. Contrôle humain</v>
      </c>
      <c r="C58" s="288"/>
      <c r="D58" s="324"/>
      <c r="E58" s="324"/>
      <c r="F58" s="325">
        <f>'Exigences AI Act pour DM'!D79</f>
        <v>0</v>
      </c>
      <c r="H58" s="37"/>
      <c r="I58" s="41"/>
      <c r="J58" s="41"/>
      <c r="K58" s="41"/>
      <c r="L58" s="38"/>
      <c r="M58" s="38"/>
      <c r="N58" s="38"/>
      <c r="O58" s="39"/>
      <c r="P58" s="40"/>
      <c r="Q58" s="40"/>
      <c r="R58" s="40"/>
    </row>
    <row r="59" spans="1:18" ht="13" customHeight="1" x14ac:dyDescent="0.35">
      <c r="A59" s="326"/>
      <c r="B59" s="397" t="str">
        <f>'Exigences AI Act pour DM'!A80</f>
        <v>14.1</v>
      </c>
      <c r="C59" s="398" t="str">
        <f>'Exigences AI Act pour DM'!B80</f>
        <v>Interface homme-machine</v>
      </c>
      <c r="D59" s="399"/>
      <c r="E59" s="399"/>
      <c r="F59" s="327">
        <f>'Exigences AI Act pour DM'!D80</f>
        <v>0</v>
      </c>
      <c r="H59" s="37"/>
      <c r="I59" s="39">
        <v>0</v>
      </c>
      <c r="J59" s="39">
        <v>0</v>
      </c>
      <c r="K59" s="39">
        <v>0</v>
      </c>
      <c r="L59" s="39">
        <v>1</v>
      </c>
      <c r="M59" s="39">
        <v>1</v>
      </c>
      <c r="N59" s="39">
        <v>0</v>
      </c>
      <c r="O59" s="39">
        <v>0</v>
      </c>
      <c r="P59" s="39">
        <v>0</v>
      </c>
      <c r="Q59" s="40"/>
      <c r="R59" s="40"/>
    </row>
    <row r="60" spans="1:18" ht="13" customHeight="1" x14ac:dyDescent="0.35">
      <c r="A60" s="326"/>
      <c r="B60" s="397" t="str">
        <f>'Exigences AI Act pour DM'!A82</f>
        <v>14.2</v>
      </c>
      <c r="C60" s="398" t="str">
        <f>'Exigences AI Act pour DM'!B82</f>
        <v>Prévention et réduction des risques</v>
      </c>
      <c r="D60" s="399"/>
      <c r="E60" s="399"/>
      <c r="F60" s="327">
        <f>'Exigences AI Act pour DM'!D82</f>
        <v>0</v>
      </c>
      <c r="H60" s="37"/>
      <c r="I60" s="39">
        <v>0</v>
      </c>
      <c r="J60" s="39">
        <v>0</v>
      </c>
      <c r="K60" s="39">
        <v>0</v>
      </c>
      <c r="L60" s="39">
        <v>0</v>
      </c>
      <c r="M60" s="39">
        <v>1</v>
      </c>
      <c r="N60" s="39">
        <v>0</v>
      </c>
      <c r="O60" s="39">
        <v>0</v>
      </c>
      <c r="P60" s="39">
        <v>0</v>
      </c>
      <c r="Q60" s="40"/>
      <c r="R60" s="40"/>
    </row>
    <row r="61" spans="1:18" ht="13" customHeight="1" x14ac:dyDescent="0.35">
      <c r="A61" s="326"/>
      <c r="B61" s="397" t="str">
        <f>'Exigences AI Act pour DM'!A84</f>
        <v>14.3</v>
      </c>
      <c r="C61" s="398" t="str">
        <f>'Exigences AI Act pour DM'!B84</f>
        <v>Mesures de contôle des risques</v>
      </c>
      <c r="D61" s="399"/>
      <c r="E61" s="399"/>
      <c r="F61" s="327">
        <f>'Exigences AI Act pour DM'!D84</f>
        <v>0</v>
      </c>
      <c r="H61" s="37"/>
      <c r="I61" s="39">
        <v>0</v>
      </c>
      <c r="J61" s="39">
        <v>0</v>
      </c>
      <c r="K61" s="39">
        <v>0</v>
      </c>
      <c r="L61" s="39">
        <v>0</v>
      </c>
      <c r="M61" s="39">
        <v>1</v>
      </c>
      <c r="N61" s="39">
        <v>0</v>
      </c>
      <c r="O61" s="39">
        <v>0</v>
      </c>
      <c r="P61" s="39">
        <v>0</v>
      </c>
      <c r="Q61" s="40"/>
      <c r="R61" s="40"/>
    </row>
    <row r="62" spans="1:18" ht="13" customHeight="1" x14ac:dyDescent="0.35">
      <c r="A62" s="328"/>
      <c r="B62" s="289" t="str">
        <f>'Exigences AI Act pour DM'!A86</f>
        <v>14.4</v>
      </c>
      <c r="C62" s="290" t="str">
        <f>'Exigences AI Act pour DM'!B86</f>
        <v>Modalités</v>
      </c>
      <c r="D62" s="329"/>
      <c r="E62" s="329"/>
      <c r="F62" s="330">
        <f>'Exigences AI Act pour DM'!D86</f>
        <v>0</v>
      </c>
      <c r="H62" s="37"/>
      <c r="I62" s="39">
        <v>0</v>
      </c>
      <c r="J62" s="39">
        <v>0</v>
      </c>
      <c r="K62" s="39">
        <v>0</v>
      </c>
      <c r="L62" s="39">
        <v>0</v>
      </c>
      <c r="M62" s="39">
        <v>1</v>
      </c>
      <c r="N62" s="39">
        <v>0</v>
      </c>
      <c r="O62" s="39">
        <v>0</v>
      </c>
      <c r="P62" s="39">
        <v>0</v>
      </c>
      <c r="Q62" s="40"/>
      <c r="R62" s="40"/>
    </row>
    <row r="63" spans="1:18" ht="13" customHeight="1" x14ac:dyDescent="0.35">
      <c r="A63" s="281" t="str">
        <f>'Exigences AI Act pour DM'!A92</f>
        <v>Article 15</v>
      </c>
      <c r="B63" s="400" t="str">
        <f>'Exigences AI Act pour DM'!B92</f>
        <v>15. Exactitude, robustesse, cybersécurité</v>
      </c>
      <c r="C63" s="400"/>
      <c r="D63" s="401"/>
      <c r="E63" s="401"/>
      <c r="F63" s="331">
        <f>'Exigences AI Act pour DM'!D92</f>
        <v>0</v>
      </c>
      <c r="H63" s="37"/>
      <c r="I63" s="41"/>
      <c r="J63" s="41"/>
      <c r="K63" s="41"/>
      <c r="L63" s="38"/>
      <c r="M63" s="38"/>
      <c r="N63" s="38"/>
      <c r="O63" s="39"/>
      <c r="P63" s="40"/>
      <c r="Q63" s="40"/>
      <c r="R63" s="40"/>
    </row>
    <row r="64" spans="1:18" ht="13" customHeight="1" x14ac:dyDescent="0.35">
      <c r="A64" s="332"/>
      <c r="B64" s="402" t="str">
        <f>'Exigences AI Act pour DM'!A93</f>
        <v>15.1</v>
      </c>
      <c r="C64" s="403" t="str">
        <f>'Exigences AI Act pour DM'!B93</f>
        <v>Conception et développement</v>
      </c>
      <c r="D64" s="401"/>
      <c r="E64" s="401"/>
      <c r="F64" s="333">
        <f>'Exigences AI Act pour DM'!D93</f>
        <v>0</v>
      </c>
      <c r="H64" s="37"/>
      <c r="I64" s="39">
        <v>0</v>
      </c>
      <c r="J64" s="39">
        <v>0</v>
      </c>
      <c r="K64" s="39">
        <v>0</v>
      </c>
      <c r="L64" s="39">
        <v>0</v>
      </c>
      <c r="M64" s="39">
        <v>1</v>
      </c>
      <c r="N64" s="42">
        <v>1</v>
      </c>
      <c r="O64" s="39">
        <v>0</v>
      </c>
      <c r="P64" s="39">
        <v>0</v>
      </c>
      <c r="Q64" s="40"/>
      <c r="R64" s="40"/>
    </row>
    <row r="65" spans="1:18" ht="13" customHeight="1" x14ac:dyDescent="0.35">
      <c r="A65" s="332"/>
      <c r="B65" s="402" t="str">
        <f>'Exigences AI Act pour DM'!A95</f>
        <v>15.3</v>
      </c>
      <c r="C65" s="403" t="str">
        <f>'Exigences AI Act pour DM'!B95</f>
        <v>Indicateurs d'exactitude</v>
      </c>
      <c r="D65" s="401"/>
      <c r="E65" s="401"/>
      <c r="F65" s="333">
        <f>'Exigences AI Act pour DM'!D95</f>
        <v>0</v>
      </c>
      <c r="H65" s="37"/>
      <c r="I65" s="39">
        <v>0</v>
      </c>
      <c r="J65" s="39">
        <v>0</v>
      </c>
      <c r="K65" s="39">
        <v>0</v>
      </c>
      <c r="L65" s="39">
        <v>0</v>
      </c>
      <c r="M65" s="39">
        <v>0</v>
      </c>
      <c r="N65" s="42">
        <v>1</v>
      </c>
      <c r="O65" s="39">
        <v>0</v>
      </c>
      <c r="P65" s="39">
        <v>0</v>
      </c>
      <c r="Q65" s="40"/>
      <c r="R65" s="40"/>
    </row>
    <row r="66" spans="1:18" ht="13" customHeight="1" x14ac:dyDescent="0.35">
      <c r="A66" s="332"/>
      <c r="B66" s="402" t="str">
        <f>'Exigences AI Act pour DM'!A97</f>
        <v>15.4</v>
      </c>
      <c r="C66" s="403" t="str">
        <f>'Exigences AI Act pour DM'!B97</f>
        <v>Résilience</v>
      </c>
      <c r="D66" s="401"/>
      <c r="E66" s="401"/>
      <c r="F66" s="333">
        <f>'Exigences AI Act pour DM'!D97</f>
        <v>0</v>
      </c>
      <c r="H66" s="37"/>
      <c r="I66" s="39">
        <v>0</v>
      </c>
      <c r="J66" s="39">
        <v>0</v>
      </c>
      <c r="K66" s="39">
        <v>0</v>
      </c>
      <c r="L66" s="39">
        <v>0</v>
      </c>
      <c r="M66" s="39">
        <v>0</v>
      </c>
      <c r="N66" s="42">
        <v>1</v>
      </c>
      <c r="O66" s="39">
        <v>0</v>
      </c>
      <c r="P66" s="39">
        <v>0</v>
      </c>
      <c r="Q66" s="40"/>
      <c r="R66" s="40"/>
    </row>
    <row r="67" spans="1:18" ht="12.5" customHeight="1" x14ac:dyDescent="0.35">
      <c r="A67" s="332"/>
      <c r="B67" s="402" t="str">
        <f>'Exigences AI Act pour DM'!A100</f>
        <v>15.5</v>
      </c>
      <c r="C67" s="403" t="str">
        <f>'Exigences AI Act pour DM'!B100</f>
        <v>Cybersécurité</v>
      </c>
      <c r="D67" s="401"/>
      <c r="E67" s="401"/>
      <c r="F67" s="333">
        <f>'Exigences AI Act pour DM'!D100</f>
        <v>0</v>
      </c>
      <c r="H67" s="37"/>
      <c r="I67" s="39">
        <v>0</v>
      </c>
      <c r="J67" s="39">
        <v>0</v>
      </c>
      <c r="K67" s="39">
        <v>0</v>
      </c>
      <c r="L67" s="39">
        <v>0</v>
      </c>
      <c r="M67" s="39">
        <v>0</v>
      </c>
      <c r="N67" s="42">
        <v>1</v>
      </c>
      <c r="O67" s="39">
        <v>0</v>
      </c>
      <c r="P67" s="39">
        <v>0</v>
      </c>
      <c r="Q67" s="40"/>
      <c r="R67" s="40"/>
    </row>
    <row r="68" spans="1:18" ht="13" customHeight="1" x14ac:dyDescent="0.35">
      <c r="A68" s="291" t="str">
        <f>'Exigences AI Act pour DM'!A104</f>
        <v>Article 17</v>
      </c>
      <c r="B68" s="292" t="str">
        <f>'Exigences AI Act pour DM'!B104</f>
        <v>17. Système de gestion de la qualité</v>
      </c>
      <c r="C68" s="292"/>
      <c r="D68" s="334"/>
      <c r="E68" s="334"/>
      <c r="F68" s="335">
        <f>'Exigences AI Act pour DM'!D104</f>
        <v>0</v>
      </c>
      <c r="H68" s="37"/>
      <c r="I68" s="41"/>
      <c r="J68" s="41"/>
      <c r="K68" s="41"/>
      <c r="L68" s="38"/>
      <c r="M68" s="38"/>
      <c r="N68" s="38"/>
      <c r="O68" s="39"/>
      <c r="P68" s="40"/>
      <c r="Q68" s="40"/>
      <c r="R68" s="40"/>
    </row>
    <row r="69" spans="1:18" ht="8.5" customHeight="1" x14ac:dyDescent="0.35">
      <c r="A69" s="275"/>
      <c r="B69" s="404" t="str">
        <f>'Exigences AI Act pour DM'!A105</f>
        <v>17.1</v>
      </c>
      <c r="C69" s="405" t="str">
        <f>'Exigences AI Act pour DM'!B105</f>
        <v>Eléments</v>
      </c>
      <c r="D69" s="406"/>
      <c r="E69" s="406"/>
      <c r="F69" s="336">
        <f>'Exigences AI Act pour DM'!D105</f>
        <v>0</v>
      </c>
      <c r="H69" s="37"/>
      <c r="I69" s="39">
        <v>0</v>
      </c>
      <c r="J69" s="39">
        <v>0</v>
      </c>
      <c r="K69" s="39">
        <v>0</v>
      </c>
      <c r="L69" s="39">
        <v>0</v>
      </c>
      <c r="M69" s="39">
        <v>0</v>
      </c>
      <c r="N69" s="39">
        <v>1</v>
      </c>
      <c r="O69" s="39">
        <v>1</v>
      </c>
      <c r="P69" s="39">
        <v>0</v>
      </c>
      <c r="Q69" s="40"/>
      <c r="R69" s="40"/>
    </row>
    <row r="70" spans="1:18" ht="13" customHeight="1" x14ac:dyDescent="0.35">
      <c r="A70" s="337"/>
      <c r="B70" s="404" t="str">
        <f>'Exigences AI Act pour DM'!A110</f>
        <v>14.1.d</v>
      </c>
      <c r="C70" s="405" t="str">
        <f>'Exigences AI Act pour DM'!B110</f>
        <v>d) des procédures d’examen, de test et de validation à exécuter avant, pendant et après le développement du système d’IA à haut risque, ainsi que la fréquence à laquelle elles doivent être réalisées;</v>
      </c>
      <c r="D70" s="406"/>
      <c r="E70" s="406"/>
      <c r="F70" s="336" t="str">
        <f>'Exigences AI Act pour DM'!D110</f>
        <v/>
      </c>
      <c r="H70" s="37"/>
      <c r="I70" s="39">
        <v>0</v>
      </c>
      <c r="J70" s="39">
        <v>0</v>
      </c>
      <c r="K70" s="39">
        <v>0</v>
      </c>
      <c r="L70" s="39">
        <v>0</v>
      </c>
      <c r="M70" s="39">
        <v>0</v>
      </c>
      <c r="N70" s="39">
        <v>0</v>
      </c>
      <c r="O70" s="39">
        <v>1</v>
      </c>
      <c r="P70" s="39">
        <v>0</v>
      </c>
      <c r="Q70" s="40"/>
      <c r="R70" s="40"/>
    </row>
    <row r="71" spans="1:18" ht="13" customHeight="1" x14ac:dyDescent="0.35">
      <c r="A71" s="338"/>
      <c r="B71" s="293" t="str">
        <f>'Exigences AI Act pour DM'!A112</f>
        <v>7.1.2.f</v>
      </c>
      <c r="C71" s="294" t="str">
        <f>'Exigences AI Act pour DM'!B112</f>
        <v>f) les systèmes et procédures de gestion des données, notamment l’acquisition, la collecte, l’analyse, l’étiquetage, le stockage, la filtration, l’exploration, l’agrégation, la conservation des données et toute autre opération concernant les données qui est effectuée avant la mise sur le marché ou la mise en service de systèmes d’IA à haut risque et aux fins de celles-ci;</v>
      </c>
      <c r="D71" s="339"/>
      <c r="E71" s="339"/>
      <c r="F71" s="340" t="str">
        <f>'Exigences AI Act pour DM'!D112</f>
        <v/>
      </c>
      <c r="H71" s="37"/>
      <c r="I71" s="39">
        <v>0</v>
      </c>
      <c r="J71" s="39">
        <v>0</v>
      </c>
      <c r="K71" s="39">
        <v>0</v>
      </c>
      <c r="L71" s="39">
        <v>0</v>
      </c>
      <c r="M71" s="39">
        <v>0</v>
      </c>
      <c r="N71" s="39">
        <v>0</v>
      </c>
      <c r="O71" s="39">
        <v>1</v>
      </c>
      <c r="P71" s="39">
        <v>0</v>
      </c>
      <c r="Q71" s="40"/>
      <c r="R71" s="40"/>
    </row>
    <row r="72" spans="1:18" ht="13" customHeight="1" x14ac:dyDescent="0.35">
      <c r="A72" s="282" t="str">
        <f>'Exigences AI Act pour DM'!A120</f>
        <v>Article 19</v>
      </c>
      <c r="B72" s="407" t="str">
        <f>'Exigences AI Act pour DM'!B120</f>
        <v>19. Journaux générés automatiquement</v>
      </c>
      <c r="C72" s="407"/>
      <c r="D72" s="408"/>
      <c r="E72" s="408"/>
      <c r="F72" s="341">
        <f>'Exigences AI Act pour DM'!D120</f>
        <v>0</v>
      </c>
      <c r="H72" s="37"/>
      <c r="I72" s="41"/>
      <c r="J72" s="41"/>
      <c r="K72" s="41"/>
      <c r="L72" s="38"/>
      <c r="M72" s="38"/>
      <c r="N72" s="38"/>
      <c r="O72" s="39"/>
      <c r="P72" s="43"/>
      <c r="Q72" s="40"/>
      <c r="R72" s="40"/>
    </row>
    <row r="73" spans="1:18" ht="13" customHeight="1" x14ac:dyDescent="0.35">
      <c r="A73" s="342"/>
      <c r="B73" s="276" t="str">
        <f>'Exigences AI Act pour DM'!A121</f>
        <v>19.1</v>
      </c>
      <c r="C73" s="277" t="str">
        <f>'Exigences AI Act pour DM'!B121</f>
        <v>Tenue et conservation</v>
      </c>
      <c r="D73" s="343"/>
      <c r="E73" s="343"/>
      <c r="F73" s="344">
        <f>'Exigences AI Act pour DM'!D121</f>
        <v>0</v>
      </c>
      <c r="H73" s="37"/>
      <c r="I73" s="39">
        <v>0</v>
      </c>
      <c r="J73" s="39">
        <v>0</v>
      </c>
      <c r="K73" s="39">
        <v>0</v>
      </c>
      <c r="L73" s="39">
        <v>0</v>
      </c>
      <c r="M73" s="39">
        <v>0</v>
      </c>
      <c r="N73" s="39">
        <v>0</v>
      </c>
      <c r="O73" s="39">
        <v>1</v>
      </c>
      <c r="P73" s="39">
        <v>1</v>
      </c>
      <c r="Q73" s="40"/>
      <c r="R73" s="40"/>
    </row>
    <row r="74" spans="1:18" x14ac:dyDescent="0.35">
      <c r="I74" s="40"/>
      <c r="J74" s="40"/>
      <c r="K74" s="40"/>
      <c r="L74" s="40"/>
      <c r="M74" s="40"/>
      <c r="N74" s="40"/>
      <c r="O74" s="40"/>
      <c r="P74" s="40"/>
      <c r="Q74" s="40"/>
      <c r="R74" s="40"/>
    </row>
  </sheetData>
  <sheetProtection sheet="1" formatCells="0" formatColumns="0" formatRows="0" selectLockedCells="1"/>
  <protectedRanges>
    <protectedRange sqref="F22:F24" name="Plage1"/>
  </protectedRanges>
  <mergeCells count="15">
    <mergeCell ref="A2:F2"/>
    <mergeCell ref="M13:N13"/>
    <mergeCell ref="A27:E27"/>
    <mergeCell ref="A16:D16"/>
    <mergeCell ref="F12:F13"/>
    <mergeCell ref="A11:D11"/>
    <mergeCell ref="A9:F9"/>
    <mergeCell ref="A26:F26"/>
    <mergeCell ref="A10:F10"/>
    <mergeCell ref="A19:F19"/>
    <mergeCell ref="A20:F20"/>
    <mergeCell ref="A21:D21"/>
    <mergeCell ref="A22:D22"/>
    <mergeCell ref="A23:D23"/>
    <mergeCell ref="A24:D24"/>
  </mergeCells>
  <phoneticPr fontId="7" type="noConversion"/>
  <dataValidations disablePrompts="1" xWindow="784" yWindow="800" count="2">
    <dataValidation allowBlank="1" showInputMessage="1" showErrorMessage="1" prompt="Indiquez brièvement le plan d'action prioritaire : objectifs, pilotage et planning" sqref="A22:A25" xr:uid="{8FF21297-ED5B-4E9A-988D-38740021905B}"/>
    <dataValidation allowBlank="1" showInputMessage="1" showErrorMessage="1" prompt="Indiquez tous les enseignements tirés des résultats de l'autodiagnostic" sqref="A19" xr:uid="{3001CB16-2059-45CA-93A7-6FD9C71CDCC3}"/>
  </dataValidations>
  <printOptions horizontalCentered="1"/>
  <pageMargins left="0.51" right="0.51" top="0.51" bottom="0.51" header="0.30000000000000004" footer="0.30000000000000004"/>
  <pageSetup paperSize="9" orientation="portrait" r:id="rId1"/>
  <headerFooter alignWithMargins="0">
    <oddHeader>&amp;L&amp;8Autodiagnostic AI Act pour fabricants DM&amp;C&amp;"Calibri,Normal"&amp;8Onglet : &amp;A&amp;R&amp;"Calibri,Normal"&amp;8Fichier : &amp;F</oddHeader>
    <oddFooter>&amp;L&amp;"Calibri,Normal"&amp;8Edition du 6 janvier 2025&amp;R&amp;"Arial Narrow,Normal"&amp;8&amp;P/&amp;N</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Mode d'Emploi</vt:lpstr>
      <vt:lpstr>Exigences AI Act pour DM</vt:lpstr>
      <vt:lpstr>Résultats et Actions</vt:lpstr>
      <vt:lpstr>'Résultats et Actions'!Impression_des_titres</vt:lpstr>
      <vt:lpstr>'Exigences AI Act pour DM'!Zone_d_impression</vt:lpstr>
      <vt:lpstr>'Mode d''Emploi'!Zone_d_impression</vt:lpstr>
      <vt:lpstr>'Résultats et Actions'!Zone_d_impression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dc:creator>
  <cp:lastModifiedBy>Judith PIET</cp:lastModifiedBy>
  <cp:lastPrinted>2025-01-06T09:42:01Z</cp:lastPrinted>
  <dcterms:created xsi:type="dcterms:W3CDTF">2013-11-15T16:22:47Z</dcterms:created>
  <dcterms:modified xsi:type="dcterms:W3CDTF">2025-01-06T09:44:01Z</dcterms:modified>
</cp:coreProperties>
</file>