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A imprimer\IDCB\final\"/>
    </mc:Choice>
  </mc:AlternateContent>
  <bookViews>
    <workbookView xWindow="0" yWindow="0" windowWidth="20490" windowHeight="7620" tabRatio="811"/>
  </bookViews>
  <sheets>
    <sheet name="Mode d'emploi" sheetId="8" r:id="rId1"/>
    <sheet name="Evaluation" sheetId="3" r:id="rId2"/>
    <sheet name="Résultats Globaux" sheetId="2" r:id="rId3"/>
    <sheet name="Résultats par Article" sheetId="1" r:id="rId4"/>
    <sheet name="Maîtrise documentaire" sheetId="9" r:id="rId5"/>
    <sheet name="Déclaration ISO 17050" sheetId="6" r:id="rId6"/>
    <sheet name="Utilitaires" sheetId="7" state="hidden" r:id="rId7"/>
  </sheets>
  <externalReferences>
    <externalReference r:id="rId8"/>
  </externalReferences>
  <definedNames>
    <definedName name="Choix_de__VÉRACITÉ">Utilitaires!$A$3:$A$7</definedName>
    <definedName name="_xlnm.Print_Titles" localSheetId="1">Evaluation!$1:$11</definedName>
    <definedName name="_xlnm.Print_Titles" localSheetId="4">'Maîtrise documentaire'!$1:$8</definedName>
    <definedName name="_xlnm.Print_Titles" localSheetId="2">'Résultats Globaux'!$1:$8</definedName>
    <definedName name="_xlnm.Print_Titles" localSheetId="3">'Résultats par Article'!$1:$9</definedName>
    <definedName name="liste" localSheetId="4">[1]Utilitaires!$A$2:$A$7</definedName>
    <definedName name="liste">Utilitaires!$A$2:$A$7</definedName>
    <definedName name="_xlnm.Print_Area" localSheetId="5">'Déclaration ISO 17050'!$A$1:$F$34</definedName>
    <definedName name="_xlnm.Print_Area" localSheetId="1">Evaluation!$A$12:$G$122</definedName>
    <definedName name="_xlnm.Print_Area" localSheetId="4">'Maîtrise documentaire'!$A$1:$K$31</definedName>
    <definedName name="_xlnm.Print_Area" localSheetId="0">'Mode d''emploi'!$A$1:$J$29</definedName>
    <definedName name="_xlnm.Print_Area" localSheetId="2">'Résultats Globaux'!$A$1:$I$55</definedName>
    <definedName name="_xlnm.Print_Area" localSheetId="3">'Résultats par Article'!$A$1:$I$27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9" l="1"/>
  <c r="A24" i="3" l="1"/>
  <c r="D111" i="3" l="1"/>
  <c r="D114" i="3"/>
  <c r="D115" i="3"/>
  <c r="D5" i="9"/>
  <c r="D6" i="9"/>
  <c r="D7" i="9"/>
  <c r="A5" i="9"/>
  <c r="G8" i="1"/>
  <c r="F8" i="1"/>
  <c r="F7" i="1"/>
  <c r="A16" i="3"/>
  <c r="A17" i="3" s="1"/>
  <c r="A18" i="3" s="1"/>
  <c r="F1" i="6"/>
  <c r="K1" i="9"/>
  <c r="I1" i="1"/>
  <c r="A2" i="1"/>
  <c r="A2" i="7"/>
  <c r="D116" i="3" s="1"/>
  <c r="A3" i="7"/>
  <c r="A5" i="7"/>
  <c r="E5" i="7" s="1"/>
  <c r="C3" i="7"/>
  <c r="A6" i="7"/>
  <c r="D6" i="7" s="1"/>
  <c r="A7" i="7"/>
  <c r="C7" i="7"/>
  <c r="D78" i="3"/>
  <c r="A23" i="7"/>
  <c r="C4" i="7"/>
  <c r="D80" i="3"/>
  <c r="G24" i="8"/>
  <c r="E24" i="8"/>
  <c r="G25" i="8"/>
  <c r="E25" i="8" s="1"/>
  <c r="D48" i="3"/>
  <c r="D81" i="3"/>
  <c r="B22" i="7"/>
  <c r="A16" i="7" s="1"/>
  <c r="D15" i="3"/>
  <c r="D21" i="3"/>
  <c r="E2" i="7"/>
  <c r="E4" i="7"/>
  <c r="A21" i="1" s="1"/>
  <c r="D4" i="7"/>
  <c r="A15" i="7"/>
  <c r="A14" i="7"/>
  <c r="A12" i="7"/>
  <c r="A11" i="7"/>
  <c r="A45" i="2"/>
  <c r="G10" i="7" s="1"/>
  <c r="A29" i="2"/>
  <c r="D1" i="7" s="1"/>
  <c r="I1" i="2"/>
  <c r="G1" i="3"/>
  <c r="F20" i="1"/>
  <c r="B14" i="7"/>
  <c r="B12" i="7"/>
  <c r="B15" i="7"/>
  <c r="B4" i="7"/>
  <c r="E83" i="3"/>
  <c r="A21" i="7"/>
  <c r="B21" i="7"/>
  <c r="G23" i="8"/>
  <c r="B31" i="7" s="1"/>
  <c r="D5" i="7"/>
  <c r="D7" i="7"/>
  <c r="D3" i="7"/>
  <c r="E6" i="7"/>
  <c r="E7" i="7"/>
  <c r="E3" i="7"/>
  <c r="C55" i="2"/>
  <c r="B54" i="2"/>
  <c r="B62" i="7" s="1"/>
  <c r="B53" i="2"/>
  <c r="B61" i="7"/>
  <c r="B52" i="2"/>
  <c r="B60" i="7" s="1"/>
  <c r="B51" i="2"/>
  <c r="B59" i="7" s="1"/>
  <c r="B50" i="2"/>
  <c r="B58" i="7"/>
  <c r="B49" i="2"/>
  <c r="B57" i="7" s="1"/>
  <c r="B48" i="2"/>
  <c r="B56" i="7" s="1"/>
  <c r="B43" i="2"/>
  <c r="B51" i="7" s="1"/>
  <c r="B42" i="2"/>
  <c r="B50" i="7" s="1"/>
  <c r="B41" i="2"/>
  <c r="B49" i="7"/>
  <c r="B40" i="2"/>
  <c r="B48" i="7" s="1"/>
  <c r="B39" i="2"/>
  <c r="B47" i="7" s="1"/>
  <c r="B38" i="2"/>
  <c r="B46" i="7"/>
  <c r="B37" i="2"/>
  <c r="B45" i="7" s="1"/>
  <c r="B36" i="2"/>
  <c r="B44" i="7" s="1"/>
  <c r="B35" i="2"/>
  <c r="B43" i="7" s="1"/>
  <c r="B34" i="2"/>
  <c r="B42" i="7" s="1"/>
  <c r="B33" i="2"/>
  <c r="B41" i="7"/>
  <c r="A36" i="7"/>
  <c r="A44" i="7" s="1"/>
  <c r="B32" i="2"/>
  <c r="B40" i="7" s="1"/>
  <c r="B6" i="7"/>
  <c r="E76" i="3"/>
  <c r="E75" i="3"/>
  <c r="B5" i="7"/>
  <c r="E16" i="3"/>
  <c r="E60" i="3"/>
  <c r="B11" i="7"/>
  <c r="C54" i="2"/>
  <c r="C53" i="2"/>
  <c r="C52" i="2"/>
  <c r="C51" i="2"/>
  <c r="C50" i="2"/>
  <c r="C49" i="2"/>
  <c r="C44" i="2"/>
  <c r="C43" i="2"/>
  <c r="C42" i="2"/>
  <c r="C41" i="2"/>
  <c r="C40" i="2"/>
  <c r="C39" i="2"/>
  <c r="C38" i="2"/>
  <c r="C37" i="2"/>
  <c r="C36" i="2"/>
  <c r="C35" i="2"/>
  <c r="C34" i="2"/>
  <c r="B55" i="2"/>
  <c r="B63" i="7"/>
  <c r="B44" i="2"/>
  <c r="B52" i="7" s="1"/>
  <c r="B7" i="7"/>
  <c r="E23" i="3"/>
  <c r="B3" i="7"/>
  <c r="E18" i="3"/>
  <c r="E8" i="1"/>
  <c r="E7" i="1"/>
  <c r="E6" i="1"/>
  <c r="A6" i="1"/>
  <c r="A3" i="2"/>
  <c r="G6" i="2"/>
  <c r="H6" i="9" s="1"/>
  <c r="F8" i="2"/>
  <c r="F8" i="9" s="1"/>
  <c r="E8" i="2"/>
  <c r="D8" i="9" s="1"/>
  <c r="F6" i="2"/>
  <c r="E6" i="9" s="1"/>
  <c r="G7" i="2"/>
  <c r="H7" i="9"/>
  <c r="C8" i="2"/>
  <c r="B8" i="9" s="1"/>
  <c r="D8" i="2"/>
  <c r="C8" i="9" s="1"/>
  <c r="C7" i="2"/>
  <c r="B7" i="9" s="1"/>
  <c r="C6" i="2"/>
  <c r="B6" i="9" s="1"/>
  <c r="A8" i="2"/>
  <c r="A8" i="9" s="1"/>
  <c r="A7" i="2"/>
  <c r="A7" i="9" s="1"/>
  <c r="A6" i="2"/>
  <c r="A7" i="1" s="1"/>
  <c r="C4" i="3"/>
  <c r="B47" i="2"/>
  <c r="B55" i="7" s="1"/>
  <c r="B46" i="2"/>
  <c r="B54" i="7" s="1"/>
  <c r="B31" i="2"/>
  <c r="B39" i="7" s="1"/>
  <c r="B30" i="2"/>
  <c r="B38" i="7"/>
  <c r="D32" i="6"/>
  <c r="F7" i="2"/>
  <c r="E7" i="9" s="1"/>
  <c r="B45" i="2"/>
  <c r="B53" i="7"/>
  <c r="B29" i="2"/>
  <c r="B37" i="7" s="1"/>
  <c r="C33" i="2"/>
  <c r="C32" i="2"/>
  <c r="C31" i="2"/>
  <c r="F30" i="6"/>
  <c r="D30" i="6"/>
  <c r="D27" i="6"/>
  <c r="D25" i="6"/>
  <c r="A9" i="6"/>
  <c r="D6" i="6"/>
  <c r="A6" i="6"/>
  <c r="C48" i="2"/>
  <c r="C47" i="2"/>
  <c r="C46" i="2"/>
  <c r="C30" i="2"/>
  <c r="A3" i="3"/>
  <c r="B20" i="1"/>
  <c r="A20" i="1"/>
  <c r="B11" i="1"/>
  <c r="A11" i="1"/>
  <c r="A2" i="2"/>
  <c r="A4" i="3"/>
  <c r="A2" i="3"/>
  <c r="E99" i="3"/>
  <c r="E103" i="3"/>
  <c r="E116" i="3"/>
  <c r="E109" i="3"/>
  <c r="E66" i="3"/>
  <c r="E71" i="3"/>
  <c r="E57" i="3"/>
  <c r="E36" i="3"/>
  <c r="E85" i="3"/>
  <c r="E78" i="3"/>
  <c r="E90" i="3"/>
  <c r="E51" i="3"/>
  <c r="E42" i="3"/>
  <c r="E54" i="3"/>
  <c r="E95" i="3"/>
  <c r="E59" i="3"/>
  <c r="E87" i="3"/>
  <c r="E64" i="3"/>
  <c r="E105" i="3"/>
  <c r="E40" i="3"/>
  <c r="D83" i="3"/>
  <c r="D82" i="3"/>
  <c r="E37" i="3"/>
  <c r="E67" i="3"/>
  <c r="E47" i="3"/>
  <c r="E112" i="3"/>
  <c r="E28" i="3"/>
  <c r="E48" i="3"/>
  <c r="E70" i="3"/>
  <c r="E77" i="3"/>
  <c r="E93" i="3"/>
  <c r="E86" i="3"/>
  <c r="E108" i="3"/>
  <c r="E33" i="3"/>
  <c r="E17" i="3"/>
  <c r="E50" i="3"/>
  <c r="E91" i="3"/>
  <c r="E104" i="3"/>
  <c r="E65" i="3"/>
  <c r="E15" i="3"/>
  <c r="B30" i="7"/>
  <c r="E121" i="3"/>
  <c r="B33" i="7"/>
  <c r="B28" i="7"/>
  <c r="B29" i="7"/>
  <c r="D23" i="3"/>
  <c r="B27" i="7"/>
  <c r="B23" i="7"/>
  <c r="B26" i="7"/>
  <c r="D67" i="3"/>
  <c r="D64" i="3"/>
  <c r="D62" i="3" s="1"/>
  <c r="G43" i="2" s="1"/>
  <c r="D65" i="3"/>
  <c r="A48" i="7"/>
  <c r="A63" i="7"/>
  <c r="A46" i="7"/>
  <c r="E119" i="3"/>
  <c r="A59" i="7"/>
  <c r="A51" i="7"/>
  <c r="E81" i="3"/>
  <c r="A58" i="7"/>
  <c r="A22" i="7"/>
  <c r="A57" i="7"/>
  <c r="A38" i="7"/>
  <c r="A43" i="7"/>
  <c r="E80" i="3"/>
  <c r="A39" i="7"/>
  <c r="E21" i="3"/>
  <c r="A41" i="7"/>
  <c r="E82" i="3"/>
  <c r="A52" i="7"/>
  <c r="A61" i="7"/>
  <c r="A54" i="7"/>
  <c r="A45" i="7"/>
  <c r="A56" i="7"/>
  <c r="D18" i="3"/>
  <c r="C9" i="1"/>
  <c r="E1" i="7"/>
  <c r="A15" i="6"/>
  <c r="A9" i="1"/>
  <c r="B15" i="6"/>
  <c r="D39" i="3"/>
  <c r="D96" i="3"/>
  <c r="D61" i="3"/>
  <c r="D31" i="3"/>
  <c r="C26" i="7"/>
  <c r="C5" i="7"/>
  <c r="C25" i="7"/>
  <c r="D112" i="3"/>
  <c r="D107" i="3"/>
  <c r="D33" i="3"/>
  <c r="D25" i="3"/>
  <c r="D108" i="3"/>
  <c r="C24" i="7"/>
  <c r="C23" i="7"/>
  <c r="D71" i="3"/>
  <c r="D93" i="3"/>
  <c r="D44" i="3"/>
  <c r="D42" i="3"/>
  <c r="D69" i="3"/>
  <c r="D70" i="3"/>
  <c r="D72" i="3"/>
  <c r="I25" i="9" s="1"/>
  <c r="D76" i="3"/>
  <c r="D122" i="3"/>
  <c r="D54" i="3"/>
  <c r="D97" i="3"/>
  <c r="D43" i="3"/>
  <c r="D32" i="3"/>
  <c r="D51" i="3"/>
  <c r="D57" i="3"/>
  <c r="D36" i="3"/>
  <c r="D28" i="3"/>
  <c r="D85" i="3"/>
  <c r="D103" i="3"/>
  <c r="D117" i="3"/>
  <c r="D47" i="3"/>
  <c r="D53" i="3"/>
  <c r="D104" i="3"/>
  <c r="D27" i="3"/>
  <c r="D40" i="3"/>
  <c r="D46" i="3"/>
  <c r="D87" i="3"/>
  <c r="D100" i="3"/>
  <c r="D59" i="3"/>
  <c r="D98" i="3"/>
  <c r="D105" i="3"/>
  <c r="D56" i="3"/>
  <c r="D102" i="3"/>
  <c r="D88" i="3"/>
  <c r="D24" i="3"/>
  <c r="D109" i="3"/>
  <c r="D95" i="3"/>
  <c r="D75" i="3"/>
  <c r="D92" i="3"/>
  <c r="D99" i="3"/>
  <c r="D17" i="3"/>
  <c r="D50" i="3"/>
  <c r="D49" i="3"/>
  <c r="G39" i="2" s="1"/>
  <c r="D90" i="3"/>
  <c r="D91" i="3"/>
  <c r="I28" i="9" s="1"/>
  <c r="H28" i="9" s="1"/>
  <c r="D37" i="3"/>
  <c r="D86" i="3"/>
  <c r="D120" i="3"/>
  <c r="D29" i="3"/>
  <c r="I22" i="9" s="1"/>
  <c r="D63" i="3"/>
  <c r="D77" i="3"/>
  <c r="D74" i="3" s="1"/>
  <c r="G74" i="3" s="1"/>
  <c r="E32" i="3"/>
  <c r="E29" i="3"/>
  <c r="E43" i="3"/>
  <c r="E92" i="3"/>
  <c r="E102" i="3"/>
  <c r="E69" i="3"/>
  <c r="E46" i="3"/>
  <c r="E111" i="3"/>
  <c r="E20" i="3"/>
  <c r="E115" i="3"/>
  <c r="E27" i="3"/>
  <c r="C8" i="1"/>
  <c r="G7" i="1"/>
  <c r="E114" i="3"/>
  <c r="B24" i="7"/>
  <c r="E96" i="3"/>
  <c r="A60" i="7"/>
  <c r="E63" i="3"/>
  <c r="E56" i="3"/>
  <c r="E98" i="3"/>
  <c r="E25" i="3"/>
  <c r="E72" i="3"/>
  <c r="E24" i="3"/>
  <c r="E88" i="3"/>
  <c r="B25" i="7"/>
  <c r="B32" i="7"/>
  <c r="E117" i="3"/>
  <c r="E120" i="3"/>
  <c r="E44" i="3"/>
  <c r="E100" i="3"/>
  <c r="E35" i="3"/>
  <c r="E39" i="3"/>
  <c r="E122" i="3"/>
  <c r="D9" i="1"/>
  <c r="E97" i="3"/>
  <c r="E53" i="3"/>
  <c r="E107" i="3"/>
  <c r="E31" i="3"/>
  <c r="D38" i="3"/>
  <c r="G36" i="2" s="1"/>
  <c r="D110" i="3"/>
  <c r="G110" i="3" s="1"/>
  <c r="D30" i="3"/>
  <c r="G34" i="2" s="1"/>
  <c r="D26" i="3"/>
  <c r="G33" i="2" s="1"/>
  <c r="I29" i="9"/>
  <c r="D20" i="3"/>
  <c r="D19" i="3" s="1"/>
  <c r="G31" i="2" s="1"/>
  <c r="D66" i="3"/>
  <c r="D119" i="3"/>
  <c r="D16" i="3"/>
  <c r="D60" i="3"/>
  <c r="D58" i="3"/>
  <c r="G42" i="2" s="1"/>
  <c r="D52" i="3"/>
  <c r="G40" i="2" s="1"/>
  <c r="I27" i="9"/>
  <c r="J27" i="9" s="1"/>
  <c r="I30" i="9"/>
  <c r="J30" i="9" s="1"/>
  <c r="D106" i="3"/>
  <c r="G52" i="2" s="1"/>
  <c r="H29" i="9"/>
  <c r="G53" i="2"/>
  <c r="G52" i="3"/>
  <c r="E52" i="3" s="1"/>
  <c r="F9" i="1" l="1"/>
  <c r="J22" i="9"/>
  <c r="H22" i="9"/>
  <c r="I21" i="9"/>
  <c r="D2" i="7"/>
  <c r="D12" i="1" s="1"/>
  <c r="D45" i="3"/>
  <c r="G38" i="2" s="1"/>
  <c r="C7" i="1"/>
  <c r="D79" i="3"/>
  <c r="G58" i="3"/>
  <c r="D101" i="3"/>
  <c r="D55" i="3"/>
  <c r="G41" i="2" s="1"/>
  <c r="G49" i="3"/>
  <c r="D94" i="3"/>
  <c r="G94" i="3" s="1"/>
  <c r="D113" i="3"/>
  <c r="G113" i="3" s="1"/>
  <c r="D68" i="3"/>
  <c r="G44" i="2" s="1"/>
  <c r="D22" i="3"/>
  <c r="G32" i="2" s="1"/>
  <c r="D89" i="3"/>
  <c r="D41" i="3"/>
  <c r="G37" i="2" s="1"/>
  <c r="F3" i="7"/>
  <c r="E8" i="7"/>
  <c r="F6" i="7"/>
  <c r="F7" i="7"/>
  <c r="D84" i="3"/>
  <c r="G48" i="2" s="1"/>
  <c r="F4" i="7"/>
  <c r="A12" i="2" s="1"/>
  <c r="I27" i="2" s="1"/>
  <c r="D14" i="3"/>
  <c r="G30" i="2" s="1"/>
  <c r="I20" i="9"/>
  <c r="J20" i="9" s="1"/>
  <c r="G55" i="3"/>
  <c r="A20" i="3"/>
  <c r="G89" i="3"/>
  <c r="G49" i="2"/>
  <c r="G41" i="3"/>
  <c r="J29" i="9"/>
  <c r="J28" i="9"/>
  <c r="G19" i="3"/>
  <c r="G22" i="3"/>
  <c r="J21" i="9"/>
  <c r="H21" i="9"/>
  <c r="J25" i="9"/>
  <c r="H25" i="9"/>
  <c r="G54" i="2"/>
  <c r="G51" i="2"/>
  <c r="G101" i="3"/>
  <c r="F53" i="2"/>
  <c r="I53" i="2" s="1"/>
  <c r="E110" i="3"/>
  <c r="F5" i="7"/>
  <c r="C31" i="7"/>
  <c r="C22" i="7"/>
  <c r="C28" i="7"/>
  <c r="C27" i="7"/>
  <c r="C33" i="7"/>
  <c r="C30" i="7"/>
  <c r="C6" i="7"/>
  <c r="C29" i="7"/>
  <c r="C32" i="7"/>
  <c r="I31" i="9"/>
  <c r="G47" i="2"/>
  <c r="G79" i="3"/>
  <c r="G38" i="3"/>
  <c r="A14" i="6"/>
  <c r="B14" i="6"/>
  <c r="A6" i="9"/>
  <c r="A62" i="7"/>
  <c r="D8" i="7"/>
  <c r="G62" i="3"/>
  <c r="H27" i="9"/>
  <c r="A8" i="1"/>
  <c r="G46" i="2"/>
  <c r="G106" i="3"/>
  <c r="G30" i="3"/>
  <c r="I24" i="9"/>
  <c r="F10" i="7"/>
  <c r="A12" i="1"/>
  <c r="A42" i="7"/>
  <c r="A47" i="7"/>
  <c r="A50" i="7"/>
  <c r="E9" i="1"/>
  <c r="F46" i="2"/>
  <c r="F40" i="2"/>
  <c r="I40" i="2" s="1"/>
  <c r="H30" i="9"/>
  <c r="G26" i="3"/>
  <c r="A55" i="7"/>
  <c r="A49" i="7"/>
  <c r="D35" i="3"/>
  <c r="E74" i="3"/>
  <c r="A40" i="7"/>
  <c r="D121" i="3"/>
  <c r="I26" i="9" s="1"/>
  <c r="G50" i="2" l="1"/>
  <c r="E49" i="3"/>
  <c r="F39" i="2"/>
  <c r="I39" i="2" s="1"/>
  <c r="G45" i="3"/>
  <c r="F38" i="2" s="1"/>
  <c r="I38" i="2" s="1"/>
  <c r="G68" i="3"/>
  <c r="F2" i="7"/>
  <c r="E58" i="3"/>
  <c r="F42" i="2"/>
  <c r="I42" i="2" s="1"/>
  <c r="H20" i="9"/>
  <c r="F8" i="7"/>
  <c r="A11" i="2" s="1"/>
  <c r="G10" i="3"/>
  <c r="G84" i="3"/>
  <c r="F48" i="2" s="1"/>
  <c r="G14" i="3"/>
  <c r="E14" i="3" s="1"/>
  <c r="D21" i="1"/>
  <c r="A15" i="2"/>
  <c r="E79" i="3"/>
  <c r="F47" i="2"/>
  <c r="I47" i="2"/>
  <c r="E22" i="3"/>
  <c r="F32" i="2"/>
  <c r="I32" i="2" s="1"/>
  <c r="F37" i="2"/>
  <c r="I37" i="2" s="1"/>
  <c r="E41" i="3"/>
  <c r="H26" i="9"/>
  <c r="J26" i="9"/>
  <c r="E26" i="3"/>
  <c r="F33" i="2"/>
  <c r="I33" i="2" s="1"/>
  <c r="F36" i="2"/>
  <c r="I36" i="2" s="1"/>
  <c r="E38" i="3"/>
  <c r="J31" i="9"/>
  <c r="H31" i="9"/>
  <c r="A21" i="3"/>
  <c r="E101" i="3"/>
  <c r="F51" i="2"/>
  <c r="I51" i="2" s="1"/>
  <c r="E68" i="3"/>
  <c r="F44" i="2"/>
  <c r="I44" i="2" s="1"/>
  <c r="F31" i="2"/>
  <c r="E19" i="3"/>
  <c r="F49" i="2"/>
  <c r="I49" i="2" s="1"/>
  <c r="E89" i="3"/>
  <c r="A23" i="3"/>
  <c r="A25" i="3" s="1"/>
  <c r="J24" i="9"/>
  <c r="H24" i="9"/>
  <c r="E62" i="3"/>
  <c r="F43" i="2"/>
  <c r="I43" i="2" s="1"/>
  <c r="D118" i="3"/>
  <c r="E94" i="3"/>
  <c r="F50" i="2"/>
  <c r="I50" i="2" s="1"/>
  <c r="E113" i="3"/>
  <c r="F54" i="2"/>
  <c r="I54" i="2" s="1"/>
  <c r="F41" i="2"/>
  <c r="E55" i="3"/>
  <c r="E30" i="3"/>
  <c r="F34" i="2"/>
  <c r="I34" i="2" s="1"/>
  <c r="E106" i="3"/>
  <c r="F52" i="2"/>
  <c r="I52" i="2" s="1"/>
  <c r="D34" i="3"/>
  <c r="G35" i="2" s="1"/>
  <c r="I23" i="9"/>
  <c r="I46" i="2"/>
  <c r="E45" i="3"/>
  <c r="I41" i="2"/>
  <c r="E84" i="3" l="1"/>
  <c r="I48" i="2" s="1"/>
  <c r="I31" i="2"/>
  <c r="F30" i="2"/>
  <c r="I30" i="2" s="1"/>
  <c r="A27" i="2"/>
  <c r="A10" i="3"/>
  <c r="G34" i="3"/>
  <c r="D13" i="3"/>
  <c r="A27" i="3"/>
  <c r="J23" i="9"/>
  <c r="H23" i="9"/>
  <c r="H10" i="9"/>
  <c r="F10" i="9" s="1"/>
  <c r="I10" i="9" s="1"/>
  <c r="G118" i="3"/>
  <c r="G55" i="2"/>
  <c r="D73" i="3"/>
  <c r="G45" i="2" l="1"/>
  <c r="G73" i="3"/>
  <c r="A28" i="3"/>
  <c r="E118" i="3"/>
  <c r="F55" i="2"/>
  <c r="G11" i="7"/>
  <c r="G13" i="7"/>
  <c r="A27" i="1" s="1"/>
  <c r="G15" i="7"/>
  <c r="G14" i="7"/>
  <c r="G16" i="7"/>
  <c r="G12" i="7"/>
  <c r="I55" i="2"/>
  <c r="A29" i="3"/>
  <c r="A31" i="3" s="1"/>
  <c r="A32" i="3" s="1"/>
  <c r="A33" i="3" s="1"/>
  <c r="G13" i="3"/>
  <c r="G29" i="2"/>
  <c r="D12" i="3"/>
  <c r="E34" i="3"/>
  <c r="F35" i="2"/>
  <c r="I35" i="2" s="1"/>
  <c r="F16" i="7"/>
  <c r="C12" i="7"/>
  <c r="F12" i="7"/>
  <c r="F14" i="7"/>
  <c r="C11" i="7"/>
  <c r="C14" i="7"/>
  <c r="F13" i="7"/>
  <c r="A18" i="1" s="1"/>
  <c r="C15" i="7"/>
  <c r="C13" i="7"/>
  <c r="E15" i="2" s="1"/>
  <c r="C16" i="7"/>
  <c r="F15" i="7"/>
  <c r="F11" i="7"/>
  <c r="F17" i="7" l="1"/>
  <c r="C17" i="7"/>
  <c r="E12" i="7"/>
  <c r="E15" i="7"/>
  <c r="E13" i="3"/>
  <c r="I29" i="2" s="1"/>
  <c r="F29" i="2"/>
  <c r="E13" i="7"/>
  <c r="E12" i="2" s="1"/>
  <c r="E11" i="7"/>
  <c r="E14" i="7"/>
  <c r="E16" i="7"/>
  <c r="A35" i="3"/>
  <c r="C10" i="3"/>
  <c r="A19" i="2"/>
  <c r="E27" i="2"/>
  <c r="F45" i="2"/>
  <c r="E73" i="3"/>
  <c r="I45" i="2" s="1"/>
  <c r="G12" i="3"/>
  <c r="G28" i="2"/>
  <c r="G17" i="7"/>
  <c r="E15" i="6"/>
  <c r="G20" i="1"/>
  <c r="E14" i="6"/>
  <c r="G11" i="1"/>
  <c r="F14" i="6" l="1"/>
  <c r="I11" i="1"/>
  <c r="I20" i="1"/>
  <c r="F15" i="6"/>
  <c r="A36" i="3"/>
  <c r="D14" i="7"/>
  <c r="E28" i="2"/>
  <c r="D15" i="7"/>
  <c r="D12" i="7"/>
  <c r="E12" i="3"/>
  <c r="D11" i="7"/>
  <c r="E17" i="7"/>
  <c r="A18" i="2"/>
  <c r="E11" i="2"/>
  <c r="E13" i="6" l="1"/>
  <c r="F13" i="6" s="1"/>
  <c r="I28" i="2"/>
  <c r="A37" i="3"/>
  <c r="A39" i="3" l="1"/>
  <c r="A40" i="3" s="1"/>
  <c r="A42" i="3" s="1"/>
  <c r="A43" i="3" s="1"/>
  <c r="A44" i="3" s="1"/>
  <c r="A46" i="3" s="1"/>
  <c r="A47" i="3" s="1"/>
  <c r="A48" i="3" s="1"/>
  <c r="A50" i="3" s="1"/>
  <c r="A51" i="3" s="1"/>
  <c r="A53" i="3" s="1"/>
  <c r="A54" i="3" s="1"/>
  <c r="A56" i="3" s="1"/>
  <c r="A57" i="3" s="1"/>
  <c r="A59" i="3" s="1"/>
  <c r="A60" i="3" s="1"/>
  <c r="A61" i="3" s="1"/>
  <c r="A63" i="3" s="1"/>
  <c r="A64" i="3" s="1"/>
  <c r="A65" i="3" s="1"/>
  <c r="A66" i="3" s="1"/>
  <c r="A67" i="3" s="1"/>
  <c r="A69" i="3" s="1"/>
  <c r="A70" i="3" s="1"/>
  <c r="A71" i="3" s="1"/>
  <c r="A72" i="3" s="1"/>
  <c r="A75" i="3" s="1"/>
  <c r="A76" i="3" s="1"/>
  <c r="A77" i="3" s="1"/>
  <c r="A78" i="3" s="1"/>
  <c r="A80" i="3" s="1"/>
  <c r="A81" i="3" s="1"/>
  <c r="A82" i="3" s="1"/>
  <c r="A83" i="3" s="1"/>
  <c r="A85" i="3" s="1"/>
  <c r="A86" i="3" s="1"/>
  <c r="A87" i="3" s="1"/>
  <c r="A88" i="3" s="1"/>
  <c r="A90" i="3" s="1"/>
  <c r="A91" i="3" s="1"/>
  <c r="A92" i="3" s="1"/>
  <c r="A93" i="3" s="1"/>
  <c r="A95" i="3" s="1"/>
  <c r="A96" i="3" s="1"/>
  <c r="A97" i="3" s="1"/>
  <c r="A98" i="3" s="1"/>
  <c r="A99" i="3" s="1"/>
  <c r="A100" i="3" s="1"/>
  <c r="A102" i="3" s="1"/>
  <c r="A103" i="3" s="1"/>
  <c r="A104" i="3" s="1"/>
  <c r="A105" i="3" s="1"/>
  <c r="A107" i="3" s="1"/>
  <c r="A108" i="3" s="1"/>
  <c r="A109" i="3" s="1"/>
  <c r="A111" i="3" s="1"/>
  <c r="A112" i="3" s="1"/>
  <c r="A114" i="3" s="1"/>
  <c r="A115" i="3" s="1"/>
  <c r="A116" i="3" s="1"/>
  <c r="A117" i="3" s="1"/>
  <c r="A119" i="3" s="1"/>
  <c r="A120" i="3" s="1"/>
  <c r="A121" i="3" s="1"/>
  <c r="A122" i="3" s="1"/>
</calcChain>
</file>

<file path=xl/sharedStrings.xml><?xml version="1.0" encoding="utf-8"?>
<sst xmlns="http://schemas.openxmlformats.org/spreadsheetml/2006/main" count="506" uniqueCount="370">
  <si>
    <t>Impression sur pages A4 100% en format horizontal</t>
  </si>
  <si>
    <t>COMMENTAIRES sur les RÉSULTATS obtenus</t>
  </si>
  <si>
    <t>Plan n°1 :</t>
  </si>
  <si>
    <t>Plan n°2 :</t>
  </si>
  <si>
    <t>Plan n°3 :</t>
  </si>
  <si>
    <t>Evaluations</t>
  </si>
  <si>
    <t>Taux %</t>
  </si>
  <si>
    <t>Niveaux de CONFORMITÉ</t>
  </si>
  <si>
    <t>NOM et Prénom</t>
  </si>
  <si>
    <t>Réf.</t>
    <phoneticPr fontId="0" type="noConversion"/>
  </si>
  <si>
    <t>Critères d'exigence des articles de la norme</t>
  </si>
  <si>
    <t>Evaluations</t>
    <phoneticPr fontId="0" type="noConversion"/>
  </si>
  <si>
    <t>%</t>
  </si>
  <si>
    <t>Libellés des évaluations</t>
  </si>
  <si>
    <t>Modes de preuve et commentaires</t>
  </si>
  <si>
    <t>Tous les Articles de la norme</t>
  </si>
  <si>
    <t>Art. 4</t>
  </si>
  <si>
    <t>4.1</t>
  </si>
  <si>
    <t>4.2</t>
  </si>
  <si>
    <t>Plutôt Faux</t>
  </si>
  <si>
    <t>Art. 5</t>
  </si>
  <si>
    <t>Mode d'emploi</t>
  </si>
  <si>
    <t>Insuffisant</t>
  </si>
  <si>
    <t>Conforme</t>
  </si>
  <si>
    <t xml:space="preserve"> Fiche de déclaration de conformité par une première partie - norme ISO 17050</t>
    <phoneticPr fontId="0" type="noConversion"/>
  </si>
  <si>
    <t>Enregistrement qualité : impression sur 1 page A4 100% en vertical</t>
  </si>
  <si>
    <t>Date limite de validité de la déclaration :</t>
  </si>
  <si>
    <r>
      <t xml:space="preserve">Nous avons appliqué </t>
    </r>
    <r>
      <rPr>
        <b/>
        <sz val="9"/>
        <rFont val="Arial"/>
        <family val="2"/>
      </rPr>
      <t xml:space="preserve">la meilleure rigueur d'élaboration et d'analyse </t>
    </r>
    <r>
      <rPr>
        <sz val="9"/>
        <rFont val="Arial"/>
        <family val="2"/>
      </rPr>
      <t>(évaluation par plusieurs personnes compétentes) et nous avons respecté</t>
    </r>
    <r>
      <rPr>
        <b/>
        <sz val="9"/>
        <rFont val="Arial"/>
        <family val="2"/>
      </rPr>
      <t xml:space="preserve"> les règles d'éthique professionnelle</t>
    </r>
    <r>
      <rPr>
        <sz val="9"/>
        <rFont val="Arial"/>
        <family val="2"/>
      </rPr>
      <t xml:space="preserve"> (absence de conflits d'intérêt, respect des opinions, liberté des choix) pour parvenir aux résultats ci-dessous.</t>
    </r>
  </si>
  <si>
    <t>Taux moyen</t>
  </si>
  <si>
    <t>Documents génériques</t>
  </si>
  <si>
    <t>Documents spécifiques</t>
  </si>
  <si>
    <r>
      <rPr>
        <b/>
        <sz val="9"/>
        <color indexed="39"/>
        <rFont val="Arial"/>
        <family val="2"/>
      </rPr>
      <t>Modifier les contenus bleus et mettre ensuite en</t>
    </r>
    <r>
      <rPr>
        <b/>
        <sz val="9"/>
        <color indexed="10"/>
        <rFont val="Arial"/>
        <family val="2"/>
      </rPr>
      <t xml:space="preserve"> </t>
    </r>
    <r>
      <rPr>
        <b/>
        <sz val="9"/>
        <rFont val="Arial"/>
        <family val="2"/>
      </rPr>
      <t>noir</t>
    </r>
    <r>
      <rPr>
        <b/>
        <sz val="9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: 
</t>
    </r>
    <r>
      <rPr>
        <sz val="9"/>
        <color indexed="39"/>
        <rFont val="Arial"/>
        <family val="2"/>
      </rPr>
      <t>Enregistrements qualité :</t>
    </r>
    <r>
      <rPr>
        <b/>
        <sz val="9"/>
        <color indexed="39"/>
        <rFont val="Arial"/>
        <family val="2"/>
      </rPr>
      <t xml:space="preserve"> </t>
    </r>
    <r>
      <rPr>
        <sz val="9"/>
        <color indexed="39"/>
        <rFont val="Arial"/>
        <family val="2"/>
      </rPr>
      <t>indiquez ceux que vous mettrez à disposition d'un auditeur. Il peut s'agir des onglets imprimés et signés de ce fichier d'autodiagnostic</t>
    </r>
  </si>
  <si>
    <r>
      <rPr>
        <b/>
        <sz val="9"/>
        <rFont val="Arial"/>
        <family val="2"/>
      </rPr>
      <t xml:space="preserve">Outil d'autodiagnostic </t>
    </r>
    <r>
      <rPr>
        <b/>
        <sz val="7.5"/>
        <rFont val="Arial"/>
        <family val="2"/>
      </rPr>
      <t xml:space="preserve">: </t>
    </r>
    <r>
      <rPr>
        <sz val="7"/>
        <rFont val="Arial Narrow"/>
        <family val="2"/>
      </rPr>
      <t>Fichier Excel® automatisé mis au point à l'Université de Technologie de Compiègne, France (www.utc.fr) - voir sa dénomination au bas de la feuille</t>
    </r>
  </si>
  <si>
    <t>Signataires</t>
  </si>
  <si>
    <t xml:space="preserve">Coordonnées professionnelles : </t>
  </si>
  <si>
    <t>Organisme de la personne indépendante</t>
  </si>
  <si>
    <t>Adresse complète de l'organisme de la personne indépendante</t>
  </si>
  <si>
    <t>Adresse complète de l'Exploitant</t>
  </si>
  <si>
    <t>Code postal - Ville - Pays de l'organisme de la personne indépendante</t>
  </si>
  <si>
    <t>Code postal - Ville - Pays de l'Exploitant</t>
  </si>
  <si>
    <t>Tél et email de la personne indépendante</t>
  </si>
  <si>
    <t>Date de la déclaration (jj/mm/aaaa) :</t>
  </si>
  <si>
    <t>Date de l'autodiagnostic (jj/mm/aaaa) :</t>
  </si>
  <si>
    <t>Signature :</t>
  </si>
  <si>
    <t>Libellé du critère quand il sera choisi</t>
  </si>
  <si>
    <t>Tracage de la limite de CONFORMITÉ</t>
  </si>
  <si>
    <t>Enregistrement qualité :  A4 100% vertical</t>
    <phoneticPr fontId="0" type="noConversion"/>
  </si>
  <si>
    <t>en attente</t>
  </si>
  <si>
    <t>Faux </t>
  </si>
  <si>
    <t>Nb total de critères d'exigences</t>
  </si>
  <si>
    <t>Tracer la moyenne : total ou 0</t>
  </si>
  <si>
    <r>
      <rPr>
        <b/>
        <sz val="8"/>
        <color rgb="FF0000FF"/>
        <rFont val="Arial"/>
        <family val="2"/>
      </rPr>
      <t xml:space="preserve">Attention : </t>
    </r>
    <r>
      <rPr>
        <sz val="8"/>
        <color rgb="FF0000FF"/>
        <rFont val="Arial"/>
        <family val="2"/>
      </rPr>
      <t>Seules les cases blanches écrites en bleu peuvent être modifiées par l’utilisateur. Cela concerne toutes les parties de l’outil</t>
    </r>
  </si>
  <si>
    <t>Date :</t>
  </si>
  <si>
    <t>Non applicable</t>
  </si>
  <si>
    <t>NA</t>
  </si>
  <si>
    <t>En pointillés verts : seuil minimal paramétré pour être "Conforme" : voir onglet Mode d'Emploi</t>
  </si>
  <si>
    <t>Références des documents</t>
  </si>
  <si>
    <t>Ne présente pas de non conformité</t>
  </si>
  <si>
    <r>
      <rPr>
        <sz val="6"/>
        <color theme="1"/>
        <rFont val="Arial"/>
        <family val="2"/>
      </rPr>
      <t xml:space="preserve">Libellés explicites </t>
    </r>
    <r>
      <rPr>
        <b/>
        <sz val="6"/>
        <color theme="1"/>
        <rFont val="Arial"/>
        <family val="2"/>
      </rPr>
      <t xml:space="preserve">
des niveaux de VÉRACITÉ</t>
    </r>
  </si>
  <si>
    <r>
      <rPr>
        <b/>
        <sz val="7"/>
        <color theme="1"/>
        <rFont val="Arial"/>
        <family val="2"/>
      </rPr>
      <t xml:space="preserve">Niveau 1 </t>
    </r>
    <r>
      <rPr>
        <sz val="7"/>
        <color theme="1"/>
        <rFont val="Arial"/>
        <family val="2"/>
      </rPr>
      <t>: Le critère n'est pas respecté.</t>
    </r>
  </si>
  <si>
    <r>
      <rPr>
        <b/>
        <sz val="7"/>
        <color theme="1"/>
        <rFont val="Arial"/>
        <family val="2"/>
      </rPr>
      <t xml:space="preserve">Niveau 2 </t>
    </r>
    <r>
      <rPr>
        <sz val="7"/>
        <color theme="1"/>
        <rFont val="Arial"/>
        <family val="2"/>
      </rPr>
      <t>: Le critère est aléatoirement appliqué</t>
    </r>
    <r>
      <rPr>
        <b/>
        <sz val="7"/>
        <color theme="1"/>
        <rFont val="Arial"/>
        <family val="2"/>
      </rPr>
      <t>.</t>
    </r>
  </si>
  <si>
    <r>
      <rPr>
        <sz val="8"/>
        <color theme="1"/>
        <rFont val="Arial"/>
        <family val="2"/>
      </rPr>
      <t xml:space="preserve">Niveaux de </t>
    </r>
    <r>
      <rPr>
        <b/>
        <sz val="8"/>
        <color theme="1"/>
        <rFont val="Arial"/>
        <family val="2"/>
      </rPr>
      <t>VÉRACITÉ</t>
    </r>
    <r>
      <rPr>
        <sz val="8"/>
        <color theme="1"/>
        <rFont val="Arial"/>
        <family val="2"/>
      </rPr>
      <t xml:space="preserve"> quant à la </t>
    </r>
    <r>
      <rPr>
        <b/>
        <sz val="8"/>
        <color theme="1"/>
        <rFont val="Arial"/>
        <family val="2"/>
      </rPr>
      <t>RÉALISATION</t>
    </r>
    <r>
      <rPr>
        <sz val="8"/>
        <color theme="1"/>
        <rFont val="Arial"/>
        <family val="2"/>
      </rPr>
      <t xml:space="preserve"> 
des </t>
    </r>
    <r>
      <rPr>
        <b/>
        <sz val="8"/>
        <color theme="1"/>
        <rFont val="Arial"/>
        <family val="2"/>
      </rPr>
      <t>CRITÈRES</t>
    </r>
    <r>
      <rPr>
        <sz val="8"/>
        <color theme="1"/>
        <rFont val="Arial"/>
        <family val="2"/>
      </rPr>
      <t xml:space="preserve"> et plans d'action</t>
    </r>
  </si>
  <si>
    <t xml:space="preserve"> Responsable du SMQ : </t>
  </si>
  <si>
    <t xml:space="preserve"> Coordonnées :</t>
  </si>
  <si>
    <t>Commentaires (collectifs si possible)  :</t>
  </si>
  <si>
    <r>
      <t>Code couleur des critères associés 
à un mode de</t>
    </r>
    <r>
      <rPr>
        <b/>
        <sz val="8"/>
        <color rgb="FFFF0000"/>
        <rFont val="Arial"/>
        <family val="2"/>
      </rPr>
      <t xml:space="preserve"> preuve documentaire</t>
    </r>
  </si>
  <si>
    <t>Présente une non conformité mineure</t>
  </si>
  <si>
    <t>Présente une non conformité majeure</t>
  </si>
  <si>
    <r>
      <rPr>
        <sz val="6"/>
        <color theme="1"/>
        <rFont val="Arial"/>
        <family val="2"/>
      </rPr>
      <t xml:space="preserve">Choix de </t>
    </r>
    <r>
      <rPr>
        <b/>
        <sz val="6"/>
        <color theme="1"/>
        <rFont val="Arial"/>
        <family val="2"/>
      </rPr>
      <t>VÉRACITÉ</t>
    </r>
  </si>
  <si>
    <r>
      <t xml:space="preserve">Taux de </t>
    </r>
    <r>
      <rPr>
        <b/>
        <sz val="6"/>
        <color theme="1"/>
        <rFont val="Arial"/>
        <family val="2"/>
      </rPr>
      <t>VÉRACITÉ</t>
    </r>
  </si>
  <si>
    <t>tel :</t>
  </si>
  <si>
    <t>email</t>
  </si>
  <si>
    <t>Nom de l'établissement</t>
  </si>
  <si>
    <t>Mettre la date de signature par la personne indépendante</t>
  </si>
  <si>
    <t>4.3</t>
  </si>
  <si>
    <t>4.4</t>
  </si>
  <si>
    <t>NOM Prénom</t>
  </si>
  <si>
    <t>Tél:</t>
  </si>
  <si>
    <t>email:</t>
  </si>
  <si>
    <t>Tableau des résultats</t>
  </si>
  <si>
    <t>Niveau moyen sur les articles de la norme</t>
  </si>
  <si>
    <t>Informations sur le diagnostic</t>
  </si>
  <si>
    <t>Informations sur l'organisme</t>
  </si>
  <si>
    <t>Organisme :</t>
  </si>
  <si>
    <t>NOMS et Prénoms des contributeurs</t>
  </si>
  <si>
    <t>Nb d'Articles</t>
  </si>
  <si>
    <t>&lt; = Non évalués =&gt;</t>
  </si>
  <si>
    <t>&lt;= Total évalués =&gt;</t>
  </si>
  <si>
    <t>Echelles d'évaluation utilisées</t>
  </si>
  <si>
    <t>Indiquer les NOM et Prénom</t>
  </si>
  <si>
    <t xml:space="preserve">Animateur : </t>
  </si>
  <si>
    <t xml:space="preserve">Signature de l'animateur du diagnostic :
</t>
  </si>
  <si>
    <t>Document d'appui à la déclaration première partie de conformité à la norme ISO EN NF 15189 : 2012</t>
  </si>
  <si>
    <t>NB : Cet outil se veut être une aide et ne garantit pas une accréditation</t>
  </si>
  <si>
    <r>
      <rPr>
        <b/>
        <sz val="8"/>
        <color theme="1"/>
        <rFont val="Arial"/>
        <family val="2"/>
      </rPr>
      <t xml:space="preserve">     PRÉSENTATION DES ONGLETS :</t>
    </r>
    <r>
      <rPr>
        <sz val="8"/>
        <color theme="1"/>
        <rFont val="Arial"/>
        <family val="2"/>
      </rPr>
      <t xml:space="preserve">
  </t>
    </r>
    <r>
      <rPr>
        <b/>
        <sz val="8"/>
        <color theme="1"/>
        <rFont val="Arial"/>
        <family val="2"/>
      </rPr>
      <t xml:space="preserve">   {Mode d'emploi} :
         </t>
    </r>
    <r>
      <rPr>
        <sz val="8"/>
        <color theme="1"/>
        <rFont val="Arial"/>
        <family val="2"/>
      </rPr>
      <t xml:space="preserve">* Explication sur le fonctionnement de l'outil
         * Echelles d'évaluation utilisées avec leurs seuils
 </t>
    </r>
    <r>
      <rPr>
        <b/>
        <sz val="8"/>
        <color theme="1"/>
        <rFont val="Arial"/>
        <family val="2"/>
      </rPr>
      <t xml:space="preserve">    {Evaluation} :</t>
    </r>
    <r>
      <rPr>
        <sz val="8"/>
        <color theme="1"/>
        <rFont val="Arial"/>
        <family val="2"/>
      </rPr>
      <t xml:space="preserve"> 
         * Des critères d'évaluation par article et sous article sont définis
         * Des modes de preuve et des commentaires explicitent les évaluations faites
     </t>
    </r>
    <r>
      <rPr>
        <b/>
        <sz val="8"/>
        <color theme="1"/>
        <rFont val="Arial"/>
        <family val="2"/>
      </rPr>
      <t xml:space="preserve"> {Résultats Globaux} :</t>
    </r>
    <r>
      <rPr>
        <sz val="8"/>
        <color theme="1"/>
        <rFont val="Arial"/>
        <family val="2"/>
      </rPr>
      <t xml:space="preserve">
        * Graphiques des évaluations sur les critères et sous-articles de la norme
         * Tableau de synthèse et zones d'élaboration des plans d'amélioration
    </t>
    </r>
    <r>
      <rPr>
        <b/>
        <sz val="8"/>
        <color theme="1"/>
        <rFont val="Arial"/>
        <family val="2"/>
      </rPr>
      <t xml:space="preserve">  {Résultats par Article} :</t>
    </r>
    <r>
      <rPr>
        <sz val="8"/>
        <color theme="1"/>
        <rFont val="Arial"/>
        <family val="2"/>
      </rPr>
      <t xml:space="preserve">
         * Graphiques des évaluations sur les articles associés à la norme
         * Zones d'élaboration des plans d'amélioration
</t>
    </r>
    <r>
      <rPr>
        <b/>
        <sz val="8"/>
        <color theme="1"/>
        <rFont val="Arial"/>
        <family val="2"/>
      </rPr>
      <t xml:space="preserve">     {Déclaration ISO 15189} :</t>
    </r>
    <r>
      <rPr>
        <sz val="8"/>
        <color theme="1"/>
        <rFont val="Arial"/>
        <family val="2"/>
      </rPr>
      <t xml:space="preserve">
         * Pour communiquer librement ses résultats s'ils sont considérés comme probants
         * Le niveau minimal déclarable est celui de "Convaincant"</t>
    </r>
  </si>
  <si>
    <r>
      <rPr>
        <b/>
        <sz val="7"/>
        <color theme="1"/>
        <rFont val="Arial"/>
        <family val="2"/>
      </rPr>
      <t>Niveau 3</t>
    </r>
    <r>
      <rPr>
        <sz val="7"/>
        <color theme="1"/>
        <rFont val="Arial"/>
        <family val="2"/>
      </rPr>
      <t xml:space="preserve"> : Le critère est respecté et  formalisé.</t>
    </r>
  </si>
  <si>
    <t>Exigences relatives au management</t>
  </si>
  <si>
    <t>Responsabilité en matière d'organisation et de management</t>
  </si>
  <si>
    <t>Système de management de la qualité</t>
  </si>
  <si>
    <t>Contrats de prestations</t>
  </si>
  <si>
    <t>4.5</t>
  </si>
  <si>
    <t>Examens transmis à des laboratoires sous traitants</t>
  </si>
  <si>
    <t>4.6</t>
  </si>
  <si>
    <t>Services externes et approvisionnement</t>
  </si>
  <si>
    <t>4.7</t>
  </si>
  <si>
    <t>Prestation de conseils</t>
  </si>
  <si>
    <t>4.8</t>
  </si>
  <si>
    <t>Traitement des réclamations</t>
  </si>
  <si>
    <t>4.9</t>
  </si>
  <si>
    <t>Identification et maîtrise des non-conformités</t>
  </si>
  <si>
    <t>4.10</t>
  </si>
  <si>
    <t>Actions correctives</t>
  </si>
  <si>
    <t>4.11</t>
  </si>
  <si>
    <t>4.12</t>
  </si>
  <si>
    <t>Amélioration continue</t>
  </si>
  <si>
    <t>4.13</t>
  </si>
  <si>
    <t>Maîtrise des enregistrements</t>
  </si>
  <si>
    <t>4.14</t>
  </si>
  <si>
    <t>Evaluation et audits</t>
  </si>
  <si>
    <t>4.15</t>
  </si>
  <si>
    <t>Revue de direction</t>
  </si>
  <si>
    <t>Personnel</t>
  </si>
  <si>
    <t>5.1</t>
  </si>
  <si>
    <t>Exigences techniques</t>
  </si>
  <si>
    <t>5.2</t>
  </si>
  <si>
    <t>Locaux et conditions environnementales</t>
  </si>
  <si>
    <t>5.3</t>
  </si>
  <si>
    <t>Matériel de laboratoire, réactifs et consommables</t>
  </si>
  <si>
    <t>5.4</t>
  </si>
  <si>
    <t>5.5</t>
  </si>
  <si>
    <t>5.6</t>
  </si>
  <si>
    <t>Garantie de qualité des résultats</t>
  </si>
  <si>
    <t>5.7</t>
  </si>
  <si>
    <t>Processus post-analytique</t>
  </si>
  <si>
    <t>Processus analytique</t>
  </si>
  <si>
    <t>Processus préanalytique</t>
  </si>
  <si>
    <t>5.8</t>
  </si>
  <si>
    <t>Compte-rendu des résultats</t>
  </si>
  <si>
    <t>5.9</t>
  </si>
  <si>
    <t>Définition des résultats</t>
  </si>
  <si>
    <t>5.10</t>
  </si>
  <si>
    <t>Gestion des informations de laboratoire</t>
  </si>
  <si>
    <t>Niveau moyen sur les articles de la norme NF EN ISO 15189 : 2012</t>
  </si>
  <si>
    <r>
      <t xml:space="preserve">Nous soussignés, déclarons </t>
    </r>
    <r>
      <rPr>
        <b/>
        <sz val="9"/>
        <rFont val="Arial"/>
        <family val="2"/>
      </rPr>
      <t>sous notre propre responsabilité</t>
    </r>
    <r>
      <rPr>
        <sz val="9"/>
        <rFont val="Arial"/>
        <family val="2"/>
      </rPr>
      <t xml:space="preserve"> que </t>
    </r>
    <r>
      <rPr>
        <b/>
        <sz val="9"/>
        <rFont val="Arial"/>
        <family val="2"/>
      </rPr>
      <t>les niveaux de conformité de nos pratiques professionnelles</t>
    </r>
    <r>
      <rPr>
        <sz val="9"/>
        <rFont val="Arial"/>
        <family val="2"/>
      </rPr>
      <t xml:space="preserve"> ont été mesurées d'après les exigences de la norme NF EN ISO 15189 : 2012.</t>
    </r>
  </si>
  <si>
    <r>
      <t xml:space="preserve">Norme NF EN ISO 15189 : 2012 </t>
    </r>
    <r>
      <rPr>
        <sz val="7.5"/>
        <rFont val="Arial"/>
        <family val="2"/>
      </rPr>
      <t>"Laboratoire de Biologie Médicale-Exigences relatives au compétence et à la qualité"
Editions Afnor, www.afnor.org, Novembre 2012</t>
    </r>
  </si>
  <si>
    <t>Le personnel manipule les échantillons biologiques conformément aux exigences légales.</t>
  </si>
  <si>
    <t>Le manuel qualité dispose d'une politique qualité.</t>
  </si>
  <si>
    <t>Les documents en vigueur sont accessibles et disponibles sur leurs lieux d'utilisation</t>
  </si>
  <si>
    <t>Des critères de sélection des sous traitants sont définis</t>
  </si>
  <si>
    <t>Des moyens de retour d'informations et de mesure de la satisfaction existent.</t>
  </si>
  <si>
    <t>La maîtrise en cas de non-conformité (responsabilité, reprise activité..) est définie.</t>
  </si>
  <si>
    <t>En cas de non-conformité, des dispositions concernant les résultats transmis et CR émis sont prévues.</t>
  </si>
  <si>
    <t>Un suivi des actions correctives est réalisé et présenté en revue de direction</t>
  </si>
  <si>
    <t>Un suivi des actions préventives est réalisé et présenté en revue de direction</t>
  </si>
  <si>
    <t>Les plans d'amélioration et leurs objectifs sont communiqués au personnel de l'organisme.</t>
  </si>
  <si>
    <t>Les risques potentiels pouvant impacter les processus de travail sont identifiés.</t>
  </si>
  <si>
    <t>Des indicateurs qualité sont définis.</t>
  </si>
  <si>
    <t>Des revues de direction sont réalisées.</t>
  </si>
  <si>
    <t>Les objectifs du système de management sont revus.</t>
  </si>
  <si>
    <t>Les locaux sont adaptés aux tâches à réaliser.</t>
  </si>
  <si>
    <t>Des dispositions concernant les zones où se déroulent des activités incompatibles ou pour protéger des locaux susceptibles d'affecter la qualité des examens sont définies.</t>
  </si>
  <si>
    <t>Des dipositions particulières pour garantir la confidentialité des informations est définie.</t>
  </si>
  <si>
    <t>Les patients et utilisateurs des prestations de l'organisme disposent des informations nécessaires.</t>
  </si>
  <si>
    <t>Des corrélations sur les examens réalisés sur différents sites ou avec différents equipements sont réalisées.</t>
  </si>
  <si>
    <t>La validation des résultats est effectuée en fonction de la clinique du patient.</t>
  </si>
  <si>
    <t>Le processus de validation des résultats est défini</t>
  </si>
  <si>
    <t>Les commentaires et interprétations des CR sont reliés à une base définie.</t>
  </si>
  <si>
    <t>Les délais d'obtention de résultats sont connus par les prescripteurs/demandeurs/patients.</t>
  </si>
  <si>
    <t>Les responsabilités de gestion du système d'information sont définies et propre à chacun.</t>
  </si>
  <si>
    <t>Les logiciels du système d'informations sont validés et vérifiés avant emploi.</t>
  </si>
  <si>
    <t>Plutôt vrai</t>
  </si>
  <si>
    <r>
      <rPr>
        <b/>
        <sz val="7"/>
        <color theme="1"/>
        <rFont val="Arial"/>
        <family val="2"/>
      </rPr>
      <t>Niveau 4</t>
    </r>
    <r>
      <rPr>
        <sz val="7"/>
        <color theme="1"/>
        <rFont val="Arial"/>
        <family val="2"/>
      </rPr>
      <t xml:space="preserve"> : Le critère est respecté, appliqué et prouvé par un document si nécessaire.</t>
    </r>
  </si>
  <si>
    <t>Convaicant</t>
  </si>
  <si>
    <t>Les fournitures et services critiques sont listées et leurs évaluations sont réalisées périodiquement.</t>
  </si>
  <si>
    <t>Les contrats avec les sous traitants sont revus périodiquement et leurs évaluations sont réalisées de façon périodique.</t>
  </si>
  <si>
    <t>Le cycle de vie d'un document est défini et la liste de documents avec l'état de diffusion est formalisée.</t>
  </si>
  <si>
    <t>Un responsable qualité est nommé et des suppléants pour les fonctions clés sont définis.</t>
  </si>
  <si>
    <t>Des dispositions assurant que le directeur et le personnel ne subissent aucune pression sont définies.Les conflits d'interêt sont ouvertement et correctement déclarés.</t>
  </si>
  <si>
    <t>Des comparaisons interlaboratoires(EEQ, CEQ) ou un système d'évaluation différent (en cas d'impossibilité) sont mis en place.</t>
  </si>
  <si>
    <t>Les matériels y compris les back up sont inventoriés et répondent aux exigences attendues.</t>
  </si>
  <si>
    <t>La prévention et la gestion des événements indésirables sont définies.</t>
  </si>
  <si>
    <t>Des instructions relatives aux activités de prise en charge et préparation des patients, prélèvements aussi existent.</t>
  </si>
  <si>
    <t>La vérification/validation de méthodes est réalisée sur site pour chacun des examens et les dossiers associés sont disponibles pour consultation.</t>
  </si>
  <si>
    <t>L'incertitude de mesure sur les résultats et les intervalles de références biologiques quantitatifs est évaluée périodiquement.</t>
  </si>
  <si>
    <t>La revue des procédures concernant le prélèvement et la conservation des échantillons est réalisée périodiquement en fonction de la revue des prescriptions/demandes.</t>
  </si>
  <si>
    <t>Des audits internes et externes sont réalisés de façon périodique. La compétence des évaluateurs est évaluée.</t>
  </si>
  <si>
    <t>Choix de VÉRACITÉ</t>
  </si>
  <si>
    <t>Titre des documents</t>
  </si>
  <si>
    <t>Réf. Articles</t>
  </si>
  <si>
    <t>N° Critères</t>
  </si>
  <si>
    <r>
      <t>L'organisation de l'établissement est décrite, les devoirs et responsabilités de chacun sont</t>
    </r>
    <r>
      <rPr>
        <sz val="7"/>
        <color rgb="FFFF0000"/>
        <rFont val="Arial"/>
        <family val="2"/>
      </rPr>
      <t xml:space="preserve"> documentés</t>
    </r>
    <r>
      <rPr>
        <sz val="7"/>
        <color rgb="FF000000"/>
        <rFont val="Arial"/>
        <family val="2"/>
      </rPr>
      <t xml:space="preserve"> et les objectifs qualités définis.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</si>
  <si>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de la gestion documentaire est mise en œuvre.</t>
    </r>
  </si>
  <si>
    <r>
      <t xml:space="preserve">Il existe 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relative à l'établissement et à la revue de contrat qui couvre les demandes/prescriptions acceptés par l'organisme.</t>
    </r>
  </si>
  <si>
    <r>
      <t xml:space="preserve">Cette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aborde les items suivants:
-informations nécessaire à l'analyse et son interprétation
-ressources (personnel et matériel)
-sous traitance
-modalités et délai dans la transmission du CR</t>
    </r>
  </si>
  <si>
    <r>
      <t xml:space="preserve">Les </t>
    </r>
    <r>
      <rPr>
        <sz val="7"/>
        <color rgb="FFFF0000"/>
        <rFont val="Arial"/>
        <family val="2"/>
      </rPr>
      <t>enregistrements</t>
    </r>
    <r>
      <rPr>
        <sz val="7"/>
        <color rgb="FF000000"/>
        <rFont val="Arial"/>
        <family val="2"/>
      </rPr>
      <t xml:space="preserve"> des revues(contrat/prescription/demande) sont conservés.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</si>
  <si>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de sélection d'achat des services et fournitures existe.</t>
    </r>
  </si>
  <si>
    <t>La liste des fournisseurs approuvés est établie.</t>
  </si>
  <si>
    <t>La prestation de conseil est effectuée.</t>
  </si>
  <si>
    <r>
      <t xml:space="preserve">La prestation de conseil est </t>
    </r>
    <r>
      <rPr>
        <sz val="7"/>
        <color rgb="FFFF0000"/>
        <rFont val="Arial"/>
        <family val="2"/>
      </rPr>
      <t>documentée</t>
    </r>
    <r>
      <rPr>
        <sz val="7"/>
        <color rgb="FF000000"/>
        <rFont val="Arial"/>
        <family val="2"/>
      </rPr>
      <t>.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</si>
  <si>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en cas de non-conformité est écrite.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</si>
  <si>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relative à la mise en œuvre des actions correctives est définie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</si>
  <si>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relative à la mise en œuvre des actions préventives est définie</t>
    </r>
  </si>
  <si>
    <t>Des activités prouvant l'amélioration continue des résultats des soins prodigués aux patients sont définies.</t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</si>
  <si>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relative à la gestion des enregistrements qualité et techniques est écrite.</t>
    </r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</si>
  <si>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de gestion des ressources humaines, y compris pour le personnel temporaire et les nouveaux arrivant est écrite</t>
    </r>
  </si>
  <si>
    <r>
      <t>Des</t>
    </r>
    <r>
      <rPr>
        <sz val="7"/>
        <color rgb="FFFF0000"/>
        <rFont val="Arial"/>
        <family val="2"/>
      </rPr>
      <t xml:space="preserve"> fiches de fonction</t>
    </r>
    <r>
      <rPr>
        <sz val="7"/>
        <color rgb="FF000000"/>
        <rFont val="Arial"/>
        <family val="2"/>
      </rPr>
      <t xml:space="preserve"> expliquant les qualifications requises, les responsabilités, autorités et tâches sont écrites.</t>
    </r>
  </si>
  <si>
    <r>
      <t>L'</t>
    </r>
    <r>
      <rPr>
        <sz val="7"/>
        <color rgb="FFFF0000"/>
        <rFont val="Arial"/>
        <family val="2"/>
      </rPr>
      <t>enregistrement</t>
    </r>
    <r>
      <rPr>
        <sz val="7"/>
        <color rgb="FF000000"/>
        <rFont val="Arial"/>
        <family val="2"/>
      </rPr>
      <t xml:space="preserve"> des retours d'informations du personnel est défini.</t>
    </r>
  </si>
  <si>
    <r>
      <t xml:space="preserve">La confidentialité et l'intégrité des </t>
    </r>
    <r>
      <rPr>
        <sz val="7"/>
        <color rgb="FFFF0000"/>
        <rFont val="Arial"/>
        <family val="2"/>
      </rPr>
      <t>enregistrements</t>
    </r>
    <r>
      <rPr>
        <sz val="7"/>
        <color rgb="FF000000"/>
        <rFont val="Arial"/>
        <family val="2"/>
      </rPr>
      <t xml:space="preserve"> sont assurées.</t>
    </r>
  </si>
  <si>
    <r>
      <t>Une politique de durée de conservation pour chaque type d'</t>
    </r>
    <r>
      <rPr>
        <sz val="7"/>
        <color rgb="FFFF0000"/>
        <rFont val="Arial"/>
        <family val="2"/>
      </rPr>
      <t>enregistrement</t>
    </r>
    <r>
      <rPr>
        <sz val="7"/>
        <color rgb="FF000000"/>
        <rFont val="Arial"/>
        <family val="2"/>
      </rPr>
      <t xml:space="preserve"> est définie.</t>
    </r>
  </si>
  <si>
    <r>
      <t xml:space="preserve">Les actions correctives et préventives qui découlent des audits sont </t>
    </r>
    <r>
      <rPr>
        <sz val="7"/>
        <color rgb="FFFF0000"/>
        <rFont val="Arial"/>
        <family val="2"/>
      </rPr>
      <t>documentéés</t>
    </r>
    <r>
      <rPr>
        <sz val="7"/>
        <color rgb="FF000000"/>
        <rFont val="Arial"/>
        <family val="2"/>
      </rPr>
      <t xml:space="preserve">, </t>
    </r>
    <r>
      <rPr>
        <sz val="7"/>
        <color rgb="FFFF0000"/>
        <rFont val="Arial"/>
        <family val="2"/>
      </rPr>
      <t>enregistrées</t>
    </r>
    <r>
      <rPr>
        <sz val="7"/>
        <color rgb="FF000000"/>
        <rFont val="Arial"/>
        <family val="2"/>
      </rPr>
      <t xml:space="preserve"> et réalisées dans des délais convenus.</t>
    </r>
  </si>
  <si>
    <t>Des dispositions pour la gestion de la revue de direction sont définies.</t>
  </si>
  <si>
    <r>
      <t xml:space="preserve">Les actions et conclusions qui en découlent sont </t>
    </r>
    <r>
      <rPr>
        <sz val="7"/>
        <color rgb="FFFF0000"/>
        <rFont val="Arial"/>
        <family val="2"/>
      </rPr>
      <t>documentées</t>
    </r>
    <r>
      <rPr>
        <sz val="7"/>
        <color rgb="FF000000"/>
        <rFont val="Arial"/>
        <family val="2"/>
      </rPr>
      <t>,réalisées et diffusées dans des délais convenus.</t>
    </r>
  </si>
  <si>
    <r>
      <t xml:space="preserve">Les conditions ambiantes de réalisation des examens sont surveillées, contrôlées et </t>
    </r>
    <r>
      <rPr>
        <sz val="7"/>
        <color rgb="FFFF0000"/>
        <rFont val="Arial"/>
        <family val="2"/>
      </rPr>
      <t>enregitrées</t>
    </r>
    <r>
      <rPr>
        <sz val="7"/>
        <color rgb="FF000000"/>
        <rFont val="Arial"/>
        <family val="2"/>
      </rPr>
      <t>.</t>
    </r>
  </si>
  <si>
    <r>
      <t xml:space="preserve">Les équipements critiques sont </t>
    </r>
    <r>
      <rPr>
        <sz val="7"/>
        <color rgb="FFFF0000"/>
        <rFont val="Arial"/>
        <family val="2"/>
      </rPr>
      <t>identifiés</t>
    </r>
    <r>
      <rPr>
        <sz val="7"/>
        <color rgb="FF000000"/>
        <rFont val="Arial"/>
        <family val="2"/>
      </rPr>
      <t xml:space="preserve"> et la traçabilité métrologique de leurs résultats de mesure sont </t>
    </r>
    <r>
      <rPr>
        <sz val="7"/>
        <color rgb="FFFF0000"/>
        <rFont val="Arial"/>
        <family val="2"/>
      </rPr>
      <t>tracés</t>
    </r>
    <r>
      <rPr>
        <sz val="7"/>
        <color rgb="FF000000"/>
        <rFont val="Arial"/>
        <family val="2"/>
      </rPr>
      <t>.</t>
    </r>
  </si>
  <si>
    <r>
      <t>Des</t>
    </r>
    <r>
      <rPr>
        <sz val="7"/>
        <color rgb="FFFF0000"/>
        <rFont val="Arial"/>
        <family val="2"/>
      </rPr>
      <t xml:space="preserve"> enregistrements</t>
    </r>
    <r>
      <rPr>
        <sz val="7"/>
        <color rgb="FF000000"/>
        <rFont val="Arial"/>
        <family val="2"/>
      </rPr>
      <t xml:space="preserve"> des activités concernant les matériels,  les instructions, les réactifs et les consommables sont établis et suivent un programme documenté de maintenance</t>
    </r>
  </si>
  <si>
    <r>
      <t xml:space="preserve">Des instructions concernant les informations de prescription et demande d'examen écrites ou orales sont définies et </t>
    </r>
    <r>
      <rPr>
        <sz val="7"/>
        <color rgb="FFFF0000"/>
        <rFont val="Arial"/>
        <family val="2"/>
      </rPr>
      <t>documentées</t>
    </r>
  </si>
  <si>
    <r>
      <t xml:space="preserve">Une procédure d'acceptabilité (identité, transport, prélèvement) et de priorité de traitement des échantillons biologiques est </t>
    </r>
    <r>
      <rPr>
        <sz val="7"/>
        <color rgb="FFFF0000"/>
        <rFont val="Arial"/>
        <family val="2"/>
      </rPr>
      <t>écrite</t>
    </r>
  </si>
  <si>
    <r>
      <t xml:space="preserve">Des procédures analytiques adaptées aux besoins des clients (patients, médecins..) sont </t>
    </r>
    <r>
      <rPr>
        <sz val="7"/>
        <color rgb="FFFF0000"/>
        <rFont val="Arial"/>
        <family val="2"/>
      </rPr>
      <t>écrites</t>
    </r>
    <r>
      <rPr>
        <sz val="7"/>
        <color rgb="FF000000"/>
        <rFont val="Arial"/>
        <family val="2"/>
      </rPr>
      <t>.</t>
    </r>
  </si>
  <si>
    <r>
      <t xml:space="preserve">Une procédure de gestion de la portée flexible est </t>
    </r>
    <r>
      <rPr>
        <sz val="7"/>
        <color rgb="FFFF0000"/>
        <rFont val="Arial"/>
        <family val="2"/>
      </rPr>
      <t xml:space="preserve">écrite </t>
    </r>
    <r>
      <rPr>
        <sz val="7"/>
        <color rgb="FF000000"/>
        <rFont val="Arial"/>
        <family val="2"/>
      </rPr>
      <t>et une liste détaillée des examens correspondant à la portée d'accréditation est tenue à jour.</t>
    </r>
  </si>
  <si>
    <t>Les procédures et instructions analytiques concernant la réalisation des examens sont disponibles au poste de travail.</t>
  </si>
  <si>
    <r>
      <t xml:space="preserve">Une stratégie </t>
    </r>
    <r>
      <rPr>
        <sz val="7"/>
        <color rgb="FFFF0000"/>
        <rFont val="Arial"/>
        <family val="2"/>
      </rPr>
      <t>documentée</t>
    </r>
    <r>
      <rPr>
        <sz val="7"/>
        <color rgb="FF000000"/>
        <rFont val="Arial"/>
        <family val="2"/>
      </rPr>
      <t xml:space="preserve"> de contrôle interne de qualité est mise en place.</t>
    </r>
  </si>
  <si>
    <t>Les données de contrôle de qualité sont exploitées régulièrement et communiquées à l'ensemble du personnel de laboratoire.</t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</si>
  <si>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de stockage des échantillons est définie.</t>
    </r>
  </si>
  <si>
    <r>
      <t xml:space="preserve">La diffusion des résultats aux patients est définie dans 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. En cas de transmission par télécopie, une </t>
    </r>
    <r>
      <rPr>
        <sz val="7"/>
        <color rgb="FFFF0000"/>
        <rFont val="Arial"/>
        <family val="2"/>
      </rPr>
      <t>procédure à suivre est documentée</t>
    </r>
    <r>
      <rPr>
        <sz val="7"/>
        <color rgb="FF000000"/>
        <rFont val="Arial"/>
        <family val="2"/>
      </rPr>
      <t>.</t>
    </r>
  </si>
  <si>
    <r>
      <t>Une</t>
    </r>
    <r>
      <rPr>
        <sz val="7"/>
        <color rgb="FFFF0000"/>
        <rFont val="Arial"/>
        <family val="2"/>
      </rPr>
      <t xml:space="preserve"> procédure</t>
    </r>
    <r>
      <rPr>
        <sz val="7"/>
        <color rgb="FF000000"/>
        <rFont val="Arial"/>
        <family val="2"/>
      </rPr>
      <t xml:space="preserve"> concernant la modification d'un CR est définie.</t>
    </r>
  </si>
  <si>
    <r>
      <t>La confidentialité permanente des résultats est garantie et</t>
    </r>
    <r>
      <rPr>
        <sz val="7"/>
        <color rgb="FFFF0000"/>
        <rFont val="Arial"/>
        <family val="2"/>
      </rPr>
      <t xml:space="preserve"> formalisée</t>
    </r>
    <r>
      <rPr>
        <sz val="7"/>
        <color rgb="FF000000"/>
        <rFont val="Arial"/>
        <family val="2"/>
      </rPr>
      <t xml:space="preserve"> en tenant compte de la sauvegarde, intégrité et protection des données.</t>
    </r>
  </si>
  <si>
    <r>
      <t>Date</t>
    </r>
    <r>
      <rPr>
        <sz val="8"/>
        <rFont val="Arial"/>
        <family val="2"/>
      </rPr>
      <t xml:space="preserve"> du diagnostic (jj/mm/aaaa): </t>
    </r>
  </si>
  <si>
    <r>
      <rPr>
        <b/>
        <sz val="8"/>
        <rFont val="Arial"/>
        <family val="2"/>
      </rPr>
      <t>Animateur</t>
    </r>
    <r>
      <rPr>
        <sz val="8"/>
        <rFont val="Arial"/>
        <family val="2"/>
      </rPr>
      <t xml:space="preserve"> du diagnostic : </t>
    </r>
  </si>
  <si>
    <r>
      <rPr>
        <b/>
        <sz val="8"/>
        <rFont val="Arial"/>
        <family val="2"/>
      </rPr>
      <t>Contact</t>
    </r>
    <r>
      <rPr>
        <sz val="8"/>
        <rFont val="Arial"/>
        <family val="2"/>
      </rPr>
      <t xml:space="preserve"> (Tél et Email) :</t>
    </r>
  </si>
  <si>
    <r>
      <rPr>
        <b/>
        <sz val="8"/>
        <rFont val="Arial"/>
        <family val="2"/>
      </rPr>
      <t>L'équipe</t>
    </r>
    <r>
      <rPr>
        <sz val="8"/>
        <rFont val="Arial"/>
        <family val="2"/>
      </rPr>
      <t xml:space="preserve"> de diagnostic :</t>
    </r>
  </si>
  <si>
    <r>
      <t>LIBELLÉS</t>
    </r>
    <r>
      <rPr>
        <sz val="8"/>
        <rFont val="Arial"/>
        <family val="2"/>
      </rPr>
      <t xml:space="preserve"> des niveaux de </t>
    </r>
    <r>
      <rPr>
        <b/>
        <sz val="8"/>
        <rFont val="Arial"/>
        <family val="2"/>
      </rPr>
      <t>CONFORMITÉ</t>
    </r>
    <r>
      <rPr>
        <sz val="8"/>
        <rFont val="Arial"/>
        <family val="2"/>
      </rPr>
      <t xml:space="preserve"> 
des </t>
    </r>
    <r>
      <rPr>
        <b/>
        <sz val="8"/>
        <rFont val="Arial"/>
        <family val="2"/>
      </rPr>
      <t>ARTICLES</t>
    </r>
    <r>
      <rPr>
        <sz val="8"/>
        <rFont val="Arial"/>
        <family val="2"/>
      </rPr>
      <t xml:space="preserve"> de la norme </t>
    </r>
  </si>
  <si>
    <r>
      <rPr>
        <sz val="6"/>
        <rFont val="Arial"/>
        <family val="2"/>
      </rPr>
      <t xml:space="preserve">Taux moyen </t>
    </r>
    <r>
      <rPr>
        <b/>
        <sz val="6"/>
        <rFont val="Arial"/>
        <family val="2"/>
      </rPr>
      <t>Minimal</t>
    </r>
  </si>
  <si>
    <r>
      <t xml:space="preserve">Taux moyen </t>
    </r>
    <r>
      <rPr>
        <b/>
        <sz val="6"/>
        <rFont val="Arial"/>
        <family val="2"/>
      </rPr>
      <t>Maximal</t>
    </r>
  </si>
  <si>
    <r>
      <t xml:space="preserve">Niveaux de </t>
    </r>
    <r>
      <rPr>
        <b/>
        <sz val="6"/>
        <rFont val="Arial"/>
        <family val="2"/>
      </rPr>
      <t>CONFORMITÉ</t>
    </r>
  </si>
  <si>
    <r>
      <t xml:space="preserve">Libellés explicites 
</t>
    </r>
    <r>
      <rPr>
        <b/>
        <sz val="6"/>
        <rFont val="Arial"/>
        <family val="2"/>
      </rPr>
      <t>des niveaux de CONFORMITÉ</t>
    </r>
  </si>
  <si>
    <r>
      <rPr>
        <b/>
        <sz val="7"/>
        <rFont val="Arial"/>
        <family val="2"/>
      </rPr>
      <t>Conformité de niveau 1</t>
    </r>
    <r>
      <rPr>
        <sz val="7"/>
        <rFont val="Arial"/>
        <family val="2"/>
      </rPr>
      <t xml:space="preserve"> :  Revoyez le fonctionnement de vos activités.</t>
    </r>
  </si>
  <si>
    <t>Informel</t>
  </si>
  <si>
    <r>
      <rPr>
        <b/>
        <sz val="7"/>
        <rFont val="Arial"/>
        <family val="2"/>
      </rPr>
      <t>Conformité de niveau 4</t>
    </r>
    <r>
      <rPr>
        <sz val="7"/>
        <rFont val="Arial"/>
        <family val="2"/>
      </rPr>
      <t xml:space="preserve"> : Félicitations, communiquez vos résultats.</t>
    </r>
  </si>
  <si>
    <t>DÉCISIONS : Plans d'action PRIORITAIRES</t>
  </si>
  <si>
    <r>
      <t>Objet de la déclaration :</t>
    </r>
    <r>
      <rPr>
        <b/>
        <sz val="11"/>
        <rFont val="Arial"/>
        <family val="2"/>
      </rPr>
      <t xml:space="preserve">  Niveau de conformité à la norme NF EN ISO 15189 : 2012</t>
    </r>
  </si>
  <si>
    <r>
      <t xml:space="preserve">"Laboratoire de Biologie Médicale - Exigences relatives au compétence et à la qualité"
</t>
    </r>
    <r>
      <rPr>
        <i/>
        <sz val="8"/>
        <rFont val="Arial"/>
        <family val="2"/>
      </rPr>
      <t>Editions Afnor, www.afnor.org, Novembre 2012</t>
    </r>
  </si>
  <si>
    <r>
      <rPr>
        <b/>
        <sz val="8"/>
        <rFont val="Arial"/>
        <family val="2"/>
      </rPr>
      <t xml:space="preserve">REMARQUES : </t>
    </r>
    <r>
      <rPr>
        <sz val="8"/>
        <rFont val="Arial"/>
        <family val="2"/>
      </rPr>
      <t>Si des critères sont déclarés "Non applicables", ils ne sont pas pris en compte dans le calcul du score de l'évaluation finale, mais ils doivent être argumentés.</t>
    </r>
  </si>
  <si>
    <r>
      <rPr>
        <b/>
        <i/>
        <sz val="6"/>
        <rFont val="Arial"/>
        <family val="2"/>
      </rPr>
      <t>Equipe d'étudiants</t>
    </r>
    <r>
      <rPr>
        <i/>
        <sz val="6"/>
        <rFont val="Arial"/>
        <family val="2"/>
      </rPr>
      <t xml:space="preserve"> : 
GOSSIN Georgie - speedoucooki27@gmail.com ; GUILLERM Maxime - mmaximeguillerm@gmail.com ; PING Jiayang - pjyeah981010@gmail.com
</t>
    </r>
    <r>
      <rPr>
        <b/>
        <i/>
        <sz val="6"/>
        <rFont val="Arial"/>
        <family val="2"/>
      </rPr>
      <t xml:space="preserve">Contact UTC : </t>
    </r>
    <r>
      <rPr>
        <i/>
        <sz val="6"/>
        <rFont val="Arial"/>
        <family val="2"/>
      </rPr>
      <t>gilbert.farges@utc.fr</t>
    </r>
  </si>
  <si>
    <r>
      <rPr>
        <b/>
        <sz val="7"/>
        <color rgb="FF002060"/>
        <rFont val="Arial"/>
        <family val="2"/>
      </rPr>
      <t>QUOI</t>
    </r>
    <r>
      <rPr>
        <sz val="7"/>
        <color rgb="FF002060"/>
        <rFont val="Arial"/>
        <family val="2"/>
      </rPr>
      <t xml:space="preserve">
Objectifs à atteindre</t>
    </r>
  </si>
  <si>
    <r>
      <rPr>
        <b/>
        <sz val="7"/>
        <color rgb="FF002060"/>
        <rFont val="Arial"/>
        <family val="2"/>
      </rPr>
      <t>QUI</t>
    </r>
    <r>
      <rPr>
        <sz val="7"/>
        <color rgb="FF002060"/>
        <rFont val="Arial"/>
        <family val="2"/>
      </rPr>
      <t xml:space="preserve">
Interne ou Externe</t>
    </r>
  </si>
  <si>
    <r>
      <rPr>
        <b/>
        <sz val="7"/>
        <color rgb="FF002060"/>
        <rFont val="Arial"/>
        <family val="2"/>
      </rPr>
      <t>QUAND ET OÙ</t>
    </r>
    <r>
      <rPr>
        <sz val="7"/>
        <color rgb="FF002060"/>
        <rFont val="Arial"/>
        <family val="2"/>
      </rPr>
      <t xml:space="preserve">
Date et Champ d'application</t>
    </r>
  </si>
  <si>
    <t>TABLEAU de SYNTHÈSE des RÉSULTATS  de l'évaluation sur la norme</t>
  </si>
  <si>
    <t>GRAPHE "RADAR" du BILAN GLOBAL - COMMENTAIRES et PLANS D'AMÉLIORATION</t>
  </si>
  <si>
    <t>TABLEAUX DE BORD sur les niveaux de VÉRACITÉ et de CONFORMITÉ selon la norme</t>
  </si>
  <si>
    <t xml:space="preserve">   DIAGNOSTIC selon la norme ISO EN NF 15189 : 2012</t>
  </si>
  <si>
    <r>
      <t xml:space="preserve">Utilisé pour  {EVALUATION} : </t>
    </r>
    <r>
      <rPr>
        <b/>
        <sz val="8"/>
        <color rgb="FFFF0000"/>
        <rFont val="Arial"/>
        <family val="2"/>
      </rPr>
      <t>classé par orde alphabétique</t>
    </r>
    <r>
      <rPr>
        <sz val="8"/>
        <rFont val="Arial"/>
        <family val="2"/>
      </rPr>
      <t xml:space="preserve"> pour calcul via liste "validation"</t>
    </r>
  </si>
  <si>
    <r>
      <rPr>
        <b/>
        <sz val="7"/>
        <rFont val="Arial"/>
        <family val="2"/>
      </rPr>
      <t>Conformité de niveau 3</t>
    </r>
    <r>
      <rPr>
        <sz val="7"/>
        <rFont val="Arial"/>
        <family val="2"/>
      </rPr>
      <t xml:space="preserve"> : Des améliorations peuvent encore être apportées par une meilleure traçabilité.</t>
    </r>
  </si>
  <si>
    <r>
      <rPr>
        <b/>
        <sz val="7"/>
        <rFont val="Arial"/>
        <family val="2"/>
      </rPr>
      <t>Conformité de niveau 2</t>
    </r>
    <r>
      <rPr>
        <sz val="7"/>
        <rFont val="Arial"/>
        <family val="2"/>
      </rPr>
      <t xml:space="preserve"> : Pérenisez et améliorez la maîtrise de vos activités.</t>
    </r>
  </si>
  <si>
    <t xml:space="preserve">Vrai </t>
  </si>
  <si>
    <r>
      <t xml:space="preserve">Total </t>
    </r>
    <r>
      <rPr>
        <b/>
        <sz val="8"/>
        <rFont val="Arial"/>
        <family val="2"/>
      </rPr>
      <t>évalués</t>
    </r>
    <r>
      <rPr>
        <sz val="8"/>
        <rFont val="Arial"/>
        <family val="2"/>
      </rPr>
      <t xml:space="preserve"> :</t>
    </r>
  </si>
  <si>
    <t>Libéllés de "VÉRACITÉ"</t>
  </si>
  <si>
    <t>Libéllés correspondants en "CONFORMITÉ"</t>
  </si>
  <si>
    <r>
      <t xml:space="preserve">NB : les seuils limites de "Conformité" sont modifiables selon les besoins
</t>
    </r>
    <r>
      <rPr>
        <sz val="8"/>
        <color rgb="FF0432FF"/>
        <rFont val="Arial"/>
        <family val="2"/>
      </rPr>
      <t>(et en toute cohérence…)</t>
    </r>
  </si>
  <si>
    <r>
      <t xml:space="preserve">Utilisé pour  {EVALUATION} : </t>
    </r>
    <r>
      <rPr>
        <b/>
        <sz val="8"/>
        <color rgb="FFFF0000"/>
        <rFont val="Arial"/>
        <family val="2"/>
      </rPr>
      <t xml:space="preserve">calcul automatique </t>
    </r>
    <r>
      <rPr>
        <sz val="8"/>
        <rFont val="Arial"/>
        <family val="2"/>
      </rPr>
      <t>selon les choix faits dans {Mode d'emploi}</t>
    </r>
  </si>
  <si>
    <t>Taux par déciles de %</t>
  </si>
  <si>
    <t>Attention : il faut prouver le côté "Non applicable" des exigences…</t>
  </si>
  <si>
    <t>&lt;= laissez les "blancs" nécéssaires au calcul dans {Evaluation}</t>
  </si>
  <si>
    <t xml:space="preserve">  …</t>
  </si>
  <si>
    <t>Il reste des critères à évaluer…</t>
  </si>
  <si>
    <t>Le critère ne peut pas être appliqué de manière justifiée</t>
  </si>
  <si>
    <t xml:space="preserve">  Résultats détaillés par ARTICLE du diagnostic selon la norme NF EN ISO 15189:2012</t>
  </si>
  <si>
    <t xml:space="preserve">© GOSSIN Georgie, GUILLERM Maxime, PING Jiayang, FARGES Gilbert
</t>
  </si>
  <si>
    <r>
      <rPr>
        <b/>
        <sz val="7"/>
        <color rgb="FF002060"/>
        <rFont val="Arial"/>
        <family val="2"/>
      </rPr>
      <t>QUI</t>
    </r>
    <r>
      <rPr>
        <sz val="7"/>
        <color rgb="FF002060"/>
        <rFont val="Arial"/>
        <family val="2"/>
      </rPr>
      <t xml:space="preserve">
Responsable, Equipe</t>
    </r>
  </si>
  <si>
    <r>
      <rPr>
        <b/>
        <sz val="7"/>
        <color theme="9" tint="-0.499984740745262"/>
        <rFont val="Arial"/>
        <family val="2"/>
      </rPr>
      <t>QUOI</t>
    </r>
    <r>
      <rPr>
        <sz val="7"/>
        <color theme="9" tint="-0.499984740745262"/>
        <rFont val="Arial"/>
        <family val="2"/>
      </rPr>
      <t xml:space="preserve">
Objectifs à atteindre</t>
    </r>
  </si>
  <si>
    <r>
      <rPr>
        <b/>
        <sz val="7"/>
        <color theme="9" tint="-0.499984740745262"/>
        <rFont val="Arial"/>
        <family val="2"/>
      </rPr>
      <t>QUI</t>
    </r>
    <r>
      <rPr>
        <sz val="7"/>
        <color theme="9" tint="-0.499984740745262"/>
        <rFont val="Arial"/>
        <family val="2"/>
      </rPr>
      <t xml:space="preserve">
Responsable, Equipe</t>
    </r>
  </si>
  <si>
    <t>Nb TOTAL de Sous-Articles</t>
  </si>
  <si>
    <t>Conformité moyenne :</t>
  </si>
  <si>
    <t>Date</t>
  </si>
  <si>
    <r>
      <t xml:space="preserve">Personne </t>
    </r>
    <r>
      <rPr>
        <b/>
        <i/>
        <sz val="7"/>
        <rFont val="Arial"/>
        <family val="2"/>
      </rPr>
      <t>indépendante</t>
    </r>
    <r>
      <rPr>
        <i/>
        <sz val="7"/>
        <rFont val="Arial"/>
        <family val="2"/>
      </rPr>
      <t xml:space="preserve"> à l'organisme : </t>
    </r>
  </si>
  <si>
    <r>
      <t xml:space="preserve">Personne </t>
    </r>
    <r>
      <rPr>
        <b/>
        <i/>
        <sz val="7"/>
        <rFont val="Arial"/>
        <family val="2"/>
      </rPr>
      <t>responsable</t>
    </r>
    <r>
      <rPr>
        <i/>
        <sz val="7"/>
        <rFont val="Arial"/>
        <family val="2"/>
      </rPr>
      <t xml:space="preserve"> de l'organisme : </t>
    </r>
  </si>
  <si>
    <t>Niveau de Conformité</t>
  </si>
  <si>
    <t>Couleur Art 4</t>
  </si>
  <si>
    <t>Couleur Art 5</t>
  </si>
  <si>
    <t>Radar {Résultats Globaux}</t>
  </si>
  <si>
    <t>4.1; 5.1</t>
  </si>
  <si>
    <t>4.3; 4.7; 4.13; 5.3</t>
  </si>
  <si>
    <t>4.11; 4.14</t>
  </si>
  <si>
    <t>4.4; 5.2; 5.4</t>
  </si>
  <si>
    <t>5.4; 5.7</t>
  </si>
  <si>
    <r>
      <t>Des</t>
    </r>
    <r>
      <rPr>
        <sz val="7"/>
        <color rgb="FFFF0000"/>
        <rFont val="Arial"/>
        <family val="2"/>
      </rPr>
      <t xml:space="preserve"> grilles d'habilitation</t>
    </r>
    <r>
      <rPr>
        <sz val="7"/>
        <color rgb="FF000000"/>
        <rFont val="Arial"/>
        <family val="2"/>
      </rPr>
      <t xml:space="preserve"> et de maintien des compétences pour chaque poste sont définies.</t>
    </r>
  </si>
  <si>
    <t xml:space="preserve"> </t>
  </si>
  <si>
    <t>Référence Unique 
du Document</t>
  </si>
  <si>
    <r>
      <rPr>
        <b/>
        <sz val="7"/>
        <color rgb="FF000000"/>
        <rFont val="Arial"/>
        <family val="2"/>
      </rPr>
      <t>Fichier de gestion des enregistrements</t>
    </r>
    <r>
      <rPr>
        <sz val="7"/>
        <color rgb="FF000000"/>
        <rFont val="Arial"/>
        <family val="2"/>
      </rPr>
      <t xml:space="preserve"> avec les durées de conservation </t>
    </r>
  </si>
  <si>
    <r>
      <rPr>
        <b/>
        <sz val="7"/>
        <color rgb="FF000000"/>
        <rFont val="Arial"/>
        <family val="2"/>
      </rPr>
      <t>Plan de gestion des risques</t>
    </r>
    <r>
      <rPr>
        <sz val="7"/>
        <color rgb="FF000000"/>
        <rFont val="Arial"/>
        <family val="2"/>
      </rPr>
      <t xml:space="preserve"> avec les actions préventives à réaliser</t>
    </r>
  </si>
  <si>
    <r>
      <rPr>
        <b/>
        <sz val="7"/>
        <color rgb="FF000000"/>
        <rFont val="Arial"/>
        <family val="2"/>
      </rPr>
      <t>Plan de gestion des non-conformités</t>
    </r>
    <r>
      <rPr>
        <sz val="7"/>
        <color rgb="FF000000"/>
        <rFont val="Arial"/>
        <family val="2"/>
      </rPr>
      <t xml:space="preserve"> avec des actions planifiées à réaliser</t>
    </r>
  </si>
  <si>
    <t>Evaluation "Conformité"</t>
  </si>
  <si>
    <r>
      <t xml:space="preserve">Niveaux de CONFORMITÉ de la </t>
    </r>
    <r>
      <rPr>
        <b/>
        <sz val="10"/>
        <color rgb="FFFF0000"/>
        <rFont val="Arial"/>
        <family val="2"/>
      </rPr>
      <t>MAÎTRISE DOCUMENTAIRE</t>
    </r>
    <r>
      <rPr>
        <b/>
        <sz val="10"/>
        <rFont val="Arial"/>
        <family val="2"/>
      </rPr>
      <t xml:space="preserve"> selon la norme NF EN ISO 15189 : 2012</t>
    </r>
  </si>
  <si>
    <r>
      <rPr>
        <b/>
        <sz val="11"/>
        <color theme="1"/>
        <rFont val="Arial"/>
        <family val="2"/>
      </rPr>
      <t xml:space="preserve"> Résultats de la </t>
    </r>
    <r>
      <rPr>
        <b/>
        <sz val="11"/>
        <color rgb="FFFF0000"/>
        <rFont val="Arial"/>
        <family val="2"/>
      </rPr>
      <t>MAÎTRISE DOCUMENTAIRE</t>
    </r>
    <r>
      <rPr>
        <b/>
        <sz val="11"/>
        <color theme="1"/>
        <rFont val="Arial"/>
        <family val="2"/>
      </rPr>
      <t xml:space="preserve"> selon la norme NF EN ISO 15189:2012</t>
    </r>
  </si>
  <si>
    <t>Absent</t>
  </si>
  <si>
    <t>Très incomplet</t>
  </si>
  <si>
    <t>Incomplet</t>
  </si>
  <si>
    <t>Presque Complet</t>
  </si>
  <si>
    <t>Documents</t>
  </si>
  <si>
    <r>
      <rPr>
        <b/>
        <sz val="7"/>
        <color rgb="FF000000"/>
        <rFont val="Arial"/>
        <family val="2"/>
      </rPr>
      <t>Document sythéthique</t>
    </r>
    <r>
      <rPr>
        <sz val="7"/>
        <color rgb="FF000000"/>
        <rFont val="Arial"/>
        <family val="2"/>
      </rPr>
      <t xml:space="preserve"> des actions réalisées et de la planification des axes d'amélioration</t>
    </r>
  </si>
  <si>
    <r>
      <t xml:space="preserve">Procédure </t>
    </r>
    <r>
      <rPr>
        <sz val="7"/>
        <color rgb="FF000000"/>
        <rFont val="Arial"/>
        <family val="2"/>
      </rPr>
      <t>de transmission, d'édition et de modification de compte-rendu</t>
    </r>
  </si>
  <si>
    <t>Commencer la rédaction</t>
  </si>
  <si>
    <t>Améliorer la rédaction : revoyez le contenu du document</t>
  </si>
  <si>
    <t>Finaliser la rédaction : des améliorations peuvent être apportées</t>
  </si>
  <si>
    <t>Pereniser le document : maintenir à jour le document</t>
  </si>
  <si>
    <t>Consolider la rédaction : des éléments sont manquants</t>
  </si>
  <si>
    <t>”</t>
  </si>
  <si>
    <t>Complet et diffusé</t>
  </si>
  <si>
    <r>
      <t>Utilisé pour  {EVALUATION} : classé</t>
    </r>
    <r>
      <rPr>
        <b/>
        <sz val="8"/>
        <color rgb="FFFF0000"/>
        <rFont val="Arial"/>
        <family val="2"/>
      </rPr>
      <t xml:space="preserve"> par orde alphabétique </t>
    </r>
    <r>
      <rPr>
        <sz val="8"/>
        <rFont val="Arial"/>
        <family val="2"/>
      </rPr>
      <t>de la colonne A pour les calculs</t>
    </r>
  </si>
  <si>
    <t>Utilisé pour {MATRISE DOCUMENTATION}</t>
  </si>
  <si>
    <t>Libellés correspondants en "COMFORMITÉ"</t>
  </si>
  <si>
    <r>
      <t>Procédure analytique</t>
    </r>
    <r>
      <rPr>
        <sz val="7"/>
        <rFont val="Arial"/>
        <family val="2"/>
      </rPr>
      <t xml:space="preserve"> pour chaque examen et les nouveaux examens</t>
    </r>
  </si>
  <si>
    <r>
      <t>Plan de gestion des échantillons :</t>
    </r>
    <r>
      <rPr>
        <sz val="7"/>
        <color rgb="FF000000"/>
        <rFont val="Arial"/>
        <family val="2"/>
      </rPr>
      <t xml:space="preserve"> stockage, acceptabilité et traitement</t>
    </r>
  </si>
  <si>
    <r>
      <rPr>
        <b/>
        <sz val="7"/>
        <color rgb="FF000000"/>
        <rFont val="Arial"/>
        <family val="2"/>
      </rPr>
      <t>Plan de sélection d'achat</t>
    </r>
    <r>
      <rPr>
        <sz val="7"/>
        <color rgb="FF000000"/>
        <rFont val="Arial"/>
        <family val="2"/>
      </rPr>
      <t xml:space="preserve"> des services et fournitures</t>
    </r>
  </si>
  <si>
    <r>
      <rPr>
        <b/>
        <sz val="7"/>
        <color rgb="FF000000"/>
        <rFont val="Arial"/>
        <family val="2"/>
      </rPr>
      <t>Preuves</t>
    </r>
    <r>
      <rPr>
        <sz val="7"/>
        <color rgb="FF000000"/>
        <rFont val="Arial"/>
        <family val="2"/>
      </rPr>
      <t xml:space="preserve"> des qualifications des personnes associées aux devoirs et aux responsabilités</t>
    </r>
  </si>
  <si>
    <t>Des dispositions assurants la communication des résultats et conclusions techniques transmis aux sous traitants sont définies.</t>
  </si>
  <si>
    <r>
      <t xml:space="preserve">Une </t>
    </r>
    <r>
      <rPr>
        <sz val="7"/>
        <color rgb="FFFF0000"/>
        <rFont val="Arial"/>
        <family val="2"/>
      </rPr>
      <t>procédure</t>
    </r>
    <r>
      <rPr>
        <sz val="7"/>
        <color rgb="FF000000"/>
        <rFont val="Arial"/>
        <family val="2"/>
      </rPr>
      <t xml:space="preserve"> de traitement des réclamations est rédigée.</t>
    </r>
  </si>
  <si>
    <t>Des dispositions pour identifier les besoins et assurer la formation continue du personnel sont mis en place.</t>
  </si>
  <si>
    <t>Une analyse de risque et points critiques est effectuée pour chaque méthode.Les facteurs ayant une influence sont identifiés et maîtrisés.</t>
  </si>
  <si>
    <r>
      <t xml:space="preserve">En cas de panne du système d'informations, une </t>
    </r>
    <r>
      <rPr>
        <sz val="7"/>
        <color rgb="FFFF0000"/>
        <rFont val="Arial"/>
        <family val="2"/>
      </rPr>
      <t>procédure dégradée</t>
    </r>
    <r>
      <rPr>
        <sz val="7"/>
        <color rgb="FF000000"/>
        <rFont val="Arial"/>
        <family val="2"/>
      </rPr>
      <t xml:space="preserve"> est appliquée.</t>
    </r>
  </si>
  <si>
    <t>4.8, 4.9; 4.10; 5.6; 5.10</t>
  </si>
  <si>
    <t>Libellé du document interne 
au Laboratoire</t>
  </si>
  <si>
    <r>
      <rPr>
        <b/>
        <sz val="7"/>
        <color rgb="FF002060"/>
        <rFont val="Arial"/>
        <family val="2"/>
      </rPr>
      <t>QUAND</t>
    </r>
    <r>
      <rPr>
        <sz val="7"/>
        <color rgb="FF002060"/>
        <rFont val="Arial"/>
        <family val="2"/>
      </rPr>
      <t xml:space="preserve">
Date début 
Date fin</t>
    </r>
  </si>
  <si>
    <t>DÉCISIONS : Plans d'action PRIORITAIRES et SUIVIS</t>
  </si>
  <si>
    <r>
      <rPr>
        <b/>
        <sz val="7"/>
        <color rgb="FF002060"/>
        <rFont val="Arial"/>
        <family val="2"/>
      </rPr>
      <t>SUIVIS = RÉSULTATS OBTENUS</t>
    </r>
    <r>
      <rPr>
        <sz val="7"/>
        <color rgb="FF002060"/>
        <rFont val="Arial"/>
        <family val="2"/>
      </rPr>
      <t xml:space="preserve">
Date de l'évaluation, bilan</t>
    </r>
  </si>
  <si>
    <t>Documents nécessaires pour 
le Dossier de Gestion des Risques</t>
  </si>
  <si>
    <r>
      <rPr>
        <b/>
        <sz val="7"/>
        <color rgb="FF000000"/>
        <rFont val="Arial"/>
        <family val="2"/>
      </rPr>
      <t>Fichier de réalisation d'examen</t>
    </r>
    <r>
      <rPr>
        <sz val="7"/>
        <color rgb="FF000000"/>
        <rFont val="Arial"/>
        <family val="2"/>
      </rPr>
      <t xml:space="preserve"> concernant les prescriptions / demandes et processus de réalisation</t>
    </r>
  </si>
  <si>
    <r>
      <t>Enregistrement de la</t>
    </r>
    <r>
      <rPr>
        <b/>
        <sz val="7"/>
        <color rgb="FF000000"/>
        <rFont val="Arial"/>
        <family val="2"/>
      </rPr>
      <t xml:space="preserve"> revue de contrat </t>
    </r>
    <r>
      <rPr>
        <sz val="7"/>
        <color rgb="FF000000"/>
        <rFont val="Arial"/>
        <family val="2"/>
      </rPr>
      <t>qui couvre les demandes / prescriptions acceptées par l'organisme.</t>
    </r>
  </si>
  <si>
    <t>Maîtrise des documents</t>
  </si>
  <si>
    <r>
      <t xml:space="preserve">Le système de management est </t>
    </r>
    <r>
      <rPr>
        <sz val="7"/>
        <color rgb="FFFF0000"/>
        <rFont val="Arial"/>
        <family val="2"/>
      </rPr>
      <t>documenté</t>
    </r>
    <r>
      <rPr>
        <sz val="7"/>
        <color rgb="FF000000"/>
        <rFont val="Arial"/>
        <family val="2"/>
      </rPr>
      <t xml:space="preserve"> selon une approche processus.</t>
    </r>
  </si>
  <si>
    <r>
      <t xml:space="preserve">La validité de transmission des résultats est </t>
    </r>
    <r>
      <rPr>
        <sz val="7"/>
        <color rgb="FFFF0000"/>
        <rFont val="Arial"/>
        <family val="2"/>
      </rPr>
      <t>documentée</t>
    </r>
    <r>
      <rPr>
        <sz val="7"/>
        <color rgb="FF000000"/>
        <rFont val="Arial"/>
        <family val="2"/>
      </rPr>
      <t xml:space="preserve"> et un format de compte rendu est établi.</t>
    </r>
  </si>
  <si>
    <t>5.8; 5.9</t>
  </si>
  <si>
    <r>
      <rPr>
        <b/>
        <sz val="7"/>
        <color theme="9" tint="-0.499984740745262"/>
        <rFont val="Arial"/>
        <family val="2"/>
      </rPr>
      <t>QUAND ET OÙ</t>
    </r>
    <r>
      <rPr>
        <sz val="7"/>
        <color theme="9" tint="-0.499984740745262"/>
        <rFont val="Arial"/>
        <family val="2"/>
      </rPr>
      <t xml:space="preserve">
Date et Application</t>
    </r>
  </si>
  <si>
    <r>
      <t xml:space="preserve">SUIVIS = RÉSULTATS OBTENUS
</t>
    </r>
    <r>
      <rPr>
        <sz val="7"/>
        <color theme="9" tint="-0.499984740745262"/>
        <rFont val="Arial"/>
        <family val="2"/>
      </rPr>
      <t>Date de l'évaluation, bilan</t>
    </r>
  </si>
  <si>
    <r>
      <rPr>
        <b/>
        <sz val="7"/>
        <color rgb="FF000000"/>
        <rFont val="Arial"/>
        <family val="2"/>
      </rPr>
      <t>Document</t>
    </r>
    <r>
      <rPr>
        <sz val="7"/>
        <color rgb="FF000000"/>
        <rFont val="Arial"/>
        <family val="2"/>
      </rPr>
      <t xml:space="preserve"> décrivant les processus et leurs interactions dans le système de management de la qualité</t>
    </r>
  </si>
  <si>
    <t>5</t>
  </si>
  <si>
    <r>
      <rPr>
        <b/>
        <sz val="7"/>
        <color rgb="FF002060"/>
        <rFont val="Arial"/>
        <family val="2"/>
      </rPr>
      <t>QUAND</t>
    </r>
    <r>
      <rPr>
        <sz val="7"/>
        <color rgb="FF002060"/>
        <rFont val="Arial"/>
        <family val="2"/>
      </rPr>
      <t xml:space="preserve">
Date début et fin</t>
    </r>
  </si>
  <si>
    <r>
      <t xml:space="preserve">Autre document d'appui : Mettre ici, et en </t>
    </r>
    <r>
      <rPr>
        <b/>
        <sz val="9"/>
        <color theme="1"/>
        <rFont val="Arial"/>
        <family val="2"/>
      </rPr>
      <t>noir</t>
    </r>
    <r>
      <rPr>
        <sz val="9"/>
        <color indexed="12"/>
        <rFont val="Arial"/>
        <family val="2"/>
      </rPr>
      <t>, tout autre document d'appui éventuel pour cette déclaration</t>
    </r>
  </si>
  <si>
    <t>Évaluation de la conformité - Déclaration de conformité du fournisseur (NF EN ISO/CEI 17050-1)</t>
  </si>
  <si>
    <t>Déclaration de conformité selon la norme NF EN ISO 17050 Partie 1 : Exigences générales</t>
  </si>
  <si>
    <t>Référence unique de la déclaration ISO 17050 :</t>
  </si>
  <si>
    <t>Documents d'appui consultables associés à la déclaration ISO 17050</t>
  </si>
  <si>
    <t>Déclaration de conformité selon l'ISO 17050 Partie 2 : Documentation d'appui  (NF EN ISO/CEI 17050-2)</t>
  </si>
  <si>
    <r>
      <rPr>
        <b/>
        <sz val="8"/>
        <rFont val="Arial"/>
        <family val="2"/>
      </rPr>
      <t>ATTENTION :</t>
    </r>
    <r>
      <rPr>
        <sz val="8"/>
        <rFont val="Arial"/>
        <family val="2"/>
      </rPr>
      <t xml:space="preserve"> 
Cette norme étant harmonisée, certains critères exigent la présence de </t>
    </r>
    <r>
      <rPr>
        <b/>
        <sz val="8"/>
        <color rgb="FFFF0000"/>
        <rFont val="Arial"/>
        <family val="2"/>
      </rPr>
      <t>documentation</t>
    </r>
    <r>
      <rPr>
        <sz val="8"/>
        <rFont val="Arial"/>
        <family val="2"/>
      </rPr>
      <t xml:space="preserve"> sans laquelle l'accréditation à la présente norme pourrait être réfusée. De ce fait, cette documentation est réprésentée par </t>
    </r>
    <r>
      <rPr>
        <sz val="8"/>
        <color rgb="FFFF0000"/>
        <rFont val="Arial"/>
        <family val="2"/>
      </rPr>
      <t>une écriture rouge</t>
    </r>
    <r>
      <rPr>
        <sz val="8"/>
        <rFont val="Arial"/>
        <family val="2"/>
      </rPr>
      <t xml:space="preserve"> dans la description des critères. Pour une réponse "Plutôt faux" le numéro du critère devient orange et représente une </t>
    </r>
    <r>
      <rPr>
        <b/>
        <sz val="8"/>
        <rFont val="Arial"/>
        <family val="2"/>
      </rPr>
      <t>non conformité mineure</t>
    </r>
    <r>
      <rPr>
        <sz val="8"/>
        <rFont val="Arial"/>
        <family val="2"/>
      </rPr>
      <t xml:space="preserve">, pour une réponse "Faux" le numéro du critère devient rouge et représente une </t>
    </r>
    <r>
      <rPr>
        <b/>
        <sz val="8"/>
        <rFont val="Arial"/>
        <family val="2"/>
      </rPr>
      <t>non conformité majeure</t>
    </r>
    <r>
      <rPr>
        <sz val="8"/>
        <rFont val="Arial"/>
        <family val="2"/>
      </rPr>
      <t>.</t>
    </r>
  </si>
  <si>
    <r>
      <t xml:space="preserve">Des </t>
    </r>
    <r>
      <rPr>
        <sz val="7"/>
        <color rgb="FFFF0000"/>
        <rFont val="Arial"/>
        <family val="2"/>
      </rPr>
      <t>procédures</t>
    </r>
    <r>
      <rPr>
        <sz val="7"/>
        <color rgb="FF000000"/>
        <rFont val="Arial"/>
        <family val="2"/>
      </rPr>
      <t xml:space="preserve"> d'avertissement de résultats "alertes" ou "critiques" pour les prescripteurs/demandeurs sont écrites.</t>
    </r>
  </si>
  <si>
    <r>
      <rPr>
        <b/>
        <sz val="8"/>
        <rFont val="Arial"/>
        <family val="2"/>
      </rPr>
      <t xml:space="preserve">OBJECTIFS :   </t>
    </r>
    <r>
      <rPr>
        <sz val="8"/>
        <rFont val="Arial"/>
        <family val="2"/>
      </rPr>
      <t xml:space="preserve">
Cet outil permet aux laboratoires de biologie médicale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 xml:space="preserve">d'évaluer </t>
    </r>
    <r>
      <rPr>
        <b/>
        <sz val="8"/>
        <color rgb="FFFF0000"/>
        <rFont val="Arial"/>
        <family val="2"/>
      </rPr>
      <t>rapidement</t>
    </r>
    <r>
      <rPr>
        <b/>
        <sz val="8"/>
        <rFont val="Arial"/>
        <family val="2"/>
      </rPr>
      <t xml:space="preserve"> la conformité</t>
    </r>
    <r>
      <rPr>
        <sz val="8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de leur système de management de la qualité </t>
    </r>
    <r>
      <rPr>
        <b/>
        <sz val="8"/>
        <color theme="1"/>
        <rFont val="Arial"/>
        <family val="2"/>
      </rPr>
      <t>(SMQ)</t>
    </r>
    <r>
      <rPr>
        <sz val="8"/>
        <color theme="1"/>
        <rFont val="Arial"/>
        <family val="2"/>
      </rPr>
      <t xml:space="preserve"> par une approche processus selon la norme NF EN ISO 15189.</t>
    </r>
    <r>
      <rPr>
        <sz val="8"/>
        <rFont val="Arial"/>
        <family val="2"/>
      </rPr>
      <t xml:space="preserve"> 
En une seule évaluation, il permet d'obtenir un</t>
    </r>
    <r>
      <rPr>
        <b/>
        <sz val="8"/>
        <rFont val="Arial"/>
        <family val="2"/>
      </rPr>
      <t xml:space="preserve"> tableau de bord </t>
    </r>
    <r>
      <rPr>
        <sz val="8"/>
        <rFont val="Arial"/>
        <family val="2"/>
      </rPr>
      <t xml:space="preserve">facilitant la compréhension, la visibilité et la cohérence des actions prioritaires d'amélioration continue et un </t>
    </r>
    <r>
      <rPr>
        <b/>
        <sz val="8"/>
        <rFont val="Arial"/>
        <family val="2"/>
      </rPr>
      <t>bilan sur la maîtrise documentaire.</t>
    </r>
  </si>
  <si>
    <t>Axe doc. 1 : Fichier du personnel</t>
  </si>
  <si>
    <t>Axe doc. 2: Fichier de gestion documentaire</t>
  </si>
  <si>
    <t>Axe doc. 3 : Revue de contrat</t>
  </si>
  <si>
    <t>Axe doc. 4 : Plan d'achat</t>
  </si>
  <si>
    <t>Axe doc 5 : Plan de système de management</t>
  </si>
  <si>
    <t>Axe doc. 6 : Plan de gestion de direction</t>
  </si>
  <si>
    <t>Axe doc. 7 : Plan de gestion des non-conformités</t>
  </si>
  <si>
    <t>Axe doc. 8 : Plan de gestion des risques</t>
  </si>
  <si>
    <t>Axe doc. 9 : Ficher de réalisation d'examen</t>
  </si>
  <si>
    <t>Axe doc. 10 : Rapport d'analyse des clients</t>
  </si>
  <si>
    <t>Axe doc. 11 : Plan de gestion d'échantillons</t>
  </si>
  <si>
    <t>Axe doc. 12 : Ficher de gestion de résultats</t>
  </si>
  <si>
    <t>1 ; 45; 46; 47</t>
  </si>
  <si>
    <t>7; 20; 33; 35; 55</t>
  </si>
  <si>
    <t>10; 12</t>
  </si>
  <si>
    <t>16</t>
  </si>
  <si>
    <t>44</t>
  </si>
  <si>
    <t>21; 24 ; 27; 67; 82</t>
  </si>
  <si>
    <t>29; 38</t>
  </si>
  <si>
    <t>11; 50; 58</t>
  </si>
  <si>
    <t>61; 62</t>
  </si>
  <si>
    <t>60; 73</t>
  </si>
  <si>
    <t xml:space="preserve"> 74; 76; 77; 78</t>
  </si>
  <si>
    <t>©UTC Etude complète : https://travaux.master.utc.fr, Réf "IDS038"</t>
  </si>
  <si>
    <t>©UTC Etude complète : https://travaux.master.utc.fr, Réf IDS038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</si>
</sst>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 mmmm\ yyyy;@"/>
    <numFmt numFmtId="165" formatCode="d\ mmmm\ yyyy"/>
    <numFmt numFmtId="166" formatCode="\c\r\ #"/>
  </numFmts>
  <fonts count="119">
    <font>
      <sz val="12"/>
      <color theme="1"/>
      <name val="ArialMT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Arial"/>
      <family val="2"/>
    </font>
    <font>
      <i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sz val="8"/>
      <color rgb="FF0000FF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i/>
      <sz val="6"/>
      <name val="Arial Narrow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9"/>
      <color indexed="39"/>
      <name val="Arial"/>
      <family val="2"/>
    </font>
    <font>
      <sz val="9"/>
      <color indexed="10"/>
      <name val="Arial"/>
      <family val="2"/>
    </font>
    <font>
      <sz val="9"/>
      <color indexed="39"/>
      <name val="Arial"/>
      <family val="2"/>
    </font>
    <font>
      <sz val="7"/>
      <name val="Arial Narrow"/>
      <family val="2"/>
    </font>
    <font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MT"/>
      <family val="2"/>
    </font>
    <font>
      <sz val="8"/>
      <color rgb="FF0432FF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u/>
      <sz val="12"/>
      <color theme="11"/>
      <name val="ArialMT"/>
      <family val="2"/>
    </font>
    <font>
      <sz val="8"/>
      <color theme="0"/>
      <name val="Arial"/>
      <family val="2"/>
    </font>
    <font>
      <sz val="7"/>
      <color theme="1"/>
      <name val="ArialMT"/>
    </font>
    <font>
      <sz val="9"/>
      <color indexed="8"/>
      <name val="Arial"/>
      <family val="2"/>
    </font>
    <font>
      <i/>
      <sz val="6"/>
      <name val="Arial"/>
      <family val="2"/>
    </font>
    <font>
      <sz val="6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rgb="FFFF000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MT"/>
      <family val="2"/>
    </font>
    <font>
      <sz val="9"/>
      <color rgb="FF0432FF"/>
      <name val="Arial"/>
      <family val="2"/>
    </font>
    <font>
      <sz val="8"/>
      <color rgb="FF0432FF"/>
      <name val="ArialMT"/>
      <family val="2"/>
    </font>
    <font>
      <sz val="7"/>
      <color rgb="FF0432FF"/>
      <name val="Arial"/>
      <family val="2"/>
    </font>
    <font>
      <b/>
      <sz val="10"/>
      <color theme="1"/>
      <name val="Arial"/>
      <family val="2"/>
    </font>
    <font>
      <sz val="9"/>
      <color theme="1"/>
      <name val="ArialMT"/>
      <family val="2"/>
    </font>
    <font>
      <u/>
      <sz val="8"/>
      <color theme="1"/>
      <name val="Arial"/>
      <family val="2"/>
    </font>
    <font>
      <sz val="6"/>
      <color rgb="FFFF0000"/>
      <name val="Arial"/>
      <family val="2"/>
    </font>
    <font>
      <i/>
      <sz val="6"/>
      <color indexed="12"/>
      <name val="Arial"/>
      <family val="2"/>
    </font>
    <font>
      <sz val="8"/>
      <color theme="1"/>
      <name val="ArialMT"/>
      <family val="2"/>
    </font>
    <font>
      <sz val="6"/>
      <name val="Arial"/>
      <family val="2"/>
    </font>
    <font>
      <b/>
      <i/>
      <sz val="6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name val="Arial"/>
      <family val="2"/>
    </font>
    <font>
      <b/>
      <sz val="12"/>
      <color theme="1"/>
      <name val="ArialMT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9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ArialMT"/>
    </font>
    <font>
      <i/>
      <sz val="6"/>
      <color theme="1"/>
      <name val="ArialMT"/>
    </font>
    <font>
      <b/>
      <sz val="8"/>
      <color theme="1"/>
      <name val="ArialMT"/>
    </font>
    <font>
      <b/>
      <sz val="8"/>
      <color rgb="FF0432FF"/>
      <name val="Arial"/>
      <family val="2"/>
    </font>
    <font>
      <b/>
      <sz val="7"/>
      <color rgb="FF900000"/>
      <name val="Arial"/>
      <family val="2"/>
    </font>
    <font>
      <i/>
      <sz val="7"/>
      <color indexed="8"/>
      <name val="Arial"/>
      <family val="2"/>
    </font>
    <font>
      <b/>
      <sz val="7"/>
      <color rgb="FF002060"/>
      <name val="Arial"/>
      <family val="2"/>
    </font>
    <font>
      <sz val="7"/>
      <color rgb="FF002060"/>
      <name val="Arial"/>
      <family val="2"/>
    </font>
    <font>
      <sz val="8"/>
      <color theme="0"/>
      <name val="ArialMT"/>
      <family val="2"/>
    </font>
    <font>
      <sz val="7"/>
      <color indexed="17"/>
      <name val="Arial"/>
      <family val="2"/>
    </font>
    <font>
      <sz val="9"/>
      <color theme="1"/>
      <name val="Arial"/>
      <family val="2"/>
    </font>
    <font>
      <i/>
      <sz val="12"/>
      <color theme="1"/>
      <name val="ArialMT"/>
      <family val="2"/>
    </font>
    <font>
      <i/>
      <sz val="6"/>
      <color indexed="8"/>
      <name val="Arial"/>
      <family val="2"/>
    </font>
    <font>
      <sz val="10"/>
      <color theme="1"/>
      <name val="Arial"/>
      <family val="2"/>
    </font>
    <font>
      <b/>
      <sz val="7"/>
      <color theme="9" tint="-0.499984740745262"/>
      <name val="Arial"/>
      <family val="2"/>
    </font>
    <font>
      <sz val="7"/>
      <color theme="9" tint="-0.499984740745262"/>
      <name val="Arial"/>
      <family val="2"/>
    </font>
    <font>
      <b/>
      <sz val="8"/>
      <color theme="9" tint="-0.499984740745262"/>
      <name val="Arial"/>
      <family val="2"/>
    </font>
    <font>
      <b/>
      <sz val="8"/>
      <color theme="5" tint="-0.499984740745262"/>
      <name val="Arial"/>
      <family val="2"/>
    </font>
    <font>
      <sz val="8"/>
      <color theme="5" tint="-0.499984740745262"/>
      <name val="Arial"/>
      <family val="2"/>
    </font>
    <font>
      <sz val="7"/>
      <color theme="5" tint="-0.499984740745262"/>
      <name val="Arial"/>
      <family val="2"/>
    </font>
    <font>
      <u/>
      <sz val="8"/>
      <color theme="5" tint="-0.499984740745262"/>
      <name val="Arial"/>
      <family val="2"/>
    </font>
    <font>
      <b/>
      <sz val="7"/>
      <color theme="5" tint="-0.499984740745262"/>
      <name val="Arial"/>
      <family val="2"/>
    </font>
    <font>
      <sz val="12"/>
      <color theme="5" tint="-0.499984740745262"/>
      <name val="ArialMT"/>
      <family val="2"/>
    </font>
    <font>
      <b/>
      <u/>
      <sz val="8"/>
      <color theme="9" tint="-0.499984740745262"/>
      <name val="Arial"/>
      <family val="2"/>
    </font>
    <font>
      <sz val="12"/>
      <color theme="9" tint="-0.499984740745262"/>
      <name val="ArialMT"/>
      <family val="2"/>
    </font>
    <font>
      <i/>
      <strike/>
      <sz val="6"/>
      <color theme="1"/>
      <name val="ArialMT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sz val="8"/>
      <color indexed="10"/>
      <name val="Arial"/>
      <family val="2"/>
    </font>
    <font>
      <b/>
      <sz val="8"/>
      <color theme="1"/>
      <name val="Calibri"/>
      <family val="2"/>
      <scheme val="minor"/>
    </font>
    <font>
      <sz val="8"/>
      <color rgb="FFFF0000"/>
      <name val="ArialMT"/>
      <family val="2"/>
    </font>
    <font>
      <b/>
      <sz val="7"/>
      <color rgb="FF000000"/>
      <name val="Arial"/>
      <family val="2"/>
    </font>
    <font>
      <sz val="7"/>
      <color rgb="FFFF0000"/>
      <name val="ArialMT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7"/>
      <color rgb="FF0000D4"/>
      <name val="Arial"/>
      <family val="2"/>
    </font>
    <font>
      <sz val="8"/>
      <color rgb="FF0000D4"/>
      <name val="ArialMT"/>
      <family val="2"/>
    </font>
    <font>
      <i/>
      <u/>
      <sz val="9"/>
      <color theme="10"/>
      <name val="Calibri"/>
      <family val="2"/>
      <scheme val="minor"/>
    </font>
    <font>
      <i/>
      <u/>
      <sz val="8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rgb="FFDDEBF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8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BFF83"/>
        <bgColor indexed="64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FCFFCB"/>
        <bgColor indexed="64"/>
      </patternFill>
    </fill>
    <fill>
      <patternFill patternType="solid">
        <fgColor rgb="FFFCFFCB"/>
        <bgColor indexed="8"/>
      </patternFill>
    </fill>
    <fill>
      <patternFill patternType="solid">
        <fgColor rgb="FFFCFFCB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DEBF7"/>
        <bgColor indexed="8"/>
      </patternFill>
    </fill>
    <fill>
      <patternFill patternType="solid">
        <fgColor rgb="FFFF7E7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rgb="FF000000"/>
      </patternFill>
    </fill>
  </fills>
  <borders count="9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55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249977111117893"/>
      </top>
      <bottom/>
      <diagonal/>
    </border>
    <border>
      <left/>
      <right style="thin">
        <color theme="0" tint="-0.499984740745262"/>
      </right>
      <top style="thin">
        <color theme="0" tint="-0.249977111117893"/>
      </top>
      <bottom/>
      <diagonal/>
    </border>
    <border>
      <left style="thin">
        <color theme="0" tint="-0.499984740745262"/>
      </left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499984740745262"/>
      </top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/>
      <top style="thin">
        <color rgb="FFBFBFBF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tted">
        <color theme="6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dotted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0" tint="-0.499984740745262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rgb="FFBFBFBF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3" fillId="0" borderId="0"/>
    <xf numFmtId="0" fontId="14" fillId="0" borderId="0" applyNumberForma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846">
    <xf numFmtId="0" fontId="0" fillId="0" borderId="0" xfId="0"/>
    <xf numFmtId="14" fontId="2" fillId="2" borderId="0" xfId="1" applyNumberFormat="1" applyFont="1" applyFill="1" applyBorder="1" applyAlignment="1">
      <alignment horizontal="right" vertic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9" fontId="6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9" fontId="6" fillId="0" borderId="3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right" vertical="top"/>
    </xf>
    <xf numFmtId="0" fontId="4" fillId="2" borderId="0" xfId="3" applyFont="1" applyFill="1"/>
    <xf numFmtId="0" fontId="4" fillId="0" borderId="0" xfId="3" applyFont="1"/>
    <xf numFmtId="0" fontId="4" fillId="0" borderId="0" xfId="3" applyFont="1" applyAlignment="1">
      <alignment vertical="center"/>
    </xf>
    <xf numFmtId="9" fontId="6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indent="1"/>
    </xf>
    <xf numFmtId="49" fontId="6" fillId="0" borderId="3" xfId="0" applyNumberFormat="1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9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0" fillId="5" borderId="0" xfId="0" applyFill="1"/>
    <xf numFmtId="0" fontId="0" fillId="0" borderId="8" xfId="0" applyBorder="1"/>
    <xf numFmtId="0" fontId="0" fillId="0" borderId="0" xfId="0" applyBorder="1"/>
    <xf numFmtId="0" fontId="0" fillId="5" borderId="0" xfId="0" applyFill="1" applyBorder="1"/>
    <xf numFmtId="0" fontId="46" fillId="5" borderId="0" xfId="0" applyFont="1" applyFill="1" applyBorder="1" applyAlignment="1">
      <alignment horizontal="center" vertical="center"/>
    </xf>
    <xf numFmtId="0" fontId="47" fillId="0" borderId="0" xfId="3" applyFont="1"/>
    <xf numFmtId="14" fontId="48" fillId="2" borderId="0" xfId="1" applyNumberFormat="1" applyFont="1" applyFill="1" applyBorder="1" applyAlignment="1">
      <alignment horizontal="right" vertical="top"/>
    </xf>
    <xf numFmtId="0" fontId="19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49" fillId="0" borderId="0" xfId="3" applyFont="1"/>
    <xf numFmtId="0" fontId="56" fillId="0" borderId="0" xfId="0" applyFont="1"/>
    <xf numFmtId="0" fontId="46" fillId="0" borderId="0" xfId="0" applyFont="1"/>
    <xf numFmtId="9" fontId="6" fillId="0" borderId="31" xfId="0" applyNumberFormat="1" applyFont="1" applyBorder="1" applyAlignment="1">
      <alignment horizontal="center" vertical="center"/>
    </xf>
    <xf numFmtId="9" fontId="5" fillId="0" borderId="31" xfId="0" applyNumberFormat="1" applyFont="1" applyFill="1" applyBorder="1" applyAlignment="1">
      <alignment horizontal="center" vertical="center"/>
    </xf>
    <xf numFmtId="9" fontId="6" fillId="0" borderId="31" xfId="0" applyNumberFormat="1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vertical="center"/>
    </xf>
    <xf numFmtId="0" fontId="6" fillId="6" borderId="35" xfId="0" applyFont="1" applyFill="1" applyBorder="1" applyAlignment="1">
      <alignment vertical="center"/>
    </xf>
    <xf numFmtId="0" fontId="0" fillId="6" borderId="34" xfId="0" applyFill="1" applyBorder="1" applyAlignment="1">
      <alignment horizontal="center"/>
    </xf>
    <xf numFmtId="0" fontId="55" fillId="5" borderId="0" xfId="0" applyFont="1" applyFill="1" applyBorder="1"/>
    <xf numFmtId="0" fontId="45" fillId="5" borderId="0" xfId="0" applyFont="1" applyFill="1" applyBorder="1" applyAlignment="1">
      <alignment vertical="center"/>
    </xf>
    <xf numFmtId="0" fontId="45" fillId="5" borderId="0" xfId="0" applyFont="1" applyFill="1" applyBorder="1" applyAlignment="1">
      <alignment vertical="center" wrapText="1"/>
    </xf>
    <xf numFmtId="9" fontId="45" fillId="5" borderId="0" xfId="0" applyNumberFormat="1" applyFont="1" applyFill="1" applyBorder="1" applyAlignment="1">
      <alignment horizontal="center" vertical="center"/>
    </xf>
    <xf numFmtId="0" fontId="9" fillId="5" borderId="36" xfId="0" applyNumberFormat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6" xfId="0" applyFont="1" applyFill="1" applyBorder="1"/>
    <xf numFmtId="0" fontId="60" fillId="5" borderId="9" xfId="1" applyNumberFormat="1" applyFont="1" applyFill="1" applyBorder="1" applyAlignment="1" applyProtection="1">
      <alignment horizontal="left" vertical="center" wrapText="1" indent="1"/>
      <protection locked="0"/>
    </xf>
    <xf numFmtId="9" fontId="5" fillId="3" borderId="19" xfId="0" applyNumberFormat="1" applyFont="1" applyFill="1" applyBorder="1" applyAlignment="1">
      <alignment horizontal="left" vertical="center"/>
    </xf>
    <xf numFmtId="9" fontId="7" fillId="3" borderId="19" xfId="0" applyNumberFormat="1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indent="1"/>
    </xf>
    <xf numFmtId="0" fontId="6" fillId="3" borderId="36" xfId="0" applyFont="1" applyFill="1" applyBorder="1" applyAlignment="1">
      <alignment horizontal="right" vertical="center"/>
    </xf>
    <xf numFmtId="9" fontId="5" fillId="3" borderId="36" xfId="0" applyNumberFormat="1" applyFont="1" applyFill="1" applyBorder="1" applyAlignment="1">
      <alignment horizontal="left" vertical="center"/>
    </xf>
    <xf numFmtId="9" fontId="7" fillId="3" borderId="36" xfId="0" applyNumberFormat="1" applyFont="1" applyFill="1" applyBorder="1" applyAlignment="1" applyProtection="1">
      <alignment horizontal="center" vertical="center" wrapText="1"/>
    </xf>
    <xf numFmtId="0" fontId="60" fillId="0" borderId="28" xfId="0" applyFont="1" applyBorder="1" applyAlignment="1" applyProtection="1">
      <alignment horizontal="left" vertical="center" wrapText="1" indent="1"/>
      <protection locked="0"/>
    </xf>
    <xf numFmtId="0" fontId="43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horizontal="center" vertical="center"/>
    </xf>
    <xf numFmtId="9" fontId="43" fillId="5" borderId="0" xfId="0" applyNumberFormat="1" applyFont="1" applyFill="1" applyBorder="1" applyAlignment="1">
      <alignment horizontal="right" vertical="center"/>
    </xf>
    <xf numFmtId="9" fontId="24" fillId="2" borderId="43" xfId="0" applyNumberFormat="1" applyFont="1" applyFill="1" applyBorder="1" applyAlignment="1" applyProtection="1">
      <alignment horizontal="center" vertical="center" wrapText="1"/>
    </xf>
    <xf numFmtId="9" fontId="24" fillId="2" borderId="44" xfId="0" applyNumberFormat="1" applyFont="1" applyFill="1" applyBorder="1" applyAlignment="1" applyProtection="1">
      <alignment horizontal="center" vertical="center" wrapText="1"/>
    </xf>
    <xf numFmtId="0" fontId="25" fillId="2" borderId="18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2" borderId="45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2" borderId="20" xfId="0" applyFont="1" applyFill="1" applyBorder="1" applyProtection="1">
      <protection locked="0"/>
    </xf>
    <xf numFmtId="0" fontId="23" fillId="2" borderId="0" xfId="0" applyFont="1" applyFill="1" applyBorder="1" applyAlignment="1" applyProtection="1">
      <alignment horizontal="left" vertical="top" wrapText="1"/>
    </xf>
    <xf numFmtId="0" fontId="23" fillId="2" borderId="0" xfId="0" applyFont="1" applyFill="1" applyBorder="1" applyAlignment="1" applyProtection="1">
      <alignment vertical="top"/>
    </xf>
    <xf numFmtId="0" fontId="56" fillId="0" borderId="0" xfId="0" applyFont="1" applyAlignment="1">
      <alignment vertical="center"/>
    </xf>
    <xf numFmtId="9" fontId="5" fillId="3" borderId="5" xfId="0" applyNumberFormat="1" applyFont="1" applyFill="1" applyBorder="1" applyAlignment="1">
      <alignment horizontal="left" vertical="center"/>
    </xf>
    <xf numFmtId="9" fontId="7" fillId="3" borderId="5" xfId="0" applyNumberFormat="1" applyFont="1" applyFill="1" applyBorder="1" applyAlignment="1" applyProtection="1">
      <alignment horizontal="center" vertical="center" wrapText="1"/>
    </xf>
    <xf numFmtId="0" fontId="62" fillId="0" borderId="0" xfId="0" applyFont="1"/>
    <xf numFmtId="0" fontId="57" fillId="0" borderId="0" xfId="0" applyFont="1"/>
    <xf numFmtId="0" fontId="60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/>
    <xf numFmtId="0" fontId="0" fillId="0" borderId="0" xfId="0"/>
    <xf numFmtId="0" fontId="0" fillId="0" borderId="0" xfId="0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40" fillId="0" borderId="0" xfId="0" applyFont="1"/>
    <xf numFmtId="0" fontId="45" fillId="5" borderId="0" xfId="0" applyFont="1" applyFill="1" applyBorder="1"/>
    <xf numFmtId="0" fontId="53" fillId="0" borderId="0" xfId="0" applyFont="1" applyAlignment="1">
      <alignment vertical="center"/>
    </xf>
    <xf numFmtId="0" fontId="66" fillId="0" borderId="0" xfId="0" applyFont="1"/>
    <xf numFmtId="0" fontId="0" fillId="0" borderId="0" xfId="0"/>
    <xf numFmtId="0" fontId="4" fillId="5" borderId="4" xfId="3" applyFont="1" applyFill="1" applyBorder="1"/>
    <xf numFmtId="0" fontId="69" fillId="5" borderId="5" xfId="1" applyFont="1" applyFill="1" applyBorder="1" applyAlignment="1">
      <alignment vertical="center"/>
    </xf>
    <xf numFmtId="0" fontId="47" fillId="5" borderId="18" xfId="3" applyFont="1" applyFill="1" applyBorder="1"/>
    <xf numFmtId="0" fontId="24" fillId="5" borderId="19" xfId="1" applyFont="1" applyFill="1" applyBorder="1" applyAlignment="1">
      <alignment horizontal="center" vertical="top" wrapText="1"/>
    </xf>
    <xf numFmtId="0" fontId="52" fillId="17" borderId="9" xfId="1" applyFont="1" applyFill="1" applyBorder="1" applyAlignment="1" applyProtection="1">
      <alignment horizontal="center" vertical="center" wrapText="1"/>
    </xf>
    <xf numFmtId="0" fontId="53" fillId="17" borderId="9" xfId="1" applyFont="1" applyFill="1" applyBorder="1" applyAlignment="1" applyProtection="1">
      <alignment horizontal="center" vertical="center" wrapText="1"/>
    </xf>
    <xf numFmtId="49" fontId="50" fillId="17" borderId="9" xfId="1" applyNumberFormat="1" applyFont="1" applyFill="1" applyBorder="1" applyAlignment="1" applyProtection="1">
      <alignment horizontal="center" vertical="center" wrapText="1"/>
    </xf>
    <xf numFmtId="9" fontId="50" fillId="17" borderId="9" xfId="1" applyNumberFormat="1" applyFont="1" applyFill="1" applyBorder="1" applyAlignment="1" applyProtection="1">
      <alignment horizontal="center" vertical="center"/>
    </xf>
    <xf numFmtId="9" fontId="6" fillId="0" borderId="48" xfId="0" applyNumberFormat="1" applyFont="1" applyBorder="1" applyAlignment="1">
      <alignment horizontal="center" vertical="center"/>
    </xf>
    <xf numFmtId="0" fontId="40" fillId="5" borderId="3" xfId="0" applyFont="1" applyFill="1" applyBorder="1" applyAlignment="1">
      <alignment vertical="center" wrapText="1"/>
    </xf>
    <xf numFmtId="9" fontId="40" fillId="5" borderId="3" xfId="0" applyNumberFormat="1" applyFont="1" applyFill="1" applyBorder="1" applyAlignment="1">
      <alignment horizontal="center" vertical="center" wrapText="1"/>
    </xf>
    <xf numFmtId="20" fontId="6" fillId="16" borderId="0" xfId="1" applyNumberFormat="1" applyFont="1" applyFill="1" applyBorder="1" applyAlignment="1">
      <alignment horizontal="left" vertical="top" wrapText="1" indent="1"/>
    </xf>
    <xf numFmtId="20" fontId="6" fillId="23" borderId="0" xfId="1" applyNumberFormat="1" applyFont="1" applyFill="1" applyBorder="1" applyAlignment="1">
      <alignment horizontal="left" vertical="top" wrapText="1" indent="1"/>
    </xf>
    <xf numFmtId="0" fontId="4" fillId="0" borderId="0" xfId="3" applyFont="1" applyBorder="1"/>
    <xf numFmtId="0" fontId="21" fillId="5" borderId="0" xfId="0" applyFont="1" applyFill="1" applyBorder="1" applyAlignment="1">
      <alignment horizontal="left" vertical="center" wrapText="1" indent="1"/>
    </xf>
    <xf numFmtId="49" fontId="50" fillId="5" borderId="0" xfId="1" applyNumberFormat="1" applyFont="1" applyFill="1" applyBorder="1" applyAlignment="1" applyProtection="1">
      <alignment horizontal="center" vertical="center" wrapText="1"/>
    </xf>
    <xf numFmtId="9" fontId="50" fillId="5" borderId="0" xfId="1" applyNumberFormat="1" applyFont="1" applyFill="1" applyBorder="1" applyAlignment="1" applyProtection="1">
      <alignment horizontal="center" vertical="center"/>
    </xf>
    <xf numFmtId="9" fontId="5" fillId="5" borderId="0" xfId="1" applyNumberFormat="1" applyFont="1" applyFill="1" applyBorder="1" applyAlignment="1" applyProtection="1">
      <alignment horizontal="center" vertical="center"/>
    </xf>
    <xf numFmtId="49" fontId="5" fillId="5" borderId="0" xfId="1" applyNumberFormat="1" applyFont="1" applyFill="1" applyBorder="1" applyAlignment="1" applyProtection="1">
      <alignment horizontal="center" vertical="center" wrapText="1"/>
    </xf>
    <xf numFmtId="49" fontId="16" fillId="5" borderId="0" xfId="1" applyNumberFormat="1" applyFont="1" applyFill="1" applyBorder="1" applyAlignment="1" applyProtection="1">
      <alignment horizontal="left" vertical="center" wrapText="1" indent="1"/>
    </xf>
    <xf numFmtId="0" fontId="4" fillId="0" borderId="0" xfId="3" applyFont="1" applyBorder="1" applyAlignment="1">
      <alignment vertical="center"/>
    </xf>
    <xf numFmtId="49" fontId="50" fillId="17" borderId="53" xfId="1" applyNumberFormat="1" applyFont="1" applyFill="1" applyBorder="1" applyAlignment="1" applyProtection="1">
      <alignment horizontal="center" vertical="center" wrapText="1"/>
    </xf>
    <xf numFmtId="9" fontId="50" fillId="17" borderId="53" xfId="1" applyNumberFormat="1" applyFont="1" applyFill="1" applyBorder="1" applyAlignment="1" applyProtection="1">
      <alignment horizontal="center" vertical="center"/>
    </xf>
    <xf numFmtId="0" fontId="48" fillId="2" borderId="0" xfId="1" applyFont="1" applyFill="1" applyBorder="1" applyAlignment="1">
      <alignment horizontal="left" vertical="center"/>
    </xf>
    <xf numFmtId="14" fontId="48" fillId="2" borderId="0" xfId="1" applyNumberFormat="1" applyFont="1" applyFill="1" applyBorder="1" applyAlignment="1">
      <alignment horizontal="right" vertical="center"/>
    </xf>
    <xf numFmtId="0" fontId="48" fillId="2" borderId="0" xfId="0" applyFont="1" applyFill="1" applyBorder="1" applyAlignment="1">
      <alignment horizontal="left" vertical="top"/>
    </xf>
    <xf numFmtId="0" fontId="48" fillId="2" borderId="0" xfId="0" applyFont="1" applyFill="1" applyBorder="1" applyAlignment="1">
      <alignment horizontal="center" vertical="top"/>
    </xf>
    <xf numFmtId="0" fontId="80" fillId="0" borderId="0" xfId="0" applyFont="1" applyAlignment="1">
      <alignment vertical="top"/>
    </xf>
    <xf numFmtId="20" fontId="6" fillId="13" borderId="22" xfId="1" applyNumberFormat="1" applyFont="1" applyFill="1" applyBorder="1" applyAlignment="1">
      <alignment horizontal="left" vertical="center" wrapText="1" indent="1"/>
    </xf>
    <xf numFmtId="20" fontId="6" fillId="13" borderId="20" xfId="1" applyNumberFormat="1" applyFont="1" applyFill="1" applyBorder="1" applyAlignment="1">
      <alignment horizontal="left" vertical="center" wrapText="1" indent="1"/>
    </xf>
    <xf numFmtId="0" fontId="4" fillId="2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 indent="1"/>
    </xf>
    <xf numFmtId="0" fontId="6" fillId="3" borderId="19" xfId="0" applyFont="1" applyFill="1" applyBorder="1" applyAlignment="1">
      <alignment horizontal="right" vertical="center"/>
    </xf>
    <xf numFmtId="9" fontId="6" fillId="11" borderId="36" xfId="0" applyNumberFormat="1" applyFont="1" applyFill="1" applyBorder="1" applyAlignment="1">
      <alignment horizontal="center" vertical="center"/>
    </xf>
    <xf numFmtId="9" fontId="6" fillId="11" borderId="40" xfId="0" applyNumberFormat="1" applyFont="1" applyFill="1" applyBorder="1" applyAlignment="1">
      <alignment horizontal="center" vertical="center"/>
    </xf>
    <xf numFmtId="0" fontId="46" fillId="0" borderId="0" xfId="0" applyFont="1" applyBorder="1"/>
    <xf numFmtId="0" fontId="19" fillId="12" borderId="16" xfId="0" applyFont="1" applyFill="1" applyBorder="1"/>
    <xf numFmtId="0" fontId="19" fillId="12" borderId="0" xfId="0" applyFont="1" applyFill="1" applyBorder="1"/>
    <xf numFmtId="0" fontId="19" fillId="12" borderId="22" xfId="0" applyFont="1" applyFill="1" applyBorder="1"/>
    <xf numFmtId="0" fontId="46" fillId="0" borderId="0" xfId="0" applyFont="1" applyBorder="1" applyAlignment="1"/>
    <xf numFmtId="0" fontId="46" fillId="0" borderId="0" xfId="0" applyFont="1" applyAlignment="1"/>
    <xf numFmtId="0" fontId="57" fillId="0" borderId="0" xfId="0" applyFont="1" applyBorder="1"/>
    <xf numFmtId="0" fontId="46" fillId="0" borderId="0" xfId="0" applyFont="1" applyAlignment="1">
      <alignment vertical="center"/>
    </xf>
    <xf numFmtId="0" fontId="62" fillId="0" borderId="0" xfId="0" applyFont="1" applyBorder="1"/>
    <xf numFmtId="0" fontId="87" fillId="0" borderId="12" xfId="0" applyFont="1" applyBorder="1"/>
    <xf numFmtId="0" fontId="84" fillId="5" borderId="0" xfId="0" applyFont="1" applyFill="1" applyAlignment="1" applyProtection="1">
      <alignment horizontal="left" vertical="center"/>
    </xf>
    <xf numFmtId="0" fontId="75" fillId="5" borderId="0" xfId="0" applyFont="1" applyFill="1" applyBorder="1" applyAlignment="1" applyProtection="1">
      <alignment horizontal="left" vertical="center"/>
    </xf>
    <xf numFmtId="0" fontId="75" fillId="5" borderId="0" xfId="0" applyFont="1" applyFill="1" applyBorder="1" applyAlignment="1" applyProtection="1">
      <alignment horizontal="center" vertical="center"/>
    </xf>
    <xf numFmtId="14" fontId="75" fillId="5" borderId="0" xfId="1" applyNumberFormat="1" applyFont="1" applyFill="1" applyBorder="1" applyAlignment="1" applyProtection="1">
      <alignment horizontal="right" vertical="center"/>
    </xf>
    <xf numFmtId="9" fontId="82" fillId="5" borderId="9" xfId="1" applyNumberFormat="1" applyFont="1" applyFill="1" applyBorder="1" applyAlignment="1" applyProtection="1">
      <alignment horizontal="center" vertical="center"/>
      <protection locked="0"/>
    </xf>
    <xf numFmtId="0" fontId="66" fillId="6" borderId="3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9" fontId="0" fillId="0" borderId="0" xfId="0" applyNumberFormat="1"/>
    <xf numFmtId="49" fontId="6" fillId="0" borderId="3" xfId="0" applyNumberFormat="1" applyFont="1" applyBorder="1" applyAlignment="1">
      <alignment horizontal="left" vertical="center" wrapText="1" indent="1"/>
    </xf>
    <xf numFmtId="0" fontId="59" fillId="0" borderId="0" xfId="0" applyFont="1" applyAlignment="1">
      <alignment horizontal="left" indent="1"/>
    </xf>
    <xf numFmtId="0" fontId="66" fillId="0" borderId="31" xfId="0" applyNumberFormat="1" applyFont="1" applyBorder="1" applyAlignment="1">
      <alignment horizontal="center" vertical="center"/>
    </xf>
    <xf numFmtId="0" fontId="40" fillId="0" borderId="31" xfId="0" applyNumberFormat="1" applyFont="1" applyBorder="1" applyAlignment="1">
      <alignment horizontal="left" vertical="center" indent="1"/>
    </xf>
    <xf numFmtId="9" fontId="40" fillId="0" borderId="31" xfId="0" applyNumberFormat="1" applyFont="1" applyBorder="1" applyAlignment="1">
      <alignment horizontal="center" vertical="center"/>
    </xf>
    <xf numFmtId="49" fontId="66" fillId="0" borderId="0" xfId="0" applyNumberFormat="1" applyFont="1" applyAlignment="1">
      <alignment horizontal="left" indent="1"/>
    </xf>
    <xf numFmtId="0" fontId="6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left" vertical="center" indent="1"/>
    </xf>
    <xf numFmtId="9" fontId="40" fillId="0" borderId="59" xfId="0" applyNumberFormat="1" applyFont="1" applyFill="1" applyBorder="1" applyAlignment="1">
      <alignment horizontal="center" vertical="center"/>
    </xf>
    <xf numFmtId="49" fontId="40" fillId="0" borderId="59" xfId="0" applyNumberFormat="1" applyFont="1" applyFill="1" applyBorder="1" applyAlignment="1">
      <alignment horizontal="left" vertical="center" indent="1"/>
    </xf>
    <xf numFmtId="0" fontId="66" fillId="0" borderId="3" xfId="0" applyFont="1" applyBorder="1" applyAlignment="1">
      <alignment horizontal="left" indent="1"/>
    </xf>
    <xf numFmtId="9" fontId="0" fillId="0" borderId="3" xfId="0" applyNumberFormat="1" applyBorder="1" applyAlignment="1">
      <alignment horizontal="center"/>
    </xf>
    <xf numFmtId="0" fontId="38" fillId="0" borderId="3" xfId="0" applyNumberFormat="1" applyFont="1" applyBorder="1" applyAlignment="1">
      <alignment horizontal="left" vertical="center" wrapText="1" indent="1"/>
    </xf>
    <xf numFmtId="9" fontId="11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9" fontId="11" fillId="6" borderId="6" xfId="0" applyNumberFormat="1" applyFont="1" applyFill="1" applyBorder="1" applyAlignment="1">
      <alignment horizontal="center" vertical="center" wrapText="1"/>
    </xf>
    <xf numFmtId="0" fontId="70" fillId="8" borderId="9" xfId="1" applyFont="1" applyFill="1" applyBorder="1" applyAlignment="1" applyProtection="1">
      <alignment horizontal="center" vertical="center" wrapText="1"/>
    </xf>
    <xf numFmtId="0" fontId="67" fillId="8" borderId="9" xfId="1" applyFont="1" applyFill="1" applyBorder="1" applyAlignment="1" applyProtection="1">
      <alignment horizontal="center" vertical="center" wrapText="1"/>
    </xf>
    <xf numFmtId="9" fontId="5" fillId="8" borderId="9" xfId="1" applyNumberFormat="1" applyFont="1" applyFill="1" applyBorder="1" applyAlignment="1" applyProtection="1">
      <alignment horizontal="center" vertical="center"/>
    </xf>
    <xf numFmtId="49" fontId="5" fillId="8" borderId="9" xfId="1" applyNumberFormat="1" applyFont="1" applyFill="1" applyBorder="1" applyAlignment="1" applyProtection="1">
      <alignment horizontal="center" vertical="center" wrapText="1"/>
    </xf>
    <xf numFmtId="0" fontId="15" fillId="24" borderId="37" xfId="1" applyFont="1" applyFill="1" applyBorder="1" applyAlignment="1">
      <alignment horizontal="center" vertical="center" wrapText="1"/>
    </xf>
    <xf numFmtId="0" fontId="15" fillId="24" borderId="38" xfId="1" applyFont="1" applyFill="1" applyBorder="1" applyAlignment="1">
      <alignment horizontal="center" vertical="center" wrapText="1"/>
    </xf>
    <xf numFmtId="0" fontId="54" fillId="24" borderId="38" xfId="1" applyFont="1" applyFill="1" applyBorder="1" applyAlignment="1">
      <alignment horizontal="center" vertical="center" wrapText="1"/>
    </xf>
    <xf numFmtId="0" fontId="15" fillId="24" borderId="39" xfId="1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left" vertical="center" wrapText="1" indent="1"/>
    </xf>
    <xf numFmtId="166" fontId="16" fillId="25" borderId="27" xfId="0" applyNumberFormat="1" applyFont="1" applyFill="1" applyBorder="1" applyAlignment="1" applyProtection="1">
      <alignment horizontal="center" vertical="center" wrapText="1"/>
    </xf>
    <xf numFmtId="166" fontId="16" fillId="25" borderId="27" xfId="0" applyNumberFormat="1" applyFont="1" applyFill="1" applyBorder="1" applyAlignment="1" applyProtection="1">
      <alignment horizontal="center" vertical="center"/>
    </xf>
    <xf numFmtId="0" fontId="16" fillId="27" borderId="30" xfId="0" applyFont="1" applyFill="1" applyBorder="1" applyAlignment="1">
      <alignment horizontal="left" vertical="center" wrapText="1" indent="1"/>
    </xf>
    <xf numFmtId="0" fontId="41" fillId="27" borderId="0" xfId="0" applyFont="1" applyFill="1" applyBorder="1" applyAlignment="1">
      <alignment horizontal="left" vertical="center" wrapText="1" indent="1"/>
    </xf>
    <xf numFmtId="9" fontId="16" fillId="25" borderId="15" xfId="0" applyNumberFormat="1" applyFont="1" applyFill="1" applyBorder="1" applyAlignment="1">
      <alignment horizontal="center" vertical="center"/>
    </xf>
    <xf numFmtId="0" fontId="16" fillId="25" borderId="14" xfId="1" applyNumberFormat="1" applyFont="1" applyFill="1" applyBorder="1" applyAlignment="1">
      <alignment horizontal="center" vertical="center" wrapText="1"/>
    </xf>
    <xf numFmtId="0" fontId="16" fillId="25" borderId="12" xfId="1" applyNumberFormat="1" applyFont="1" applyFill="1" applyBorder="1" applyAlignment="1">
      <alignment horizontal="center" vertical="center" wrapText="1"/>
    </xf>
    <xf numFmtId="0" fontId="41" fillId="28" borderId="30" xfId="0" applyFont="1" applyFill="1" applyBorder="1" applyAlignment="1">
      <alignment horizontal="left" vertical="center" wrapText="1" indent="1"/>
    </xf>
    <xf numFmtId="9" fontId="16" fillId="18" borderId="15" xfId="0" applyNumberFormat="1" applyFont="1" applyFill="1" applyBorder="1" applyAlignment="1">
      <alignment horizontal="center" vertical="center"/>
    </xf>
    <xf numFmtId="0" fontId="16" fillId="18" borderId="12" xfId="1" applyNumberFormat="1" applyFont="1" applyFill="1" applyBorder="1" applyAlignment="1">
      <alignment horizontal="center" vertical="center" wrapText="1"/>
    </xf>
    <xf numFmtId="0" fontId="83" fillId="8" borderId="16" xfId="0" applyFont="1" applyFill="1" applyBorder="1" applyAlignment="1">
      <alignment vertical="center"/>
    </xf>
    <xf numFmtId="0" fontId="83" fillId="8" borderId="0" xfId="0" applyFont="1" applyFill="1" applyBorder="1" applyAlignment="1">
      <alignment vertical="center"/>
    </xf>
    <xf numFmtId="0" fontId="83" fillId="8" borderId="22" xfId="0" applyFont="1" applyFill="1" applyBorder="1" applyAlignment="1">
      <alignment vertical="center"/>
    </xf>
    <xf numFmtId="9" fontId="77" fillId="6" borderId="12" xfId="0" applyNumberFormat="1" applyFont="1" applyFill="1" applyBorder="1" applyAlignment="1" applyProtection="1">
      <alignment horizontal="center" vertical="center" wrapText="1"/>
    </xf>
    <xf numFmtId="9" fontId="77" fillId="6" borderId="28" xfId="0" applyNumberFormat="1" applyFont="1" applyFill="1" applyBorder="1" applyAlignment="1" applyProtection="1">
      <alignment horizontal="center" vertical="center" wrapText="1"/>
    </xf>
    <xf numFmtId="0" fontId="41" fillId="27" borderId="60" xfId="0" applyFont="1" applyFill="1" applyBorder="1" applyAlignment="1">
      <alignment horizontal="left" vertical="center" wrapText="1" indent="1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9" fontId="16" fillId="25" borderId="61" xfId="0" applyNumberFormat="1" applyFont="1" applyFill="1" applyBorder="1" applyAlignment="1">
      <alignment horizontal="center" vertical="center"/>
    </xf>
    <xf numFmtId="0" fontId="16" fillId="25" borderId="62" xfId="1" applyNumberFormat="1" applyFont="1" applyFill="1" applyBorder="1" applyAlignment="1">
      <alignment horizontal="center" vertical="center" wrapText="1"/>
    </xf>
    <xf numFmtId="0" fontId="60" fillId="5" borderId="10" xfId="1" applyNumberFormat="1" applyFont="1" applyFill="1" applyBorder="1" applyAlignment="1" applyProtection="1">
      <alignment horizontal="left" vertical="center" wrapText="1" indent="1"/>
      <protection locked="0"/>
    </xf>
    <xf numFmtId="0" fontId="60" fillId="0" borderId="26" xfId="0" applyFont="1" applyBorder="1" applyAlignment="1" applyProtection="1">
      <alignment horizontal="left" vertical="center" wrapText="1" indent="1"/>
      <protection locked="0"/>
    </xf>
    <xf numFmtId="0" fontId="41" fillId="27" borderId="63" xfId="0" applyFont="1" applyFill="1" applyBorder="1" applyAlignment="1">
      <alignment horizontal="left" vertical="center" wrapText="1" indent="1"/>
    </xf>
    <xf numFmtId="9" fontId="16" fillId="25" borderId="64" xfId="0" applyNumberFormat="1" applyFont="1" applyFill="1" applyBorder="1" applyAlignment="1">
      <alignment horizontal="center" vertical="center"/>
    </xf>
    <xf numFmtId="0" fontId="16" fillId="25" borderId="65" xfId="1" applyNumberFormat="1" applyFont="1" applyFill="1" applyBorder="1" applyAlignment="1">
      <alignment horizontal="center" vertical="center" wrapText="1"/>
    </xf>
    <xf numFmtId="0" fontId="60" fillId="5" borderId="29" xfId="1" applyNumberFormat="1" applyFont="1" applyFill="1" applyBorder="1" applyAlignment="1" applyProtection="1">
      <alignment horizontal="left" vertical="center" wrapText="1" indent="1"/>
      <protection locked="0"/>
    </xf>
    <xf numFmtId="0" fontId="60" fillId="0" borderId="24" xfId="0" applyFont="1" applyBorder="1" applyAlignment="1" applyProtection="1">
      <alignment horizontal="left" vertical="center" wrapText="1" indent="1"/>
      <protection locked="0"/>
    </xf>
    <xf numFmtId="0" fontId="16" fillId="25" borderId="13" xfId="1" applyNumberFormat="1" applyFont="1" applyFill="1" applyBorder="1" applyAlignment="1">
      <alignment horizontal="center" vertical="center" wrapText="1"/>
    </xf>
    <xf numFmtId="49" fontId="41" fillId="27" borderId="63" xfId="0" applyNumberFormat="1" applyFont="1" applyFill="1" applyBorder="1" applyAlignment="1">
      <alignment horizontal="left" vertical="center" wrapText="1" indent="1"/>
    </xf>
    <xf numFmtId="0" fontId="16" fillId="25" borderId="11" xfId="1" applyNumberFormat="1" applyFont="1" applyFill="1" applyBorder="1" applyAlignment="1">
      <alignment horizontal="center" vertical="center" wrapText="1"/>
    </xf>
    <xf numFmtId="0" fontId="16" fillId="27" borderId="63" xfId="0" applyFont="1" applyFill="1" applyBorder="1" applyAlignment="1">
      <alignment horizontal="left" vertical="center" wrapText="1" indent="1"/>
    </xf>
    <xf numFmtId="0" fontId="60" fillId="5" borderId="66" xfId="1" applyNumberFormat="1" applyFont="1" applyFill="1" applyBorder="1" applyAlignment="1" applyProtection="1">
      <alignment horizontal="left" vertical="center" wrapText="1" indent="1"/>
      <protection locked="0"/>
    </xf>
    <xf numFmtId="0" fontId="60" fillId="0" borderId="22" xfId="0" applyFont="1" applyBorder="1" applyAlignment="1" applyProtection="1">
      <alignment horizontal="left" vertical="center" wrapText="1" indent="1"/>
      <protection locked="0"/>
    </xf>
    <xf numFmtId="0" fontId="81" fillId="0" borderId="0" xfId="0" applyFont="1"/>
    <xf numFmtId="0" fontId="41" fillId="28" borderId="60" xfId="0" applyFont="1" applyFill="1" applyBorder="1" applyAlignment="1">
      <alignment horizontal="left" vertical="center" wrapText="1" indent="1"/>
    </xf>
    <xf numFmtId="9" fontId="16" fillId="18" borderId="61" xfId="0" applyNumberFormat="1" applyFont="1" applyFill="1" applyBorder="1" applyAlignment="1">
      <alignment horizontal="center" vertical="center"/>
    </xf>
    <xf numFmtId="0" fontId="16" fillId="18" borderId="13" xfId="1" applyNumberFormat="1" applyFont="1" applyFill="1" applyBorder="1" applyAlignment="1">
      <alignment horizontal="center" vertical="center" wrapText="1"/>
    </xf>
    <xf numFmtId="0" fontId="41" fillId="28" borderId="63" xfId="0" applyFont="1" applyFill="1" applyBorder="1" applyAlignment="1">
      <alignment horizontal="left" vertical="center" wrapText="1" indent="1"/>
    </xf>
    <xf numFmtId="9" fontId="16" fillId="18" borderId="64" xfId="0" applyNumberFormat="1" applyFont="1" applyFill="1" applyBorder="1" applyAlignment="1">
      <alignment horizontal="center" vertical="center"/>
    </xf>
    <xf numFmtId="0" fontId="16" fillId="18" borderId="11" xfId="1" applyNumberFormat="1" applyFont="1" applyFill="1" applyBorder="1" applyAlignment="1">
      <alignment horizontal="center" vertical="center" wrapText="1"/>
    </xf>
    <xf numFmtId="0" fontId="16" fillId="28" borderId="60" xfId="0" applyFont="1" applyFill="1" applyBorder="1" applyAlignment="1">
      <alignment horizontal="left" vertical="center" wrapText="1" indent="1"/>
    </xf>
    <xf numFmtId="9" fontId="16" fillId="14" borderId="16" xfId="1" applyNumberFormat="1" applyFont="1" applyFill="1" applyBorder="1" applyAlignment="1">
      <alignment horizontal="right" vertical="center" wrapText="1"/>
    </xf>
    <xf numFmtId="14" fontId="16" fillId="14" borderId="0" xfId="1" applyNumberFormat="1" applyFont="1" applyFill="1" applyBorder="1" applyAlignment="1">
      <alignment horizontal="left" vertical="center" wrapText="1"/>
    </xf>
    <xf numFmtId="0" fontId="16" fillId="14" borderId="0" xfId="1" applyNumberFormat="1" applyFont="1" applyFill="1" applyBorder="1" applyAlignment="1">
      <alignment horizontal="left" vertical="center" wrapText="1"/>
    </xf>
    <xf numFmtId="49" fontId="16" fillId="14" borderId="19" xfId="1" applyNumberFormat="1" applyFont="1" applyFill="1" applyBorder="1" applyAlignment="1">
      <alignment vertical="center"/>
    </xf>
    <xf numFmtId="0" fontId="16" fillId="14" borderId="20" xfId="1" applyNumberFormat="1" applyFont="1" applyFill="1" applyBorder="1" applyAlignment="1">
      <alignment vertical="center"/>
    </xf>
    <xf numFmtId="0" fontId="16" fillId="14" borderId="18" xfId="1" applyNumberFormat="1" applyFont="1" applyFill="1" applyBorder="1" applyAlignment="1">
      <alignment horizontal="left" vertical="center" wrapText="1" indent="1"/>
    </xf>
    <xf numFmtId="0" fontId="16" fillId="14" borderId="19" xfId="1" applyNumberFormat="1" applyFont="1" applyFill="1" applyBorder="1" applyAlignment="1">
      <alignment horizontal="left" vertical="center" wrapText="1"/>
    </xf>
    <xf numFmtId="0" fontId="86" fillId="14" borderId="0" xfId="0" applyFont="1" applyFill="1" applyBorder="1" applyAlignment="1">
      <alignment horizontal="center" vertical="center" wrapText="1"/>
    </xf>
    <xf numFmtId="0" fontId="86" fillId="14" borderId="22" xfId="0" applyFont="1" applyFill="1" applyBorder="1" applyAlignment="1">
      <alignment horizontal="center" vertical="center" wrapText="1"/>
    </xf>
    <xf numFmtId="0" fontId="4" fillId="14" borderId="16" xfId="0" applyFont="1" applyFill="1" applyBorder="1"/>
    <xf numFmtId="0" fontId="4" fillId="14" borderId="0" xfId="0" applyFont="1" applyFill="1" applyBorder="1"/>
    <xf numFmtId="0" fontId="8" fillId="5" borderId="19" xfId="0" applyFont="1" applyFill="1" applyBorder="1" applyAlignment="1">
      <alignment horizontal="center" vertical="center"/>
    </xf>
    <xf numFmtId="0" fontId="9" fillId="5" borderId="19" xfId="0" applyNumberFormat="1" applyFont="1" applyFill="1" applyBorder="1" applyAlignment="1">
      <alignment horizontal="center" vertical="center"/>
    </xf>
    <xf numFmtId="0" fontId="90" fillId="0" borderId="0" xfId="0" applyFont="1"/>
    <xf numFmtId="0" fontId="1" fillId="0" borderId="0" xfId="3" applyFont="1"/>
    <xf numFmtId="0" fontId="91" fillId="5" borderId="0" xfId="3" applyFont="1" applyFill="1" applyAlignment="1">
      <alignment vertical="center"/>
    </xf>
    <xf numFmtId="0" fontId="91" fillId="5" borderId="0" xfId="3" applyFont="1" applyFill="1" applyAlignment="1">
      <alignment horizontal="right" vertical="center"/>
    </xf>
    <xf numFmtId="0" fontId="80" fillId="0" borderId="0" xfId="0" applyFont="1" applyBorder="1" applyAlignment="1">
      <alignment horizontal="right"/>
    </xf>
    <xf numFmtId="0" fontId="80" fillId="5" borderId="0" xfId="0" applyFont="1" applyFill="1" applyAlignment="1">
      <alignment vertical="center"/>
    </xf>
    <xf numFmtId="0" fontId="78" fillId="5" borderId="0" xfId="0" applyFont="1" applyFill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center" vertical="center"/>
    </xf>
    <xf numFmtId="0" fontId="92" fillId="0" borderId="0" xfId="0" applyFont="1"/>
    <xf numFmtId="0" fontId="89" fillId="0" borderId="0" xfId="0" applyFont="1"/>
    <xf numFmtId="164" fontId="16" fillId="14" borderId="0" xfId="1" applyNumberFormat="1" applyFont="1" applyFill="1" applyBorder="1" applyAlignment="1">
      <alignment horizontal="left" vertical="center" wrapText="1"/>
    </xf>
    <xf numFmtId="0" fontId="21" fillId="0" borderId="0" xfId="0" applyFont="1"/>
    <xf numFmtId="164" fontId="16" fillId="14" borderId="19" xfId="1" applyNumberFormat="1" applyFont="1" applyFill="1" applyBorder="1" applyAlignment="1">
      <alignment horizontal="left" vertical="center" wrapText="1" indent="1"/>
    </xf>
    <xf numFmtId="9" fontId="20" fillId="22" borderId="4" xfId="0" applyNumberFormat="1" applyFont="1" applyFill="1" applyBorder="1" applyAlignment="1">
      <alignment horizontal="center" vertical="center"/>
    </xf>
    <xf numFmtId="9" fontId="20" fillId="22" borderId="5" xfId="0" applyNumberFormat="1" applyFont="1" applyFill="1" applyBorder="1" applyAlignment="1">
      <alignment horizontal="left" vertical="center"/>
    </xf>
    <xf numFmtId="0" fontId="77" fillId="22" borderId="5" xfId="0" applyFont="1" applyFill="1" applyBorder="1" applyAlignment="1">
      <alignment vertical="center"/>
    </xf>
    <xf numFmtId="9" fontId="20" fillId="22" borderId="5" xfId="0" applyNumberFormat="1" applyFont="1" applyFill="1" applyBorder="1" applyAlignment="1">
      <alignment horizontal="center" vertical="center"/>
    </xf>
    <xf numFmtId="0" fontId="86" fillId="25" borderId="5" xfId="0" applyFont="1" applyFill="1" applyBorder="1" applyAlignment="1">
      <alignment horizontal="center" vertical="center"/>
    </xf>
    <xf numFmtId="0" fontId="86" fillId="25" borderId="5" xfId="0" applyFont="1" applyFill="1" applyBorder="1" applyAlignment="1">
      <alignment horizontal="left" vertical="center" indent="2"/>
    </xf>
    <xf numFmtId="0" fontId="19" fillId="25" borderId="16" xfId="0" applyFont="1" applyFill="1" applyBorder="1"/>
    <xf numFmtId="0" fontId="19" fillId="25" borderId="0" xfId="0" applyFont="1" applyFill="1" applyBorder="1"/>
    <xf numFmtId="0" fontId="86" fillId="25" borderId="0" xfId="0" applyFont="1" applyFill="1" applyBorder="1"/>
    <xf numFmtId="0" fontId="89" fillId="0" borderId="0" xfId="0" applyFont="1" applyAlignment="1">
      <alignment vertical="center"/>
    </xf>
    <xf numFmtId="0" fontId="86" fillId="18" borderId="5" xfId="0" applyFont="1" applyFill="1" applyBorder="1" applyAlignment="1">
      <alignment horizontal="center" vertical="center"/>
    </xf>
    <xf numFmtId="0" fontId="86" fillId="18" borderId="5" xfId="0" applyFont="1" applyFill="1" applyBorder="1" applyAlignment="1">
      <alignment horizontal="left" vertical="center" indent="2"/>
    </xf>
    <xf numFmtId="0" fontId="19" fillId="18" borderId="16" xfId="0" applyFont="1" applyFill="1" applyBorder="1"/>
    <xf numFmtId="0" fontId="19" fillId="18" borderId="0" xfId="0" applyFont="1" applyFill="1" applyBorder="1"/>
    <xf numFmtId="0" fontId="86" fillId="18" borderId="0" xfId="0" applyFont="1" applyFill="1" applyBorder="1"/>
    <xf numFmtId="9" fontId="95" fillId="19" borderId="4" xfId="0" applyNumberFormat="1" applyFont="1" applyFill="1" applyBorder="1" applyAlignment="1">
      <alignment horizontal="center" vertical="center"/>
    </xf>
    <xf numFmtId="9" fontId="95" fillId="19" borderId="5" xfId="0" applyNumberFormat="1" applyFont="1" applyFill="1" applyBorder="1" applyAlignment="1">
      <alignment horizontal="left" vertical="center"/>
    </xf>
    <xf numFmtId="9" fontId="95" fillId="18" borderId="5" xfId="0" applyNumberFormat="1" applyFont="1" applyFill="1" applyBorder="1" applyAlignment="1">
      <alignment horizontal="center" vertical="center"/>
    </xf>
    <xf numFmtId="9" fontId="95" fillId="18" borderId="6" xfId="0" applyNumberFormat="1" applyFont="1" applyFill="1" applyBorder="1" applyAlignment="1">
      <alignment horizontal="center" vertical="center" wrapText="1"/>
    </xf>
    <xf numFmtId="0" fontId="94" fillId="18" borderId="16" xfId="0" applyFont="1" applyFill="1" applyBorder="1" applyAlignment="1">
      <alignment vertical="center"/>
    </xf>
    <xf numFmtId="0" fontId="94" fillId="19" borderId="0" xfId="0" applyFont="1" applyFill="1" applyBorder="1" applyAlignment="1">
      <alignment horizontal="center" vertical="center" wrapText="1"/>
    </xf>
    <xf numFmtId="9" fontId="94" fillId="19" borderId="0" xfId="0" applyNumberFormat="1" applyFont="1" applyFill="1" applyBorder="1" applyAlignment="1">
      <alignment horizontal="center" vertical="center"/>
    </xf>
    <xf numFmtId="9" fontId="94" fillId="18" borderId="22" xfId="0" applyNumberFormat="1" applyFont="1" applyFill="1" applyBorder="1" applyAlignment="1">
      <alignment horizontal="center" vertical="center" wrapText="1"/>
    </xf>
    <xf numFmtId="0" fontId="94" fillId="18" borderId="18" xfId="0" applyFont="1" applyFill="1" applyBorder="1" applyAlignment="1">
      <alignment vertical="center"/>
    </xf>
    <xf numFmtId="0" fontId="94" fillId="19" borderId="19" xfId="0" applyFont="1" applyFill="1" applyBorder="1" applyAlignment="1">
      <alignment horizontal="center" vertical="center" wrapText="1"/>
    </xf>
    <xf numFmtId="9" fontId="94" fillId="19" borderId="19" xfId="0" applyNumberFormat="1" applyFont="1" applyFill="1" applyBorder="1" applyAlignment="1">
      <alignment horizontal="center" vertical="center"/>
    </xf>
    <xf numFmtId="9" fontId="94" fillId="18" borderId="20" xfId="0" applyNumberFormat="1" applyFont="1" applyFill="1" applyBorder="1" applyAlignment="1">
      <alignment horizontal="center" vertical="center" wrapText="1"/>
    </xf>
    <xf numFmtId="9" fontId="96" fillId="26" borderId="4" xfId="0" applyNumberFormat="1" applyFont="1" applyFill="1" applyBorder="1" applyAlignment="1">
      <alignment horizontal="center" vertical="center"/>
    </xf>
    <xf numFmtId="9" fontId="96" fillId="26" borderId="5" xfId="0" applyNumberFormat="1" applyFont="1" applyFill="1" applyBorder="1" applyAlignment="1">
      <alignment horizontal="left" vertical="center"/>
    </xf>
    <xf numFmtId="9" fontId="96" fillId="25" borderId="5" xfId="0" applyNumberFormat="1" applyFont="1" applyFill="1" applyBorder="1" applyAlignment="1">
      <alignment horizontal="center" vertical="center"/>
    </xf>
    <xf numFmtId="9" fontId="96" fillId="25" borderId="6" xfId="0" applyNumberFormat="1" applyFont="1" applyFill="1" applyBorder="1" applyAlignment="1">
      <alignment horizontal="center" vertical="center" wrapText="1"/>
    </xf>
    <xf numFmtId="0" fontId="97" fillId="25" borderId="16" xfId="0" applyFont="1" applyFill="1" applyBorder="1" applyAlignment="1">
      <alignment vertical="center"/>
    </xf>
    <xf numFmtId="0" fontId="98" fillId="26" borderId="0" xfId="0" applyFont="1" applyFill="1" applyBorder="1" applyAlignment="1">
      <alignment horizontal="center" vertical="center" wrapText="1"/>
    </xf>
    <xf numFmtId="9" fontId="98" fillId="25" borderId="0" xfId="0" applyNumberFormat="1" applyFont="1" applyFill="1" applyBorder="1" applyAlignment="1">
      <alignment horizontal="center" vertical="center"/>
    </xf>
    <xf numFmtId="9" fontId="98" fillId="25" borderId="22" xfId="0" applyNumberFormat="1" applyFont="1" applyFill="1" applyBorder="1" applyAlignment="1">
      <alignment horizontal="center" vertical="center" wrapText="1"/>
    </xf>
    <xf numFmtId="0" fontId="97" fillId="25" borderId="18" xfId="0" applyFont="1" applyFill="1" applyBorder="1" applyAlignment="1">
      <alignment vertical="center"/>
    </xf>
    <xf numFmtId="0" fontId="98" fillId="26" borderId="19" xfId="0" applyFont="1" applyFill="1" applyBorder="1" applyAlignment="1">
      <alignment horizontal="center" vertical="center" wrapText="1"/>
    </xf>
    <xf numFmtId="9" fontId="98" fillId="25" borderId="19" xfId="0" applyNumberFormat="1" applyFont="1" applyFill="1" applyBorder="1" applyAlignment="1">
      <alignment horizontal="center" vertical="center"/>
    </xf>
    <xf numFmtId="0" fontId="99" fillId="25" borderId="23" xfId="2" applyFont="1" applyFill="1" applyBorder="1" applyAlignment="1" applyProtection="1">
      <alignment horizontal="center" vertical="center" wrapText="1"/>
    </xf>
    <xf numFmtId="9" fontId="96" fillId="25" borderId="11" xfId="0" applyNumberFormat="1" applyFont="1" applyFill="1" applyBorder="1" applyAlignment="1" applyProtection="1">
      <alignment horizontal="center" vertical="center" wrapText="1"/>
    </xf>
    <xf numFmtId="9" fontId="96" fillId="25" borderId="24" xfId="0" applyNumberFormat="1" applyFont="1" applyFill="1" applyBorder="1" applyAlignment="1" applyProtection="1">
      <alignment horizontal="center" vertical="center" wrapText="1"/>
    </xf>
    <xf numFmtId="0" fontId="100" fillId="25" borderId="32" xfId="1" applyFont="1" applyFill="1" applyBorder="1" applyAlignment="1" applyProtection="1">
      <alignment horizontal="center" vertical="center" wrapText="1"/>
    </xf>
    <xf numFmtId="9" fontId="100" fillId="25" borderId="36" xfId="1" applyNumberFormat="1" applyFont="1" applyFill="1" applyBorder="1" applyAlignment="1" applyProtection="1">
      <alignment horizontal="center" vertical="center" wrapText="1"/>
    </xf>
    <xf numFmtId="9" fontId="100" fillId="25" borderId="40" xfId="1" applyNumberFormat="1" applyFont="1" applyFill="1" applyBorder="1" applyAlignment="1" applyProtection="1">
      <alignment horizontal="center" vertical="center" wrapText="1"/>
    </xf>
    <xf numFmtId="0" fontId="101" fillId="0" borderId="0" xfId="0" applyFont="1"/>
    <xf numFmtId="0" fontId="102" fillId="18" borderId="23" xfId="2" applyFont="1" applyFill="1" applyBorder="1" applyAlignment="1" applyProtection="1">
      <alignment horizontal="center" vertical="center" wrapText="1"/>
    </xf>
    <xf numFmtId="9" fontId="95" fillId="18" borderId="11" xfId="0" applyNumberFormat="1" applyFont="1" applyFill="1" applyBorder="1" applyAlignment="1" applyProtection="1">
      <alignment horizontal="center" vertical="center" wrapText="1"/>
    </xf>
    <xf numFmtId="9" fontId="95" fillId="18" borderId="24" xfId="0" applyNumberFormat="1" applyFont="1" applyFill="1" applyBorder="1" applyAlignment="1" applyProtection="1">
      <alignment horizontal="center" vertical="center" wrapText="1"/>
    </xf>
    <xf numFmtId="0" fontId="93" fillId="18" borderId="32" xfId="1" applyFont="1" applyFill="1" applyBorder="1" applyAlignment="1" applyProtection="1">
      <alignment horizontal="center" vertical="center" wrapText="1"/>
    </xf>
    <xf numFmtId="9" fontId="93" fillId="18" borderId="36" xfId="1" applyNumberFormat="1" applyFont="1" applyFill="1" applyBorder="1" applyAlignment="1" applyProtection="1">
      <alignment horizontal="center" vertical="center" wrapText="1"/>
    </xf>
    <xf numFmtId="9" fontId="93" fillId="18" borderId="40" xfId="1" applyNumberFormat="1" applyFont="1" applyFill="1" applyBorder="1" applyAlignment="1" applyProtection="1">
      <alignment horizontal="center" vertical="center" wrapText="1"/>
    </xf>
    <xf numFmtId="0" fontId="103" fillId="0" borderId="0" xfId="0" applyFont="1"/>
    <xf numFmtId="0" fontId="93" fillId="18" borderId="32" xfId="0" applyFont="1" applyFill="1" applyBorder="1" applyAlignment="1" applyProtection="1">
      <alignment horizontal="center" vertical="center"/>
    </xf>
    <xf numFmtId="0" fontId="64" fillId="5" borderId="36" xfId="0" applyFont="1" applyFill="1" applyBorder="1" applyAlignment="1">
      <alignment horizontal="left" vertical="center"/>
    </xf>
    <xf numFmtId="0" fontId="65" fillId="5" borderId="36" xfId="0" applyNumberFormat="1" applyFont="1" applyFill="1" applyBorder="1" applyAlignment="1">
      <alignment horizontal="center" vertical="center"/>
    </xf>
    <xf numFmtId="0" fontId="64" fillId="5" borderId="19" xfId="0" applyFont="1" applyFill="1" applyBorder="1" applyAlignment="1">
      <alignment horizontal="center" vertical="center"/>
    </xf>
    <xf numFmtId="0" fontId="49" fillId="5" borderId="19" xfId="0" applyFont="1" applyFill="1" applyBorder="1" applyAlignment="1">
      <alignment horizontal="center" vertical="center"/>
    </xf>
    <xf numFmtId="0" fontId="65" fillId="5" borderId="19" xfId="0" applyNumberFormat="1" applyFont="1" applyFill="1" applyBorder="1" applyAlignment="1">
      <alignment horizontal="center" vertical="center"/>
    </xf>
    <xf numFmtId="9" fontId="64" fillId="5" borderId="19" xfId="0" applyNumberFormat="1" applyFont="1" applyFill="1" applyBorder="1" applyAlignment="1">
      <alignment horizontal="right" vertical="center"/>
    </xf>
    <xf numFmtId="0" fontId="43" fillId="25" borderId="4" xfId="0" applyFont="1" applyFill="1" applyBorder="1" applyAlignment="1">
      <alignment horizontal="left" vertical="center"/>
    </xf>
    <xf numFmtId="0" fontId="43" fillId="18" borderId="4" xfId="0" applyFont="1" applyFill="1" applyBorder="1" applyAlignment="1">
      <alignment horizontal="left" vertical="center"/>
    </xf>
    <xf numFmtId="9" fontId="77" fillId="20" borderId="4" xfId="0" applyNumberFormat="1" applyFont="1" applyFill="1" applyBorder="1" applyAlignment="1">
      <alignment horizontal="center" vertical="center"/>
    </xf>
    <xf numFmtId="9" fontId="77" fillId="20" borderId="5" xfId="0" applyNumberFormat="1" applyFont="1" applyFill="1" applyBorder="1" applyAlignment="1">
      <alignment horizontal="left" vertical="center"/>
    </xf>
    <xf numFmtId="0" fontId="89" fillId="20" borderId="5" xfId="0" applyFont="1" applyFill="1" applyBorder="1" applyAlignment="1">
      <alignment vertical="center"/>
    </xf>
    <xf numFmtId="9" fontId="77" fillId="20" borderId="5" xfId="0" applyNumberFormat="1" applyFont="1" applyFill="1" applyBorder="1" applyAlignment="1">
      <alignment horizontal="center" vertical="center"/>
    </xf>
    <xf numFmtId="9" fontId="77" fillId="20" borderId="5" xfId="0" applyNumberFormat="1" applyFont="1" applyFill="1" applyBorder="1" applyAlignment="1">
      <alignment horizontal="right" vertical="center"/>
    </xf>
    <xf numFmtId="9" fontId="77" fillId="20" borderId="5" xfId="0" applyNumberFormat="1" applyFont="1" applyFill="1" applyBorder="1" applyAlignment="1">
      <alignment horizontal="left" vertical="center" wrapText="1"/>
    </xf>
    <xf numFmtId="9" fontId="77" fillId="20" borderId="6" xfId="0" applyNumberFormat="1" applyFont="1" applyFill="1" applyBorder="1" applyAlignment="1">
      <alignment horizontal="center" vertical="center" wrapText="1"/>
    </xf>
    <xf numFmtId="9" fontId="16" fillId="14" borderId="0" xfId="1" applyNumberFormat="1" applyFont="1" applyFill="1" applyBorder="1" applyAlignment="1">
      <alignment horizontal="right" vertical="center" wrapText="1"/>
    </xf>
    <xf numFmtId="166" fontId="16" fillId="25" borderId="25" xfId="0" applyNumberFormat="1" applyFont="1" applyFill="1" applyBorder="1" applyAlignment="1" applyProtection="1">
      <alignment horizontal="center" vertical="center"/>
      <protection locked="0"/>
    </xf>
    <xf numFmtId="166" fontId="16" fillId="25" borderId="23" xfId="0" applyNumberFormat="1" applyFont="1" applyFill="1" applyBorder="1" applyAlignment="1" applyProtection="1">
      <alignment horizontal="center" vertical="center" wrapText="1"/>
    </xf>
    <xf numFmtId="166" fontId="16" fillId="25" borderId="25" xfId="0" applyNumberFormat="1" applyFont="1" applyFill="1" applyBorder="1" applyAlignment="1" applyProtection="1">
      <alignment horizontal="center" vertical="center" wrapText="1"/>
    </xf>
    <xf numFmtId="20" fontId="6" fillId="30" borderId="19" xfId="1" applyNumberFormat="1" applyFont="1" applyFill="1" applyBorder="1" applyAlignment="1">
      <alignment horizontal="left" vertical="top" wrapText="1" indent="1"/>
    </xf>
    <xf numFmtId="166" fontId="16" fillId="18" borderId="23" xfId="0" applyNumberFormat="1" applyFont="1" applyFill="1" applyBorder="1" applyAlignment="1" applyProtection="1">
      <alignment horizontal="center" vertical="center"/>
    </xf>
    <xf numFmtId="166" fontId="16" fillId="18" borderId="25" xfId="0" applyNumberFormat="1" applyFont="1" applyFill="1" applyBorder="1" applyAlignment="1" applyProtection="1">
      <alignment horizontal="center" vertical="center"/>
    </xf>
    <xf numFmtId="166" fontId="16" fillId="18" borderId="27" xfId="0" applyNumberFormat="1" applyFont="1" applyFill="1" applyBorder="1" applyAlignment="1" applyProtection="1">
      <alignment horizontal="center" vertical="center"/>
    </xf>
    <xf numFmtId="166" fontId="16" fillId="25" borderId="25" xfId="0" applyNumberFormat="1" applyFont="1" applyFill="1" applyBorder="1" applyAlignment="1" applyProtection="1">
      <alignment horizontal="center" vertical="center"/>
    </xf>
    <xf numFmtId="166" fontId="16" fillId="25" borderId="23" xfId="0" applyNumberFormat="1" applyFont="1" applyFill="1" applyBorder="1" applyAlignment="1" applyProtection="1">
      <alignment horizontal="center" vertical="center"/>
    </xf>
    <xf numFmtId="0" fontId="80" fillId="0" borderId="0" xfId="0" applyFont="1" applyAlignment="1">
      <alignment vertical="center"/>
    </xf>
    <xf numFmtId="0" fontId="104" fillId="0" borderId="0" xfId="0" applyFont="1" applyFill="1" applyBorder="1" applyAlignment="1">
      <alignment vertical="center"/>
    </xf>
    <xf numFmtId="9" fontId="11" fillId="9" borderId="1" xfId="0" applyNumberFormat="1" applyFont="1" applyFill="1" applyBorder="1" applyAlignment="1" applyProtection="1">
      <alignment horizontal="center" vertical="center"/>
    </xf>
    <xf numFmtId="9" fontId="11" fillId="9" borderId="17" xfId="0" applyNumberFormat="1" applyFont="1" applyFill="1" applyBorder="1" applyAlignment="1" applyProtection="1">
      <alignment horizontal="center" vertical="center"/>
    </xf>
    <xf numFmtId="9" fontId="3" fillId="21" borderId="16" xfId="0" applyNumberFormat="1" applyFont="1" applyFill="1" applyBorder="1" applyAlignment="1" applyProtection="1">
      <alignment horizontal="left" vertical="center" indent="1"/>
    </xf>
    <xf numFmtId="9" fontId="3" fillId="21" borderId="0" xfId="0" applyNumberFormat="1" applyFont="1" applyFill="1" applyBorder="1" applyAlignment="1" applyProtection="1">
      <alignment horizontal="left" vertical="center" indent="1"/>
    </xf>
    <xf numFmtId="0" fontId="3" fillId="20" borderId="0" xfId="0" applyFont="1" applyFill="1" applyBorder="1" applyAlignment="1" applyProtection="1">
      <alignment horizontal="left" vertical="center" indent="1"/>
    </xf>
    <xf numFmtId="9" fontId="3" fillId="22" borderId="4" xfId="0" applyNumberFormat="1" applyFont="1" applyFill="1" applyBorder="1" applyAlignment="1" applyProtection="1">
      <alignment horizontal="left" vertical="center" indent="1"/>
    </xf>
    <xf numFmtId="9" fontId="3" fillId="22" borderId="5" xfId="0" applyNumberFormat="1" applyFont="1" applyFill="1" applyBorder="1" applyAlignment="1" applyProtection="1">
      <alignment horizontal="left" vertical="center" indent="1"/>
    </xf>
    <xf numFmtId="9" fontId="3" fillId="22" borderId="5" xfId="0" applyNumberFormat="1" applyFont="1" applyFill="1" applyBorder="1" applyAlignment="1" applyProtection="1">
      <alignment horizontal="left" vertical="center" wrapText="1" indent="1"/>
    </xf>
    <xf numFmtId="9" fontId="3" fillId="22" borderId="5" xfId="0" applyNumberFormat="1" applyFont="1" applyFill="1" applyBorder="1" applyAlignment="1" applyProtection="1">
      <alignment horizontal="center" vertical="center"/>
    </xf>
    <xf numFmtId="9" fontId="3" fillId="22" borderId="6" xfId="0" applyNumberFormat="1" applyFont="1" applyFill="1" applyBorder="1" applyAlignment="1" applyProtection="1">
      <alignment horizontal="center" vertical="center"/>
    </xf>
    <xf numFmtId="9" fontId="3" fillId="21" borderId="0" xfId="0" applyNumberFormat="1" applyFont="1" applyFill="1" applyBorder="1" applyAlignment="1" applyProtection="1">
      <alignment horizontal="center" vertical="center"/>
    </xf>
    <xf numFmtId="9" fontId="3" fillId="21" borderId="22" xfId="0" applyNumberFormat="1" applyFont="1" applyFill="1" applyBorder="1" applyAlignment="1" applyProtection="1">
      <alignment horizontal="center" vertical="center"/>
    </xf>
    <xf numFmtId="0" fontId="80" fillId="5" borderId="0" xfId="0" applyFont="1" applyFill="1" applyAlignment="1">
      <alignment horizontal="right"/>
    </xf>
    <xf numFmtId="49" fontId="6" fillId="2" borderId="22" xfId="0" applyNumberFormat="1" applyFont="1" applyFill="1" applyBorder="1" applyAlignment="1" applyProtection="1">
      <alignment horizontal="left" vertical="center"/>
    </xf>
    <xf numFmtId="0" fontId="66" fillId="0" borderId="0" xfId="0" applyFont="1" applyAlignment="1">
      <alignment vertical="center"/>
    </xf>
    <xf numFmtId="0" fontId="75" fillId="3" borderId="16" xfId="0" applyFont="1" applyFill="1" applyBorder="1" applyAlignment="1" applyProtection="1">
      <alignment horizontal="left" vertical="center" indent="1"/>
    </xf>
    <xf numFmtId="0" fontId="16" fillId="3" borderId="0" xfId="0" applyFont="1" applyFill="1" applyBorder="1" applyAlignment="1" applyProtection="1">
      <alignment horizontal="left" vertical="center" indent="1"/>
    </xf>
    <xf numFmtId="0" fontId="16" fillId="2" borderId="0" xfId="0" applyFont="1" applyFill="1" applyBorder="1" applyAlignment="1" applyProtection="1">
      <alignment horizontal="left" vertical="center" indent="1"/>
    </xf>
    <xf numFmtId="0" fontId="75" fillId="3" borderId="2" xfId="0" applyFont="1" applyFill="1" applyBorder="1" applyAlignment="1" applyProtection="1">
      <alignment horizontal="left" vertical="center" indent="1"/>
    </xf>
    <xf numFmtId="0" fontId="16" fillId="2" borderId="22" xfId="0" applyFont="1" applyFill="1" applyBorder="1" applyAlignment="1" applyProtection="1">
      <alignment horizontal="left" vertical="center" indent="1"/>
    </xf>
    <xf numFmtId="9" fontId="75" fillId="3" borderId="16" xfId="0" applyNumberFormat="1" applyFont="1" applyFill="1" applyBorder="1" applyAlignment="1" applyProtection="1">
      <alignment horizontal="left" vertical="center" indent="1"/>
    </xf>
    <xf numFmtId="9" fontId="105" fillId="3" borderId="0" xfId="0" applyNumberFormat="1" applyFont="1" applyFill="1" applyBorder="1" applyAlignment="1" applyProtection="1">
      <alignment horizontal="left" vertical="center" indent="1"/>
    </xf>
    <xf numFmtId="0" fontId="16" fillId="0" borderId="0" xfId="0" applyFont="1" applyBorder="1" applyAlignment="1" applyProtection="1">
      <alignment horizontal="left" vertical="center" indent="1"/>
    </xf>
    <xf numFmtId="9" fontId="75" fillId="3" borderId="2" xfId="0" applyNumberFormat="1" applyFont="1" applyFill="1" applyBorder="1" applyAlignment="1" applyProtection="1">
      <alignment horizontal="left" vertical="center" indent="1"/>
    </xf>
    <xf numFmtId="0" fontId="16" fillId="0" borderId="22" xfId="0" applyFont="1" applyBorder="1" applyAlignment="1" applyProtection="1">
      <alignment horizontal="left" vertical="center" indent="1"/>
    </xf>
    <xf numFmtId="0" fontId="105" fillId="2" borderId="0" xfId="0" applyFont="1" applyFill="1" applyBorder="1" applyAlignment="1" applyProtection="1">
      <alignment horizontal="left" vertical="center" indent="1"/>
    </xf>
    <xf numFmtId="9" fontId="76" fillId="2" borderId="16" xfId="0" applyNumberFormat="1" applyFont="1" applyFill="1" applyBorder="1" applyAlignment="1" applyProtection="1">
      <alignment horizontal="left" vertical="center" indent="1"/>
    </xf>
    <xf numFmtId="9" fontId="106" fillId="2" borderId="0" xfId="0" applyNumberFormat="1" applyFont="1" applyFill="1" applyBorder="1" applyAlignment="1" applyProtection="1">
      <alignment horizontal="left" vertical="center" indent="1"/>
    </xf>
    <xf numFmtId="9" fontId="76" fillId="2" borderId="2" xfId="0" applyNumberFormat="1" applyFont="1" applyFill="1" applyBorder="1" applyAlignment="1" applyProtection="1">
      <alignment horizontal="left" vertical="center" indent="1"/>
    </xf>
    <xf numFmtId="164" fontId="6" fillId="3" borderId="2" xfId="0" applyNumberFormat="1" applyFont="1" applyFill="1" applyBorder="1" applyAlignment="1" applyProtection="1">
      <alignment horizontal="left" vertical="center" indent="2"/>
    </xf>
    <xf numFmtId="0" fontId="107" fillId="2" borderId="0" xfId="0" applyFont="1" applyFill="1" applyBorder="1" applyAlignment="1" applyProtection="1">
      <alignment horizontal="left" vertical="center" indent="1"/>
    </xf>
    <xf numFmtId="0" fontId="107" fillId="2" borderId="22" xfId="0" applyFont="1" applyFill="1" applyBorder="1" applyAlignment="1" applyProtection="1">
      <alignment horizontal="left" vertical="center" indent="1"/>
    </xf>
    <xf numFmtId="0" fontId="23" fillId="2" borderId="0" xfId="0" applyFont="1" applyFill="1" applyBorder="1" applyAlignment="1" applyProtection="1">
      <alignment horizontal="left" vertical="top"/>
    </xf>
    <xf numFmtId="0" fontId="23" fillId="2" borderId="0" xfId="0" applyFont="1" applyFill="1" applyBorder="1" applyAlignment="1" applyProtection="1">
      <alignment horizontal="right" vertical="top"/>
    </xf>
    <xf numFmtId="0" fontId="79" fillId="0" borderId="0" xfId="0" applyFont="1" applyAlignment="1">
      <alignment vertical="top"/>
    </xf>
    <xf numFmtId="0" fontId="79" fillId="5" borderId="0" xfId="0" applyFont="1" applyFill="1" applyAlignment="1"/>
    <xf numFmtId="0" fontId="79" fillId="0" borderId="0" xfId="0" applyFont="1" applyAlignment="1"/>
    <xf numFmtId="0" fontId="108" fillId="0" borderId="48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center"/>
    </xf>
    <xf numFmtId="0" fontId="108" fillId="0" borderId="0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9" fontId="6" fillId="0" borderId="33" xfId="0" applyNumberFormat="1" applyFont="1" applyFill="1" applyBorder="1" applyAlignment="1">
      <alignment horizontal="center" vertical="center"/>
    </xf>
    <xf numFmtId="9" fontId="6" fillId="0" borderId="33" xfId="0" applyNumberFormat="1" applyFont="1" applyFill="1" applyBorder="1" applyAlignment="1">
      <alignment horizontal="left" vertical="center" indent="1"/>
    </xf>
    <xf numFmtId="0" fontId="66" fillId="6" borderId="3" xfId="0" applyFont="1" applyFill="1" applyBorder="1" applyAlignment="1">
      <alignment horizontal="center" vertical="center"/>
    </xf>
    <xf numFmtId="9" fontId="6" fillId="6" borderId="35" xfId="0" applyNumberFormat="1" applyFont="1" applyFill="1" applyBorder="1" applyAlignment="1">
      <alignment horizontal="center" vertical="center"/>
    </xf>
    <xf numFmtId="0" fontId="66" fillId="6" borderId="32" xfId="0" applyFont="1" applyFill="1" applyBorder="1" applyAlignment="1">
      <alignment horizontal="left" vertical="center" indent="5"/>
    </xf>
    <xf numFmtId="0" fontId="0" fillId="6" borderId="40" xfId="0" applyFill="1" applyBorder="1" applyAlignment="1">
      <alignment vertical="center"/>
    </xf>
    <xf numFmtId="0" fontId="74" fillId="0" borderId="31" xfId="0" applyFont="1" applyBorder="1" applyAlignment="1">
      <alignment vertical="center"/>
    </xf>
    <xf numFmtId="9" fontId="5" fillId="0" borderId="31" xfId="0" applyNumberFormat="1" applyFont="1" applyFill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9" fontId="5" fillId="0" borderId="33" xfId="0" applyNumberFormat="1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9" fontId="10" fillId="9" borderId="32" xfId="0" applyNumberFormat="1" applyFont="1" applyFill="1" applyBorder="1" applyAlignment="1">
      <alignment vertical="center"/>
    </xf>
    <xf numFmtId="0" fontId="42" fillId="9" borderId="3" xfId="1" applyFont="1" applyFill="1" applyBorder="1" applyAlignment="1">
      <alignment horizontal="center" vertical="center" wrapText="1"/>
    </xf>
    <xf numFmtId="0" fontId="16" fillId="14" borderId="16" xfId="1" applyFont="1" applyFill="1" applyBorder="1" applyAlignment="1">
      <alignment horizontal="right" vertical="center" wrapText="1" indent="1"/>
    </xf>
    <xf numFmtId="0" fontId="16" fillId="14" borderId="0" xfId="1" applyFont="1" applyFill="1" applyBorder="1" applyAlignment="1">
      <alignment horizontal="left" vertical="center" indent="1"/>
    </xf>
    <xf numFmtId="0" fontId="16" fillId="14" borderId="22" xfId="1" applyFont="1" applyFill="1" applyBorder="1" applyAlignment="1">
      <alignment horizontal="left" vertical="center" indent="1"/>
    </xf>
    <xf numFmtId="9" fontId="16" fillId="14" borderId="16" xfId="1" applyNumberFormat="1" applyFont="1" applyFill="1" applyBorder="1" applyAlignment="1">
      <alignment horizontal="right" vertical="center"/>
    </xf>
    <xf numFmtId="0" fontId="16" fillId="14" borderId="18" xfId="1" applyFont="1" applyFill="1" applyBorder="1" applyAlignment="1">
      <alignment horizontal="right" vertical="center" wrapText="1" indent="1"/>
    </xf>
    <xf numFmtId="0" fontId="16" fillId="14" borderId="19" xfId="1" applyFont="1" applyFill="1" applyBorder="1" applyAlignment="1">
      <alignment horizontal="left" vertical="center" indent="1"/>
    </xf>
    <xf numFmtId="0" fontId="16" fillId="14" borderId="20" xfId="1" applyFont="1" applyFill="1" applyBorder="1" applyAlignment="1">
      <alignment horizontal="left" vertical="center" indent="1"/>
    </xf>
    <xf numFmtId="0" fontId="54" fillId="9" borderId="3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3" fillId="0" borderId="3" xfId="0" applyFont="1" applyFill="1" applyBorder="1" applyAlignment="1" applyProtection="1">
      <alignment horizontal="left" vertical="center" wrapText="1" indent="1"/>
      <protection locked="0"/>
    </xf>
    <xf numFmtId="0" fontId="21" fillId="8" borderId="3" xfId="0" applyFont="1" applyFill="1" applyBorder="1" applyAlignment="1" applyProtection="1">
      <alignment horizontal="center" vertical="center" wrapText="1"/>
    </xf>
    <xf numFmtId="49" fontId="21" fillId="8" borderId="3" xfId="0" applyNumberFormat="1" applyFont="1" applyFill="1" applyBorder="1" applyAlignment="1" applyProtection="1">
      <alignment horizontal="center" vertical="center" wrapText="1"/>
    </xf>
    <xf numFmtId="9" fontId="21" fillId="8" borderId="3" xfId="0" applyNumberFormat="1" applyFont="1" applyFill="1" applyBorder="1" applyAlignment="1" applyProtection="1">
      <alignment horizontal="center" vertical="center" wrapText="1"/>
    </xf>
    <xf numFmtId="0" fontId="111" fillId="0" borderId="3" xfId="0" applyFont="1" applyFill="1" applyBorder="1" applyProtection="1">
      <protection locked="0"/>
    </xf>
    <xf numFmtId="0" fontId="111" fillId="0" borderId="3" xfId="0" applyFont="1" applyBorder="1" applyProtection="1">
      <protection locked="0"/>
    </xf>
    <xf numFmtId="0" fontId="16" fillId="8" borderId="3" xfId="0" applyFont="1" applyFill="1" applyBorder="1" applyAlignment="1" applyProtection="1">
      <alignment horizontal="center" vertical="center" wrapText="1"/>
    </xf>
    <xf numFmtId="49" fontId="16" fillId="8" borderId="3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Border="1" applyAlignment="1">
      <alignment horizontal="right" vertical="center"/>
    </xf>
    <xf numFmtId="0" fontId="48" fillId="31" borderId="0" xfId="0" applyFont="1" applyFill="1" applyBorder="1" applyAlignment="1">
      <alignment horizontal="left" vertical="center"/>
    </xf>
    <xf numFmtId="0" fontId="48" fillId="31" borderId="0" xfId="0" applyFont="1" applyFill="1" applyBorder="1" applyAlignment="1">
      <alignment horizontal="center" vertical="center"/>
    </xf>
    <xf numFmtId="14" fontId="48" fillId="31" borderId="0" xfId="1" applyNumberFormat="1" applyFont="1" applyFill="1" applyBorder="1" applyAlignment="1">
      <alignment horizontal="right" vertical="center"/>
    </xf>
    <xf numFmtId="0" fontId="104" fillId="5" borderId="0" xfId="0" applyFont="1" applyFill="1" applyBorder="1" applyAlignment="1">
      <alignment vertical="center"/>
    </xf>
    <xf numFmtId="9" fontId="113" fillId="32" borderId="36" xfId="0" applyNumberFormat="1" applyFont="1" applyFill="1" applyBorder="1" applyAlignment="1">
      <alignment horizontal="center" vertical="center"/>
    </xf>
    <xf numFmtId="0" fontId="21" fillId="14" borderId="3" xfId="0" applyFont="1" applyFill="1" applyBorder="1" applyAlignment="1" applyProtection="1">
      <alignment horizontal="center" vertical="center" wrapText="1"/>
    </xf>
    <xf numFmtId="0" fontId="41" fillId="33" borderId="3" xfId="0" applyFont="1" applyFill="1" applyBorder="1" applyAlignment="1">
      <alignment horizontal="left" vertical="center" wrapText="1" indent="1"/>
    </xf>
    <xf numFmtId="0" fontId="43" fillId="33" borderId="3" xfId="0" applyFont="1" applyFill="1" applyBorder="1" applyAlignment="1">
      <alignment horizontal="left" vertical="center" wrapText="1" indent="1"/>
    </xf>
    <xf numFmtId="0" fontId="15" fillId="33" borderId="3" xfId="0" applyFont="1" applyFill="1" applyBorder="1" applyAlignment="1">
      <alignment horizontal="left" vertical="center" wrapText="1" indent="1"/>
    </xf>
    <xf numFmtId="0" fontId="110" fillId="33" borderId="3" xfId="0" applyFont="1" applyFill="1" applyBorder="1" applyAlignment="1">
      <alignment horizontal="left" vertical="center" wrapText="1" indent="1"/>
    </xf>
    <xf numFmtId="0" fontId="66" fillId="0" borderId="0" xfId="0" applyFont="1" applyAlignment="1">
      <alignment horizontal="left" wrapText="1"/>
    </xf>
    <xf numFmtId="0" fontId="109" fillId="0" borderId="0" xfId="0" applyFont="1" applyFill="1" applyAlignment="1">
      <alignment horizontal="center" vertical="center" wrapText="1"/>
    </xf>
    <xf numFmtId="164" fontId="16" fillId="14" borderId="68" xfId="1" applyNumberFormat="1" applyFont="1" applyFill="1" applyBorder="1" applyAlignment="1">
      <alignment horizontal="left" vertical="center" wrapText="1"/>
    </xf>
    <xf numFmtId="0" fontId="66" fillId="0" borderId="33" xfId="0" applyNumberFormat="1" applyFont="1" applyBorder="1" applyAlignment="1">
      <alignment horizontal="center" vertical="center"/>
    </xf>
    <xf numFmtId="0" fontId="66" fillId="0" borderId="69" xfId="0" applyFont="1" applyBorder="1"/>
    <xf numFmtId="0" fontId="35" fillId="0" borderId="59" xfId="0" applyFont="1" applyBorder="1" applyAlignment="1">
      <alignment horizontal="center" vertical="center"/>
    </xf>
    <xf numFmtId="0" fontId="59" fillId="0" borderId="31" xfId="0" applyFont="1" applyBorder="1" applyAlignment="1">
      <alignment horizontal="left" indent="1"/>
    </xf>
    <xf numFmtId="49" fontId="66" fillId="0" borderId="59" xfId="0" applyNumberFormat="1" applyFont="1" applyFill="1" applyBorder="1" applyAlignment="1">
      <alignment horizontal="left" indent="1"/>
    </xf>
    <xf numFmtId="49" fontId="66" fillId="0" borderId="31" xfId="0" applyNumberFormat="1" applyFont="1" applyFill="1" applyBorder="1" applyAlignment="1">
      <alignment horizontal="left" indent="1"/>
    </xf>
    <xf numFmtId="49" fontId="66" fillId="0" borderId="59" xfId="0" applyNumberFormat="1" applyFont="1" applyBorder="1" applyAlignment="1">
      <alignment horizontal="left" indent="1"/>
    </xf>
    <xf numFmtId="49" fontId="66" fillId="0" borderId="31" xfId="0" applyNumberFormat="1" applyFont="1" applyBorder="1" applyAlignment="1">
      <alignment horizontal="left" indent="1"/>
    </xf>
    <xf numFmtId="0" fontId="35" fillId="0" borderId="31" xfId="0" applyFont="1" applyBorder="1" applyAlignment="1">
      <alignment horizontal="center" vertical="center"/>
    </xf>
    <xf numFmtId="0" fontId="35" fillId="6" borderId="59" xfId="0" applyFont="1" applyFill="1" applyBorder="1" applyAlignment="1">
      <alignment horizontal="center" vertical="center"/>
    </xf>
    <xf numFmtId="0" fontId="66" fillId="6" borderId="31" xfId="0" applyFont="1" applyFill="1" applyBorder="1" applyAlignment="1">
      <alignment horizontal="left" indent="1"/>
    </xf>
    <xf numFmtId="0" fontId="17" fillId="5" borderId="36" xfId="0" applyFont="1" applyFill="1" applyBorder="1" applyAlignment="1" applyProtection="1">
      <alignment horizontal="left" vertical="center" wrapText="1" indent="1"/>
      <protection locked="0"/>
    </xf>
    <xf numFmtId="0" fontId="46" fillId="8" borderId="16" xfId="0" applyFont="1" applyFill="1" applyBorder="1"/>
    <xf numFmtId="0" fontId="46" fillId="8" borderId="0" xfId="0" applyFont="1" applyFill="1" applyBorder="1"/>
    <xf numFmtId="164" fontId="16" fillId="14" borderId="19" xfId="1" applyNumberFormat="1" applyFont="1" applyFill="1" applyBorder="1" applyAlignment="1">
      <alignment horizontal="left" vertical="center" wrapText="1" indent="1"/>
    </xf>
    <xf numFmtId="164" fontId="16" fillId="14" borderId="0" xfId="1" applyNumberFormat="1" applyFont="1" applyFill="1" applyBorder="1" applyAlignment="1">
      <alignment vertical="center" wrapText="1"/>
    </xf>
    <xf numFmtId="164" fontId="16" fillId="14" borderId="19" xfId="1" applyNumberFormat="1" applyFont="1" applyFill="1" applyBorder="1" applyAlignment="1">
      <alignment vertical="center" wrapText="1"/>
    </xf>
    <xf numFmtId="0" fontId="115" fillId="5" borderId="36" xfId="0" applyFont="1" applyFill="1" applyBorder="1" applyAlignment="1" applyProtection="1">
      <alignment horizontal="left" vertical="center" wrapText="1" indent="1"/>
      <protection locked="0"/>
    </xf>
    <xf numFmtId="0" fontId="60" fillId="0" borderId="71" xfId="0" applyFont="1" applyBorder="1" applyAlignment="1" applyProtection="1">
      <alignment horizontal="left" vertical="center" wrapText="1" indent="1"/>
      <protection locked="0"/>
    </xf>
    <xf numFmtId="0" fontId="16" fillId="25" borderId="71" xfId="1" applyNumberFormat="1" applyFont="1" applyFill="1" applyBorder="1" applyAlignment="1">
      <alignment horizontal="center" vertical="center" wrapText="1"/>
    </xf>
    <xf numFmtId="9" fontId="16" fillId="25" borderId="73" xfId="0" applyNumberFormat="1" applyFont="1" applyFill="1" applyBorder="1" applyAlignment="1">
      <alignment horizontal="center" vertical="center"/>
    </xf>
    <xf numFmtId="9" fontId="16" fillId="25" borderId="74" xfId="0" applyNumberFormat="1" applyFont="1" applyFill="1" applyBorder="1" applyAlignment="1">
      <alignment horizontal="center" vertical="center"/>
    </xf>
    <xf numFmtId="9" fontId="16" fillId="25" borderId="75" xfId="0" applyNumberFormat="1" applyFont="1" applyFill="1" applyBorder="1" applyAlignment="1">
      <alignment horizontal="center" vertical="center"/>
    </xf>
    <xf numFmtId="9" fontId="16" fillId="25" borderId="72" xfId="0" applyNumberFormat="1" applyFont="1" applyFill="1" applyBorder="1" applyAlignment="1">
      <alignment horizontal="center" vertical="center"/>
    </xf>
    <xf numFmtId="9" fontId="100" fillId="25" borderId="19" xfId="1" applyNumberFormat="1" applyFont="1" applyFill="1" applyBorder="1" applyAlignment="1" applyProtection="1">
      <alignment horizontal="center" vertical="center" wrapText="1"/>
    </xf>
    <xf numFmtId="0" fontId="16" fillId="25" borderId="0" xfId="1" applyNumberFormat="1" applyFont="1" applyFill="1" applyBorder="1" applyAlignment="1">
      <alignment horizontal="center" vertical="center" wrapText="1"/>
    </xf>
    <xf numFmtId="0" fontId="60" fillId="5" borderId="76" xfId="1" applyNumberFormat="1" applyFont="1" applyFill="1" applyBorder="1" applyAlignment="1" applyProtection="1">
      <alignment horizontal="left" vertical="center" wrapText="1" indent="1"/>
      <protection locked="0"/>
    </xf>
    <xf numFmtId="0" fontId="60" fillId="0" borderId="77" xfId="0" applyFont="1" applyBorder="1" applyAlignment="1" applyProtection="1">
      <alignment horizontal="left" vertical="center" wrapText="1" indent="1"/>
      <protection locked="0"/>
    </xf>
    <xf numFmtId="0" fontId="60" fillId="5" borderId="70" xfId="1" applyNumberFormat="1" applyFont="1" applyFill="1" applyBorder="1" applyAlignment="1" applyProtection="1">
      <alignment horizontal="left" vertical="center" wrapText="1" indent="1"/>
      <protection locked="0"/>
    </xf>
    <xf numFmtId="9" fontId="100" fillId="25" borderId="20" xfId="1" applyNumberFormat="1" applyFont="1" applyFill="1" applyBorder="1" applyAlignment="1" applyProtection="1">
      <alignment horizontal="center" vertical="center" wrapText="1"/>
    </xf>
    <xf numFmtId="0" fontId="60" fillId="0" borderId="70" xfId="0" applyFont="1" applyBorder="1" applyAlignment="1" applyProtection="1">
      <alignment horizontal="left" vertical="center" wrapText="1" indent="1"/>
      <protection locked="0"/>
    </xf>
    <xf numFmtId="166" fontId="16" fillId="25" borderId="16" xfId="0" applyNumberFormat="1" applyFont="1" applyFill="1" applyBorder="1" applyAlignment="1" applyProtection="1">
      <alignment horizontal="center" vertical="center"/>
    </xf>
    <xf numFmtId="0" fontId="100" fillId="25" borderId="18" xfId="1" applyFont="1" applyFill="1" applyBorder="1" applyAlignment="1" applyProtection="1">
      <alignment horizontal="center" vertical="center" wrapText="1"/>
    </xf>
    <xf numFmtId="0" fontId="41" fillId="27" borderId="74" xfId="0" applyFont="1" applyFill="1" applyBorder="1" applyAlignment="1">
      <alignment horizontal="left" vertical="center" wrapText="1" indent="1"/>
    </xf>
    <xf numFmtId="0" fontId="100" fillId="25" borderId="75" xfId="1" applyFont="1" applyFill="1" applyBorder="1" applyAlignment="1" applyProtection="1">
      <alignment horizontal="center" vertical="center" wrapText="1"/>
    </xf>
    <xf numFmtId="166" fontId="16" fillId="25" borderId="75" xfId="0" applyNumberFormat="1" applyFont="1" applyFill="1" applyBorder="1" applyAlignment="1" applyProtection="1">
      <alignment horizontal="center" vertical="center"/>
    </xf>
    <xf numFmtId="0" fontId="16" fillId="25" borderId="74" xfId="1" applyNumberFormat="1" applyFont="1" applyFill="1" applyBorder="1" applyAlignment="1">
      <alignment horizontal="center" vertical="center" wrapText="1"/>
    </xf>
    <xf numFmtId="0" fontId="43" fillId="25" borderId="5" xfId="0" applyFont="1" applyFill="1" applyBorder="1" applyAlignment="1">
      <alignment horizontal="right" vertical="center"/>
    </xf>
    <xf numFmtId="9" fontId="72" fillId="22" borderId="5" xfId="0" applyNumberFormat="1" applyFont="1" applyFill="1" applyBorder="1" applyAlignment="1">
      <alignment horizontal="left" vertical="center" wrapText="1"/>
    </xf>
    <xf numFmtId="9" fontId="72" fillId="22" borderId="6" xfId="0" applyNumberFormat="1" applyFont="1" applyFill="1" applyBorder="1" applyAlignment="1">
      <alignment horizontal="center" vertical="center" wrapText="1"/>
    </xf>
    <xf numFmtId="0" fontId="86" fillId="25" borderId="19" xfId="0" applyFont="1" applyFill="1" applyBorder="1" applyAlignment="1">
      <alignment horizontal="center" vertical="center" wrapText="1"/>
    </xf>
    <xf numFmtId="0" fontId="86" fillId="25" borderId="20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 applyProtection="1">
      <alignment horizontal="left" vertical="center" wrapText="1" indent="1"/>
      <protection locked="0"/>
    </xf>
    <xf numFmtId="0" fontId="17" fillId="5" borderId="40" xfId="0" applyFont="1" applyFill="1" applyBorder="1" applyAlignment="1" applyProtection="1">
      <alignment horizontal="left" vertical="center" wrapText="1" indent="1"/>
      <protection locked="0"/>
    </xf>
    <xf numFmtId="0" fontId="17" fillId="5" borderId="19" xfId="0" applyFont="1" applyFill="1" applyBorder="1" applyAlignment="1" applyProtection="1">
      <alignment horizontal="left" vertical="center" wrapText="1" indent="1"/>
      <protection locked="0"/>
    </xf>
    <xf numFmtId="0" fontId="17" fillId="5" borderId="20" xfId="0" applyFont="1" applyFill="1" applyBorder="1" applyAlignment="1" applyProtection="1">
      <alignment horizontal="left" vertical="center" wrapText="1" indent="1"/>
      <protection locked="0"/>
    </xf>
    <xf numFmtId="0" fontId="94" fillId="18" borderId="0" xfId="0" applyFont="1" applyFill="1" applyBorder="1" applyAlignment="1">
      <alignment horizontal="center" vertical="center" wrapText="1"/>
    </xf>
    <xf numFmtId="0" fontId="43" fillId="18" borderId="5" xfId="0" applyFont="1" applyFill="1" applyBorder="1" applyAlignment="1">
      <alignment horizontal="right" vertical="center"/>
    </xf>
    <xf numFmtId="0" fontId="93" fillId="18" borderId="22" xfId="0" applyFont="1" applyFill="1" applyBorder="1" applyAlignment="1">
      <alignment horizontal="center" vertical="center" wrapText="1"/>
    </xf>
    <xf numFmtId="9" fontId="20" fillId="22" borderId="5" xfId="0" applyNumberFormat="1" applyFont="1" applyFill="1" applyBorder="1" applyAlignment="1">
      <alignment horizontal="right" vertical="center"/>
    </xf>
    <xf numFmtId="0" fontId="86" fillId="14" borderId="19" xfId="0" applyFont="1" applyFill="1" applyBorder="1" applyAlignment="1">
      <alignment horizontal="center" vertical="center" wrapText="1"/>
    </xf>
    <xf numFmtId="0" fontId="109" fillId="0" borderId="0" xfId="0" applyFont="1" applyFill="1" applyBorder="1" applyAlignment="1" applyProtection="1">
      <alignment horizontal="center" vertical="center" wrapText="1"/>
      <protection locked="0"/>
    </xf>
    <xf numFmtId="0" fontId="109" fillId="0" borderId="19" xfId="0" applyFont="1" applyFill="1" applyBorder="1" applyAlignment="1" applyProtection="1">
      <alignment horizontal="center" vertical="center" wrapText="1"/>
      <protection locked="0"/>
    </xf>
    <xf numFmtId="166" fontId="16" fillId="25" borderId="72" xfId="0" applyNumberFormat="1" applyFont="1" applyFill="1" applyBorder="1" applyAlignment="1" applyProtection="1">
      <alignment horizontal="center" vertical="center"/>
    </xf>
    <xf numFmtId="0" fontId="113" fillId="32" borderId="36" xfId="0" applyFont="1" applyFill="1" applyBorder="1" applyAlignment="1" applyProtection="1">
      <alignment vertical="center" wrapText="1"/>
    </xf>
    <xf numFmtId="9" fontId="11" fillId="32" borderId="32" xfId="0" applyNumberFormat="1" applyFont="1" applyFill="1" applyBorder="1" applyAlignment="1">
      <alignment vertical="center"/>
    </xf>
    <xf numFmtId="9" fontId="11" fillId="32" borderId="36" xfId="0" applyNumberFormat="1" applyFont="1" applyFill="1" applyBorder="1" applyAlignment="1">
      <alignment vertical="center"/>
    </xf>
    <xf numFmtId="166" fontId="16" fillId="25" borderId="79" xfId="0" applyNumberFormat="1" applyFont="1" applyFill="1" applyBorder="1" applyAlignment="1" applyProtection="1">
      <alignment horizontal="center" vertical="center"/>
    </xf>
    <xf numFmtId="0" fontId="41" fillId="27" borderId="80" xfId="0" applyFont="1" applyFill="1" applyBorder="1" applyAlignment="1">
      <alignment horizontal="left" vertical="center" wrapText="1" indent="1"/>
    </xf>
    <xf numFmtId="0" fontId="17" fillId="2" borderId="81" xfId="0" applyFont="1" applyFill="1" applyBorder="1" applyAlignment="1" applyProtection="1">
      <alignment horizontal="center" vertical="center" wrapText="1"/>
      <protection locked="0"/>
    </xf>
    <xf numFmtId="9" fontId="100" fillId="25" borderId="0" xfId="1" applyNumberFormat="1" applyFont="1" applyFill="1" applyBorder="1" applyAlignment="1" applyProtection="1">
      <alignment horizontal="center" vertical="center" wrapText="1"/>
    </xf>
    <xf numFmtId="9" fontId="16" fillId="25" borderId="82" xfId="0" applyNumberFormat="1" applyFont="1" applyFill="1" applyBorder="1" applyAlignment="1">
      <alignment horizontal="center" vertical="center"/>
    </xf>
    <xf numFmtId="0" fontId="16" fillId="25" borderId="83" xfId="1" applyNumberFormat="1" applyFont="1" applyFill="1" applyBorder="1" applyAlignment="1">
      <alignment horizontal="center" vertical="center" wrapText="1"/>
    </xf>
    <xf numFmtId="0" fontId="60" fillId="5" borderId="84" xfId="1" applyNumberFormat="1" applyFont="1" applyFill="1" applyBorder="1" applyAlignment="1" applyProtection="1">
      <alignment horizontal="left" vertical="center" wrapText="1" indent="1"/>
      <protection locked="0"/>
    </xf>
    <xf numFmtId="9" fontId="100" fillId="25" borderId="22" xfId="1" applyNumberFormat="1" applyFont="1" applyFill="1" applyBorder="1" applyAlignment="1" applyProtection="1">
      <alignment horizontal="center" vertical="center" wrapText="1"/>
    </xf>
    <xf numFmtId="0" fontId="60" fillId="0" borderId="85" xfId="0" applyFont="1" applyBorder="1" applyAlignment="1" applyProtection="1">
      <alignment horizontal="left" vertical="center" wrapText="1" indent="1"/>
      <protection locked="0"/>
    </xf>
    <xf numFmtId="0" fontId="16" fillId="25" borderId="86" xfId="1" applyNumberFormat="1" applyFont="1" applyFill="1" applyBorder="1" applyAlignment="1">
      <alignment horizontal="center" vertical="center" wrapText="1"/>
    </xf>
    <xf numFmtId="0" fontId="60" fillId="0" borderId="87" xfId="0" applyFont="1" applyBorder="1" applyAlignment="1" applyProtection="1">
      <alignment horizontal="left" vertical="center" wrapText="1" indent="1"/>
      <protection locked="0"/>
    </xf>
    <xf numFmtId="0" fontId="17" fillId="2" borderId="88" xfId="0" applyFont="1" applyFill="1" applyBorder="1" applyAlignment="1" applyProtection="1">
      <alignment horizontal="center" vertical="center" wrapText="1"/>
      <protection locked="0"/>
    </xf>
    <xf numFmtId="0" fontId="93" fillId="18" borderId="18" xfId="1" applyFont="1" applyFill="1" applyBorder="1" applyAlignment="1" applyProtection="1">
      <alignment horizontal="center" vertical="center" wrapText="1"/>
    </xf>
    <xf numFmtId="9" fontId="93" fillId="18" borderId="19" xfId="1" applyNumberFormat="1" applyFont="1" applyFill="1" applyBorder="1" applyAlignment="1" applyProtection="1">
      <alignment horizontal="center" vertical="center" wrapText="1"/>
    </xf>
    <xf numFmtId="9" fontId="93" fillId="18" borderId="20" xfId="1" applyNumberFormat="1" applyFont="1" applyFill="1" applyBorder="1" applyAlignment="1" applyProtection="1">
      <alignment horizontal="center" vertical="center" wrapText="1"/>
    </xf>
    <xf numFmtId="166" fontId="16" fillId="18" borderId="79" xfId="0" applyNumberFormat="1" applyFont="1" applyFill="1" applyBorder="1" applyAlignment="1" applyProtection="1">
      <alignment horizontal="center" vertical="center"/>
    </xf>
    <xf numFmtId="0" fontId="16" fillId="28" borderId="80" xfId="0" applyFont="1" applyFill="1" applyBorder="1" applyAlignment="1">
      <alignment horizontal="left" vertical="center" wrapText="1" indent="1"/>
    </xf>
    <xf numFmtId="9" fontId="16" fillId="18" borderId="82" xfId="0" applyNumberFormat="1" applyFont="1" applyFill="1" applyBorder="1" applyAlignment="1">
      <alignment horizontal="center" vertical="center"/>
    </xf>
    <xf numFmtId="0" fontId="16" fillId="18" borderId="86" xfId="1" applyNumberFormat="1" applyFont="1" applyFill="1" applyBorder="1" applyAlignment="1">
      <alignment horizontal="center" vertical="center" wrapText="1"/>
    </xf>
    <xf numFmtId="0" fontId="93" fillId="18" borderId="18" xfId="0" applyFont="1" applyFill="1" applyBorder="1" applyAlignment="1" applyProtection="1">
      <alignment horizontal="center" vertical="center"/>
    </xf>
    <xf numFmtId="166" fontId="16" fillId="18" borderId="89" xfId="0" applyNumberFormat="1" applyFont="1" applyFill="1" applyBorder="1" applyAlignment="1" applyProtection="1">
      <alignment horizontal="center" vertical="center"/>
    </xf>
    <xf numFmtId="0" fontId="41" fillId="28" borderId="80" xfId="0" applyFont="1" applyFill="1" applyBorder="1" applyAlignment="1">
      <alignment horizontal="left" vertical="center" wrapText="1" indent="1"/>
    </xf>
    <xf numFmtId="0" fontId="117" fillId="0" borderId="0" xfId="2" applyFont="1" applyBorder="1"/>
    <xf numFmtId="0" fontId="117" fillId="5" borderId="0" xfId="2" applyFont="1" applyFill="1" applyAlignment="1">
      <alignment vertical="center"/>
    </xf>
    <xf numFmtId="0" fontId="14" fillId="5" borderId="0" xfId="2" applyFill="1" applyAlignment="1">
      <alignment horizontal="left" vertical="center"/>
    </xf>
    <xf numFmtId="0" fontId="118" fillId="5" borderId="0" xfId="2" applyFont="1" applyFill="1" applyAlignment="1">
      <alignment vertical="center"/>
    </xf>
    <xf numFmtId="0" fontId="118" fillId="0" borderId="0" xfId="2" applyFont="1" applyBorder="1" applyAlignment="1">
      <alignment horizontal="left" vertical="center"/>
    </xf>
    <xf numFmtId="0" fontId="91" fillId="0" borderId="88" xfId="0" applyFont="1" applyBorder="1" applyAlignment="1">
      <alignment horizontal="left" vertical="center"/>
    </xf>
    <xf numFmtId="0" fontId="48" fillId="2" borderId="88" xfId="0" applyFont="1" applyFill="1" applyBorder="1" applyAlignment="1">
      <alignment horizontal="left" vertical="center"/>
    </xf>
    <xf numFmtId="0" fontId="48" fillId="2" borderId="88" xfId="0" applyFont="1" applyFill="1" applyBorder="1" applyAlignment="1">
      <alignment horizontal="center" vertical="center"/>
    </xf>
    <xf numFmtId="14" fontId="48" fillId="2" borderId="88" xfId="1" applyNumberFormat="1" applyFont="1" applyFill="1" applyBorder="1" applyAlignment="1">
      <alignment horizontal="right" vertical="center"/>
    </xf>
    <xf numFmtId="0" fontId="118" fillId="5" borderId="0" xfId="2" applyFont="1" applyFill="1" applyAlignment="1">
      <alignment horizontal="left" vertical="center"/>
    </xf>
    <xf numFmtId="0" fontId="118" fillId="5" borderId="0" xfId="2" applyFont="1" applyFill="1" applyAlignment="1">
      <alignment horizontal="left" vertical="center" wrapText="1"/>
    </xf>
    <xf numFmtId="0" fontId="52" fillId="17" borderId="49" xfId="1" applyFont="1" applyFill="1" applyBorder="1" applyAlignment="1" applyProtection="1">
      <alignment horizontal="center" vertical="center" wrapText="1"/>
    </xf>
    <xf numFmtId="0" fontId="53" fillId="17" borderId="9" xfId="1" applyFont="1" applyFill="1" applyBorder="1" applyAlignment="1" applyProtection="1">
      <alignment horizontal="center" vertical="center" wrapText="1"/>
    </xf>
    <xf numFmtId="0" fontId="67" fillId="8" borderId="9" xfId="1" applyFont="1" applyFill="1" applyBorder="1" applyAlignment="1" applyProtection="1">
      <alignment horizontal="center" vertical="center" wrapText="1"/>
    </xf>
    <xf numFmtId="0" fontId="67" fillId="8" borderId="50" xfId="1" applyFont="1" applyFill="1" applyBorder="1" applyAlignment="1" applyProtection="1">
      <alignment horizontal="center" vertical="center" wrapText="1"/>
    </xf>
    <xf numFmtId="0" fontId="21" fillId="17" borderId="49" xfId="1" applyFont="1" applyFill="1" applyBorder="1" applyAlignment="1" applyProtection="1">
      <alignment horizontal="left" vertical="center" wrapText="1" indent="1"/>
    </xf>
    <xf numFmtId="0" fontId="21" fillId="17" borderId="9" xfId="1" applyFont="1" applyFill="1" applyBorder="1" applyAlignment="1" applyProtection="1">
      <alignment horizontal="left" vertical="center" wrapText="1" indent="1"/>
    </xf>
    <xf numFmtId="49" fontId="16" fillId="8" borderId="9" xfId="1" applyNumberFormat="1" applyFont="1" applyFill="1" applyBorder="1" applyAlignment="1" applyProtection="1">
      <alignment horizontal="left" vertical="center" wrapText="1" indent="1"/>
    </xf>
    <xf numFmtId="49" fontId="16" fillId="8" borderId="50" xfId="1" applyNumberFormat="1" applyFont="1" applyFill="1" applyBorder="1" applyAlignment="1" applyProtection="1">
      <alignment horizontal="left" vertical="center" wrapText="1" indent="1"/>
    </xf>
    <xf numFmtId="0" fontId="24" fillId="11" borderId="47" xfId="1" applyFont="1" applyFill="1" applyBorder="1" applyAlignment="1">
      <alignment horizontal="center" vertical="center" wrapText="1"/>
    </xf>
    <xf numFmtId="0" fontId="24" fillId="11" borderId="19" xfId="1" applyFont="1" applyFill="1" applyBorder="1" applyAlignment="1">
      <alignment horizontal="center" vertical="center" wrapText="1"/>
    </xf>
    <xf numFmtId="0" fontId="24" fillId="11" borderId="20" xfId="1" applyFont="1" applyFill="1" applyBorder="1" applyAlignment="1">
      <alignment horizontal="center" vertical="center" wrapText="1"/>
    </xf>
    <xf numFmtId="0" fontId="69" fillId="11" borderId="46" xfId="1" applyFont="1" applyFill="1" applyBorder="1" applyAlignment="1">
      <alignment horizontal="center" vertical="center"/>
    </xf>
    <xf numFmtId="0" fontId="69" fillId="11" borderId="5" xfId="1" applyFont="1" applyFill="1" applyBorder="1" applyAlignment="1">
      <alignment horizontal="center" vertical="center"/>
    </xf>
    <xf numFmtId="0" fontId="69" fillId="11" borderId="6" xfId="1" applyFont="1" applyFill="1" applyBorder="1" applyAlignment="1">
      <alignment horizontal="center" vertical="center"/>
    </xf>
    <xf numFmtId="0" fontId="20" fillId="15" borderId="16" xfId="1" applyFont="1" applyFill="1" applyBorder="1" applyAlignment="1">
      <alignment horizontal="right" vertical="center" wrapText="1"/>
    </xf>
    <xf numFmtId="0" fontId="20" fillId="15" borderId="0" xfId="1" applyFont="1" applyFill="1" applyBorder="1" applyAlignment="1">
      <alignment horizontal="right" vertical="center" wrapText="1"/>
    </xf>
    <xf numFmtId="0" fontId="58" fillId="3" borderId="0" xfId="1" applyNumberFormat="1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20" fillId="15" borderId="18" xfId="1" applyFont="1" applyFill="1" applyBorder="1" applyAlignment="1">
      <alignment horizontal="right" vertical="center"/>
    </xf>
    <xf numFmtId="0" fontId="20" fillId="15" borderId="19" xfId="1" applyFont="1" applyFill="1" applyBorder="1" applyAlignment="1">
      <alignment horizontal="right" vertical="center"/>
    </xf>
    <xf numFmtId="0" fontId="58" fillId="0" borderId="19" xfId="2" applyFont="1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49" fontId="58" fillId="2" borderId="19" xfId="1" applyNumberFormat="1" applyFont="1" applyFill="1" applyBorder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0" fontId="20" fillId="5" borderId="0" xfId="1" applyFont="1" applyFill="1" applyBorder="1" applyAlignment="1">
      <alignment horizontal="center" vertical="center"/>
    </xf>
    <xf numFmtId="0" fontId="63" fillId="7" borderId="0" xfId="1" applyFont="1" applyFill="1" applyBorder="1" applyAlignment="1">
      <alignment horizontal="center" vertical="top" wrapText="1"/>
    </xf>
    <xf numFmtId="0" fontId="18" fillId="2" borderId="0" xfId="3" applyFont="1" applyFill="1" applyBorder="1" applyAlignment="1">
      <alignment horizontal="center" vertical="center"/>
    </xf>
    <xf numFmtId="0" fontId="20" fillId="15" borderId="4" xfId="1" applyFont="1" applyFill="1" applyBorder="1" applyAlignment="1">
      <alignment horizontal="right" vertical="center"/>
    </xf>
    <xf numFmtId="0" fontId="20" fillId="15" borderId="5" xfId="1" applyFont="1" applyFill="1" applyBorder="1" applyAlignment="1">
      <alignment horizontal="right" vertical="center"/>
    </xf>
    <xf numFmtId="0" fontId="48" fillId="15" borderId="32" xfId="3" applyFont="1" applyFill="1" applyBorder="1" applyAlignment="1">
      <alignment horizontal="center" vertical="center" wrapText="1"/>
    </xf>
    <xf numFmtId="0" fontId="48" fillId="15" borderId="36" xfId="3" applyFont="1" applyFill="1" applyBorder="1" applyAlignment="1">
      <alignment horizontal="center" vertical="center"/>
    </xf>
    <xf numFmtId="0" fontId="48" fillId="15" borderId="40" xfId="3" applyFont="1" applyFill="1" applyBorder="1" applyAlignment="1">
      <alignment horizontal="center" vertical="center"/>
    </xf>
    <xf numFmtId="0" fontId="21" fillId="17" borderId="51" xfId="0" applyFont="1" applyFill="1" applyBorder="1" applyAlignment="1">
      <alignment horizontal="left" vertical="center" wrapText="1" indent="1"/>
    </xf>
    <xf numFmtId="0" fontId="21" fillId="17" borderId="52" xfId="0" applyFont="1" applyFill="1" applyBorder="1" applyAlignment="1">
      <alignment horizontal="left" vertical="center" wrapText="1" indent="1"/>
    </xf>
    <xf numFmtId="9" fontId="82" fillId="5" borderId="54" xfId="1" applyNumberFormat="1" applyFont="1" applyFill="1" applyBorder="1" applyAlignment="1" applyProtection="1">
      <alignment horizontal="center" vertical="center" wrapText="1"/>
    </xf>
    <xf numFmtId="9" fontId="82" fillId="5" borderId="56" xfId="1" applyNumberFormat="1" applyFont="1" applyFill="1" applyBorder="1" applyAlignment="1" applyProtection="1">
      <alignment horizontal="center" vertical="center"/>
    </xf>
    <xf numFmtId="9" fontId="82" fillId="5" borderId="55" xfId="1" applyNumberFormat="1" applyFont="1" applyFill="1" applyBorder="1" applyAlignment="1" applyProtection="1">
      <alignment horizontal="center" vertical="center"/>
    </xf>
    <xf numFmtId="0" fontId="58" fillId="3" borderId="5" xfId="1" applyNumberFormat="1" applyFont="1" applyFill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1" fillId="9" borderId="32" xfId="1" applyFont="1" applyFill="1" applyBorder="1" applyAlignment="1">
      <alignment horizontal="center" vertical="center"/>
    </xf>
    <xf numFmtId="0" fontId="11" fillId="9" borderId="36" xfId="1" applyFont="1" applyFill="1" applyBorder="1" applyAlignment="1">
      <alignment horizontal="center" vertical="center"/>
    </xf>
    <xf numFmtId="0" fontId="11" fillId="9" borderId="40" xfId="1" applyFont="1" applyFill="1" applyBorder="1" applyAlignment="1">
      <alignment horizontal="center" vertical="center"/>
    </xf>
    <xf numFmtId="20" fontId="6" fillId="13" borderId="4" xfId="1" applyNumberFormat="1" applyFont="1" applyFill="1" applyBorder="1" applyAlignment="1">
      <alignment horizontal="left" vertical="center" wrapText="1" indent="1"/>
    </xf>
    <xf numFmtId="20" fontId="6" fillId="13" borderId="5" xfId="1" applyNumberFormat="1" applyFont="1" applyFill="1" applyBorder="1" applyAlignment="1">
      <alignment horizontal="left" vertical="center" wrapText="1" indent="1"/>
    </xf>
    <xf numFmtId="20" fontId="6" fillId="13" borderId="6" xfId="1" applyNumberFormat="1" applyFont="1" applyFill="1" applyBorder="1" applyAlignment="1">
      <alignment horizontal="left" vertical="center" wrapText="1" indent="1"/>
    </xf>
    <xf numFmtId="0" fontId="50" fillId="17" borderId="37" xfId="1" applyFont="1" applyFill="1" applyBorder="1" applyAlignment="1">
      <alignment horizontal="center" vertical="center" wrapText="1"/>
    </xf>
    <xf numFmtId="0" fontId="40" fillId="17" borderId="38" xfId="1" applyFont="1" applyFill="1" applyBorder="1" applyAlignment="1">
      <alignment horizontal="center" vertical="center"/>
    </xf>
    <xf numFmtId="0" fontId="5" fillId="8" borderId="38" xfId="1" applyFont="1" applyFill="1" applyBorder="1" applyAlignment="1">
      <alignment horizontal="center" vertical="center" wrapText="1"/>
    </xf>
    <xf numFmtId="0" fontId="5" fillId="8" borderId="39" xfId="1" applyFont="1" applyFill="1" applyBorder="1" applyAlignment="1">
      <alignment horizontal="center" vertical="center" wrapText="1"/>
    </xf>
    <xf numFmtId="20" fontId="5" fillId="13" borderId="0" xfId="1" applyNumberFormat="1" applyFont="1" applyFill="1" applyBorder="1" applyAlignment="1">
      <alignment horizontal="center" vertical="center" wrapText="1"/>
    </xf>
    <xf numFmtId="20" fontId="6" fillId="13" borderId="22" xfId="1" applyNumberFormat="1" applyFont="1" applyFill="1" applyBorder="1" applyAlignment="1">
      <alignment horizontal="center" vertical="center" wrapText="1"/>
    </xf>
    <xf numFmtId="0" fontId="40" fillId="13" borderId="16" xfId="1" applyFont="1" applyFill="1" applyBorder="1" applyAlignment="1">
      <alignment horizontal="left" vertical="top" wrapText="1"/>
    </xf>
    <xf numFmtId="0" fontId="63" fillId="13" borderId="0" xfId="1" applyFont="1" applyFill="1" applyBorder="1" applyAlignment="1">
      <alignment horizontal="left" vertical="top" wrapText="1"/>
    </xf>
    <xf numFmtId="0" fontId="63" fillId="13" borderId="16" xfId="1" applyFont="1" applyFill="1" applyBorder="1" applyAlignment="1">
      <alignment horizontal="left" vertical="top" wrapText="1"/>
    </xf>
    <xf numFmtId="0" fontId="63" fillId="13" borderId="18" xfId="1" applyFont="1" applyFill="1" applyBorder="1" applyAlignment="1">
      <alignment horizontal="left" vertical="top" wrapText="1"/>
    </xf>
    <xf numFmtId="0" fontId="63" fillId="13" borderId="19" xfId="1" applyFont="1" applyFill="1" applyBorder="1" applyAlignment="1">
      <alignment horizontal="left" vertical="top" wrapText="1"/>
    </xf>
    <xf numFmtId="20" fontId="6" fillId="13" borderId="16" xfId="1" applyNumberFormat="1" applyFont="1" applyFill="1" applyBorder="1" applyAlignment="1">
      <alignment horizontal="left" vertical="center" wrapText="1" indent="1"/>
    </xf>
    <xf numFmtId="20" fontId="6" fillId="13" borderId="0" xfId="1" applyNumberFormat="1" applyFont="1" applyFill="1" applyBorder="1" applyAlignment="1">
      <alignment horizontal="left" vertical="center" wrapText="1" indent="1"/>
    </xf>
    <xf numFmtId="20" fontId="6" fillId="13" borderId="22" xfId="1" applyNumberFormat="1" applyFont="1" applyFill="1" applyBorder="1" applyAlignment="1">
      <alignment horizontal="left" vertical="center" wrapText="1" indent="1"/>
    </xf>
    <xf numFmtId="20" fontId="13" fillId="13" borderId="16" xfId="1" applyNumberFormat="1" applyFont="1" applyFill="1" applyBorder="1" applyAlignment="1">
      <alignment horizontal="left" vertical="center" wrapText="1" indent="1"/>
    </xf>
    <xf numFmtId="20" fontId="13" fillId="13" borderId="0" xfId="1" applyNumberFormat="1" applyFont="1" applyFill="1" applyBorder="1" applyAlignment="1">
      <alignment horizontal="left" vertical="center" wrapText="1" indent="1"/>
    </xf>
    <xf numFmtId="20" fontId="13" fillId="13" borderId="22" xfId="1" applyNumberFormat="1" applyFont="1" applyFill="1" applyBorder="1" applyAlignment="1">
      <alignment horizontal="left" vertical="center" wrapText="1" indent="1"/>
    </xf>
    <xf numFmtId="0" fontId="11" fillId="9" borderId="32" xfId="1" applyFont="1" applyFill="1" applyBorder="1" applyAlignment="1">
      <alignment horizontal="center" vertical="center" wrapText="1"/>
    </xf>
    <xf numFmtId="0" fontId="11" fillId="9" borderId="36" xfId="1" applyFont="1" applyFill="1" applyBorder="1" applyAlignment="1">
      <alignment horizontal="center" vertical="center" wrapText="1"/>
    </xf>
    <xf numFmtId="0" fontId="11" fillId="9" borderId="40" xfId="1" applyFont="1" applyFill="1" applyBorder="1" applyAlignment="1">
      <alignment horizontal="center" vertical="center" wrapText="1"/>
    </xf>
    <xf numFmtId="9" fontId="69" fillId="9" borderId="4" xfId="0" applyNumberFormat="1" applyFont="1" applyFill="1" applyBorder="1" applyAlignment="1">
      <alignment horizontal="center" vertical="center"/>
    </xf>
    <xf numFmtId="9" fontId="69" fillId="9" borderId="5" xfId="0" applyNumberFormat="1" applyFont="1" applyFill="1" applyBorder="1" applyAlignment="1">
      <alignment horizontal="center" vertical="center"/>
    </xf>
    <xf numFmtId="9" fontId="69" fillId="9" borderId="6" xfId="0" applyNumberFormat="1" applyFont="1" applyFill="1" applyBorder="1" applyAlignment="1">
      <alignment horizontal="center" vertical="center"/>
    </xf>
    <xf numFmtId="0" fontId="6" fillId="29" borderId="16" xfId="0" applyFont="1" applyFill="1" applyBorder="1" applyAlignment="1" applyProtection="1">
      <alignment horizontal="right" vertical="top"/>
    </xf>
    <xf numFmtId="0" fontId="6" fillId="29" borderId="0" xfId="0" applyFont="1" applyFill="1" applyBorder="1" applyAlignment="1" applyProtection="1">
      <alignment horizontal="right" vertical="top"/>
    </xf>
    <xf numFmtId="0" fontId="6" fillId="24" borderId="16" xfId="0" applyFont="1" applyFill="1" applyBorder="1" applyAlignment="1" applyProtection="1">
      <alignment horizontal="right" vertical="top"/>
    </xf>
    <xf numFmtId="0" fontId="6" fillId="24" borderId="0" xfId="0" applyFont="1" applyFill="1" applyBorder="1" applyAlignment="1" applyProtection="1">
      <alignment horizontal="right" vertical="top"/>
    </xf>
    <xf numFmtId="0" fontId="11" fillId="9" borderId="16" xfId="0" applyFont="1" applyFill="1" applyBorder="1" applyAlignment="1">
      <alignment horizontal="right" vertical="center"/>
    </xf>
    <xf numFmtId="0" fontId="11" fillId="9" borderId="0" xfId="0" applyFont="1" applyFill="1" applyBorder="1" applyAlignment="1">
      <alignment horizontal="right" vertical="center"/>
    </xf>
    <xf numFmtId="9" fontId="11" fillId="9" borderId="0" xfId="0" quotePrefix="1" applyNumberFormat="1" applyFont="1" applyFill="1" applyBorder="1" applyAlignment="1">
      <alignment horizontal="left" vertical="center" wrapText="1"/>
    </xf>
    <xf numFmtId="9" fontId="11" fillId="9" borderId="22" xfId="0" quotePrefix="1" applyNumberFormat="1" applyFont="1" applyFill="1" applyBorder="1" applyAlignment="1">
      <alignment horizontal="left" vertical="center" wrapText="1"/>
    </xf>
    <xf numFmtId="9" fontId="5" fillId="24" borderId="16" xfId="0" applyNumberFormat="1" applyFont="1" applyFill="1" applyBorder="1" applyAlignment="1" applyProtection="1">
      <alignment horizontal="right" vertical="center" wrapText="1"/>
    </xf>
    <xf numFmtId="9" fontId="5" fillId="24" borderId="0" xfId="0" applyNumberFormat="1" applyFont="1" applyFill="1" applyBorder="1" applyAlignment="1" applyProtection="1">
      <alignment horizontal="right" vertical="center" wrapText="1"/>
    </xf>
    <xf numFmtId="14" fontId="60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60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6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9" fontId="77" fillId="10" borderId="12" xfId="0" applyNumberFormat="1" applyFont="1" applyFill="1" applyBorder="1" applyAlignment="1" applyProtection="1">
      <alignment horizontal="center" vertical="center" wrapText="1"/>
    </xf>
    <xf numFmtId="9" fontId="95" fillId="19" borderId="11" xfId="0" applyNumberFormat="1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right" vertical="center"/>
    </xf>
    <xf numFmtId="0" fontId="6" fillId="24" borderId="0" xfId="0" applyFont="1" applyFill="1" applyBorder="1" applyAlignment="1" applyProtection="1">
      <alignment horizontal="right" vertical="center"/>
    </xf>
    <xf numFmtId="0" fontId="6" fillId="24" borderId="18" xfId="0" applyFont="1" applyFill="1" applyBorder="1" applyAlignment="1" applyProtection="1">
      <alignment horizontal="right" vertical="center"/>
    </xf>
    <xf numFmtId="0" fontId="6" fillId="24" borderId="19" xfId="0" applyFont="1" applyFill="1" applyBorder="1" applyAlignment="1" applyProtection="1">
      <alignment horizontal="right" vertical="center"/>
    </xf>
    <xf numFmtId="49" fontId="6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6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7" fillId="3" borderId="0" xfId="0" applyNumberFormat="1" applyFont="1" applyFill="1" applyBorder="1" applyAlignment="1" applyProtection="1">
      <alignment horizontal="center" vertical="top" wrapText="1"/>
      <protection locked="0"/>
    </xf>
    <xf numFmtId="0" fontId="17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17" fillId="3" borderId="20" xfId="0" applyNumberFormat="1" applyFont="1" applyFill="1" applyBorder="1" applyAlignment="1" applyProtection="1">
      <alignment horizontal="center" vertical="top" wrapText="1"/>
      <protection locked="0"/>
    </xf>
    <xf numFmtId="9" fontId="100" fillId="26" borderId="36" xfId="0" applyNumberFormat="1" applyFont="1" applyFill="1" applyBorder="1" applyAlignment="1" applyProtection="1">
      <alignment horizontal="center" vertical="center" wrapText="1"/>
    </xf>
    <xf numFmtId="0" fontId="100" fillId="25" borderId="36" xfId="1" applyFont="1" applyFill="1" applyBorder="1" applyAlignment="1" applyProtection="1">
      <alignment horizontal="left" vertical="center" wrapText="1"/>
    </xf>
    <xf numFmtId="0" fontId="77" fillId="10" borderId="16" xfId="1" applyFont="1" applyFill="1" applyBorder="1" applyAlignment="1">
      <alignment horizontal="center" vertical="center" wrapText="1"/>
    </xf>
    <xf numFmtId="0" fontId="77" fillId="10" borderId="0" xfId="1" applyFont="1" applyFill="1" applyBorder="1" applyAlignment="1">
      <alignment horizontal="center" vertical="center" wrapText="1"/>
    </xf>
    <xf numFmtId="0" fontId="96" fillId="25" borderId="11" xfId="1" applyFont="1" applyFill="1" applyBorder="1" applyAlignment="1" applyProtection="1">
      <alignment horizontal="left" vertical="center" wrapText="1"/>
    </xf>
    <xf numFmtId="0" fontId="95" fillId="18" borderId="11" xfId="1" applyFont="1" applyFill="1" applyBorder="1" applyAlignment="1" applyProtection="1">
      <alignment horizontal="left" vertical="center" wrapText="1"/>
    </xf>
    <xf numFmtId="9" fontId="96" fillId="26" borderId="11" xfId="0" applyNumberFormat="1" applyFont="1" applyFill="1" applyBorder="1" applyAlignment="1" applyProtection="1">
      <alignment horizontal="center" vertical="center" wrapText="1"/>
    </xf>
    <xf numFmtId="9" fontId="100" fillId="26" borderId="0" xfId="0" applyNumberFormat="1" applyFont="1" applyFill="1" applyBorder="1" applyAlignment="1" applyProtection="1">
      <alignment horizontal="center" vertical="center" wrapText="1"/>
    </xf>
    <xf numFmtId="0" fontId="100" fillId="25" borderId="19" xfId="1" applyFont="1" applyFill="1" applyBorder="1" applyAlignment="1" applyProtection="1">
      <alignment horizontal="left" vertical="center" wrapText="1"/>
    </xf>
    <xf numFmtId="9" fontId="100" fillId="26" borderId="19" xfId="0" applyNumberFormat="1" applyFont="1" applyFill="1" applyBorder="1" applyAlignment="1" applyProtection="1">
      <alignment horizontal="center" vertical="center" wrapText="1"/>
    </xf>
    <xf numFmtId="0" fontId="100" fillId="25" borderId="71" xfId="1" applyFont="1" applyFill="1" applyBorder="1" applyAlignment="1" applyProtection="1">
      <alignment horizontal="left" vertical="center" wrapText="1"/>
    </xf>
    <xf numFmtId="0" fontId="100" fillId="25" borderId="78" xfId="1" applyFont="1" applyFill="1" applyBorder="1" applyAlignment="1" applyProtection="1">
      <alignment horizontal="left" vertical="center" wrapText="1"/>
    </xf>
    <xf numFmtId="9" fontId="93" fillId="19" borderId="36" xfId="0" applyNumberFormat="1" applyFont="1" applyFill="1" applyBorder="1" applyAlignment="1" applyProtection="1">
      <alignment horizontal="center" vertical="center" wrapText="1"/>
    </xf>
    <xf numFmtId="0" fontId="93" fillId="18" borderId="36" xfId="1" applyFont="1" applyFill="1" applyBorder="1" applyAlignment="1" applyProtection="1">
      <alignment horizontal="left" vertical="center" wrapText="1"/>
    </xf>
    <xf numFmtId="9" fontId="93" fillId="19" borderId="19" xfId="0" applyNumberFormat="1" applyFont="1" applyFill="1" applyBorder="1" applyAlignment="1" applyProtection="1">
      <alignment horizontal="center" vertical="center" wrapText="1"/>
    </xf>
    <xf numFmtId="0" fontId="93" fillId="18" borderId="19" xfId="1" applyFont="1" applyFill="1" applyBorder="1" applyAlignment="1" applyProtection="1">
      <alignment horizontal="left" vertical="center" wrapText="1"/>
    </xf>
    <xf numFmtId="0" fontId="42" fillId="8" borderId="4" xfId="0" applyFont="1" applyFill="1" applyBorder="1" applyAlignment="1">
      <alignment horizont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3" fillId="8" borderId="16" xfId="0" applyFont="1" applyFill="1" applyBorder="1" applyAlignment="1">
      <alignment horizontal="center" vertical="top"/>
    </xf>
    <xf numFmtId="0" fontId="43" fillId="8" borderId="0" xfId="0" applyFont="1" applyFill="1" applyBorder="1" applyAlignment="1">
      <alignment horizontal="center" vertical="top"/>
    </xf>
    <xf numFmtId="0" fontId="43" fillId="8" borderId="22" xfId="0" applyFont="1" applyFill="1" applyBorder="1" applyAlignment="1">
      <alignment horizontal="center" vertical="top"/>
    </xf>
    <xf numFmtId="9" fontId="16" fillId="14" borderId="16" xfId="1" applyNumberFormat="1" applyFont="1" applyFill="1" applyBorder="1" applyAlignment="1">
      <alignment horizontal="center" vertical="center" wrapText="1"/>
    </xf>
    <xf numFmtId="9" fontId="16" fillId="14" borderId="0" xfId="1" applyNumberFormat="1" applyFont="1" applyFill="1" applyBorder="1" applyAlignment="1">
      <alignment horizontal="center" vertical="center" wrapText="1"/>
    </xf>
    <xf numFmtId="9" fontId="16" fillId="14" borderId="22" xfId="1" applyNumberFormat="1" applyFont="1" applyFill="1" applyBorder="1" applyAlignment="1">
      <alignment horizontal="center" vertical="center" wrapText="1"/>
    </xf>
    <xf numFmtId="0" fontId="43" fillId="8" borderId="18" xfId="0" applyFont="1" applyFill="1" applyBorder="1" applyAlignment="1">
      <alignment horizontal="center"/>
    </xf>
    <xf numFmtId="0" fontId="43" fillId="8" borderId="19" xfId="0" applyFont="1" applyFill="1" applyBorder="1" applyAlignment="1">
      <alignment horizontal="center"/>
    </xf>
    <xf numFmtId="0" fontId="43" fillId="8" borderId="20" xfId="0" applyFont="1" applyFill="1" applyBorder="1" applyAlignment="1">
      <alignment horizontal="center"/>
    </xf>
    <xf numFmtId="0" fontId="11" fillId="10" borderId="4" xfId="0" applyFont="1" applyFill="1" applyBorder="1" applyAlignment="1">
      <alignment vertical="center"/>
    </xf>
    <xf numFmtId="0" fontId="11" fillId="10" borderId="5" xfId="0" applyFont="1" applyFill="1" applyBorder="1" applyAlignment="1">
      <alignment vertical="center"/>
    </xf>
    <xf numFmtId="9" fontId="20" fillId="11" borderId="32" xfId="0" applyNumberFormat="1" applyFont="1" applyFill="1" applyBorder="1" applyAlignment="1">
      <alignment horizontal="center" vertical="center"/>
    </xf>
    <xf numFmtId="9" fontId="20" fillId="11" borderId="36" xfId="0" applyNumberFormat="1" applyFont="1" applyFill="1" applyBorder="1" applyAlignment="1">
      <alignment horizontal="center" vertical="center"/>
    </xf>
    <xf numFmtId="9" fontId="20" fillId="11" borderId="40" xfId="0" applyNumberFormat="1" applyFont="1" applyFill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85" fillId="14" borderId="4" xfId="0" applyFont="1" applyFill="1" applyBorder="1" applyAlignment="1">
      <alignment horizontal="center" vertical="center"/>
    </xf>
    <xf numFmtId="0" fontId="85" fillId="14" borderId="5" xfId="0" applyFont="1" applyFill="1" applyBorder="1" applyAlignment="1">
      <alignment horizontal="center" vertical="center"/>
    </xf>
    <xf numFmtId="0" fontId="85" fillId="14" borderId="6" xfId="0" applyFont="1" applyFill="1" applyBorder="1" applyAlignment="1">
      <alignment horizontal="center" vertical="center"/>
    </xf>
    <xf numFmtId="0" fontId="115" fillId="5" borderId="32" xfId="0" applyFont="1" applyFill="1" applyBorder="1" applyAlignment="1" applyProtection="1">
      <alignment horizontal="left" vertical="center" indent="1"/>
      <protection locked="0"/>
    </xf>
    <xf numFmtId="0" fontId="115" fillId="5" borderId="36" xfId="0" applyFont="1" applyFill="1" applyBorder="1" applyAlignment="1" applyProtection="1">
      <alignment horizontal="left" vertical="center" indent="1"/>
      <protection locked="0"/>
    </xf>
    <xf numFmtId="0" fontId="115" fillId="5" borderId="40" xfId="0" applyFont="1" applyFill="1" applyBorder="1" applyAlignment="1" applyProtection="1">
      <alignment horizontal="left" vertical="center" indent="1"/>
      <protection locked="0"/>
    </xf>
    <xf numFmtId="0" fontId="86" fillId="14" borderId="16" xfId="0" applyFont="1" applyFill="1" applyBorder="1" applyAlignment="1">
      <alignment horizontal="center" vertical="center" wrapText="1"/>
    </xf>
    <xf numFmtId="0" fontId="86" fillId="14" borderId="0" xfId="0" applyFont="1" applyFill="1" applyBorder="1" applyAlignment="1">
      <alignment horizontal="center" vertical="center" wrapText="1"/>
    </xf>
    <xf numFmtId="0" fontId="85" fillId="14" borderId="16" xfId="0" applyFont="1" applyFill="1" applyBorder="1" applyAlignment="1">
      <alignment horizontal="center" vertical="center"/>
    </xf>
    <xf numFmtId="0" fontId="85" fillId="14" borderId="0" xfId="0" applyFont="1" applyFill="1" applyBorder="1" applyAlignment="1">
      <alignment horizontal="center" vertical="center"/>
    </xf>
    <xf numFmtId="0" fontId="85" fillId="14" borderId="22" xfId="0" applyFont="1" applyFill="1" applyBorder="1" applyAlignment="1">
      <alignment horizontal="center" vertical="center"/>
    </xf>
    <xf numFmtId="0" fontId="17" fillId="5" borderId="32" xfId="0" applyFont="1" applyFill="1" applyBorder="1" applyAlignment="1" applyProtection="1">
      <alignment horizontal="left" vertical="center" wrapText="1" indent="1"/>
      <protection locked="0"/>
    </xf>
    <xf numFmtId="0" fontId="17" fillId="5" borderId="36" xfId="0" applyFont="1" applyFill="1" applyBorder="1" applyAlignment="1" applyProtection="1">
      <alignment horizontal="left" vertical="center" wrapText="1" indent="1"/>
      <protection locked="0"/>
    </xf>
    <xf numFmtId="0" fontId="17" fillId="5" borderId="18" xfId="0" applyFont="1" applyFill="1" applyBorder="1" applyAlignment="1" applyProtection="1">
      <alignment horizontal="left" vertical="center" wrapText="1" indent="1"/>
      <protection locked="0"/>
    </xf>
    <xf numFmtId="0" fontId="17" fillId="5" borderId="19" xfId="0" applyFont="1" applyFill="1" applyBorder="1" applyAlignment="1" applyProtection="1">
      <alignment horizontal="left" vertical="center" wrapText="1" indent="1"/>
      <protection locked="0"/>
    </xf>
    <xf numFmtId="0" fontId="43" fillId="14" borderId="16" xfId="0" applyFont="1" applyFill="1" applyBorder="1" applyAlignment="1">
      <alignment horizontal="center" vertical="top"/>
    </xf>
    <xf numFmtId="0" fontId="43" fillId="14" borderId="0" xfId="0" applyFont="1" applyFill="1" applyBorder="1" applyAlignment="1">
      <alignment horizontal="center" vertical="top"/>
    </xf>
    <xf numFmtId="0" fontId="43" fillId="14" borderId="22" xfId="0" applyFont="1" applyFill="1" applyBorder="1" applyAlignment="1">
      <alignment horizontal="center" vertical="top"/>
    </xf>
    <xf numFmtId="0" fontId="98" fillId="26" borderId="0" xfId="0" applyFont="1" applyFill="1" applyBorder="1" applyAlignment="1">
      <alignment horizontal="left" vertical="center"/>
    </xf>
    <xf numFmtId="9" fontId="11" fillId="9" borderId="32" xfId="0" applyNumberFormat="1" applyFont="1" applyFill="1" applyBorder="1" applyAlignment="1">
      <alignment horizontal="center" vertical="center"/>
    </xf>
    <xf numFmtId="9" fontId="11" fillId="9" borderId="36" xfId="0" applyNumberFormat="1" applyFont="1" applyFill="1" applyBorder="1" applyAlignment="1">
      <alignment horizontal="center" vertical="center"/>
    </xf>
    <xf numFmtId="9" fontId="11" fillId="9" borderId="40" xfId="0" applyNumberFormat="1" applyFont="1" applyFill="1" applyBorder="1" applyAlignment="1">
      <alignment horizontal="center" vertical="center"/>
    </xf>
    <xf numFmtId="49" fontId="21" fillId="14" borderId="16" xfId="0" applyNumberFormat="1" applyFont="1" applyFill="1" applyBorder="1" applyAlignment="1">
      <alignment horizontal="center" vertical="center" wrapText="1"/>
    </xf>
    <xf numFmtId="49" fontId="21" fillId="14" borderId="0" xfId="0" applyNumberFormat="1" applyFont="1" applyFill="1" applyBorder="1" applyAlignment="1">
      <alignment horizontal="center" vertical="center" wrapText="1"/>
    </xf>
    <xf numFmtId="0" fontId="21" fillId="14" borderId="22" xfId="0" applyNumberFormat="1" applyFont="1" applyFill="1" applyBorder="1" applyAlignment="1">
      <alignment horizontal="center" vertical="center" wrapText="1"/>
    </xf>
    <xf numFmtId="0" fontId="21" fillId="14" borderId="18" xfId="0" applyNumberFormat="1" applyFont="1" applyFill="1" applyBorder="1" applyAlignment="1">
      <alignment horizontal="center" vertical="center" wrapText="1"/>
    </xf>
    <xf numFmtId="0" fontId="21" fillId="14" borderId="19" xfId="0" applyNumberFormat="1" applyFont="1" applyFill="1" applyBorder="1" applyAlignment="1">
      <alignment horizontal="center" vertical="center" wrapText="1"/>
    </xf>
    <xf numFmtId="0" fontId="21" fillId="14" borderId="20" xfId="0" applyNumberFormat="1" applyFont="1" applyFill="1" applyBorder="1" applyAlignment="1">
      <alignment horizontal="center" vertical="center" wrapText="1"/>
    </xf>
    <xf numFmtId="0" fontId="16" fillId="14" borderId="18" xfId="1" applyFont="1" applyFill="1" applyBorder="1" applyAlignment="1">
      <alignment horizontal="right" vertical="center" wrapText="1"/>
    </xf>
    <xf numFmtId="0" fontId="16" fillId="14" borderId="19" xfId="1" applyFont="1" applyFill="1" applyBorder="1" applyAlignment="1">
      <alignment horizontal="right" vertical="center" wrapText="1"/>
    </xf>
    <xf numFmtId="0" fontId="20" fillId="9" borderId="4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16" fillId="14" borderId="16" xfId="1" applyFont="1" applyFill="1" applyBorder="1" applyAlignment="1">
      <alignment horizontal="right" vertical="center" wrapText="1"/>
    </xf>
    <xf numFmtId="0" fontId="16" fillId="14" borderId="0" xfId="1" applyFont="1" applyFill="1" applyBorder="1" applyAlignment="1">
      <alignment horizontal="right" vertical="center" wrapText="1"/>
    </xf>
    <xf numFmtId="0" fontId="16" fillId="14" borderId="0" xfId="1" applyNumberFormat="1" applyFont="1" applyFill="1" applyBorder="1" applyAlignment="1">
      <alignment vertical="center"/>
    </xf>
    <xf numFmtId="0" fontId="16" fillId="14" borderId="22" xfId="1" applyNumberFormat="1" applyFont="1" applyFill="1" applyBorder="1" applyAlignment="1">
      <alignment vertical="center"/>
    </xf>
    <xf numFmtId="0" fontId="42" fillId="4" borderId="4" xfId="0" applyNumberFormat="1" applyFont="1" applyFill="1" applyBorder="1" applyAlignment="1" applyProtection="1">
      <alignment horizontal="center" wrapText="1"/>
    </xf>
    <xf numFmtId="0" fontId="42" fillId="4" borderId="5" xfId="0" applyNumberFormat="1" applyFont="1" applyFill="1" applyBorder="1" applyAlignment="1" applyProtection="1">
      <alignment horizontal="center" wrapText="1"/>
    </xf>
    <xf numFmtId="0" fontId="42" fillId="4" borderId="6" xfId="0" applyNumberFormat="1" applyFont="1" applyFill="1" applyBorder="1" applyAlignment="1" applyProtection="1">
      <alignment horizontal="center" wrapText="1"/>
    </xf>
    <xf numFmtId="0" fontId="43" fillId="12" borderId="18" xfId="0" applyFont="1" applyFill="1" applyBorder="1" applyAlignment="1">
      <alignment horizontal="center"/>
    </xf>
    <xf numFmtId="0" fontId="43" fillId="12" borderId="19" xfId="0" applyFont="1" applyFill="1" applyBorder="1" applyAlignment="1">
      <alignment horizontal="center"/>
    </xf>
    <xf numFmtId="0" fontId="43" fillId="12" borderId="20" xfId="0" applyFont="1" applyFill="1" applyBorder="1" applyAlignment="1">
      <alignment horizontal="center"/>
    </xf>
    <xf numFmtId="0" fontId="43" fillId="12" borderId="16" xfId="0" applyFont="1" applyFill="1" applyBorder="1" applyAlignment="1">
      <alignment horizontal="center" vertical="top"/>
    </xf>
    <xf numFmtId="0" fontId="43" fillId="12" borderId="0" xfId="0" applyFont="1" applyFill="1" applyBorder="1" applyAlignment="1">
      <alignment horizontal="center" vertical="top"/>
    </xf>
    <xf numFmtId="0" fontId="43" fillId="12" borderId="22" xfId="0" applyFont="1" applyFill="1" applyBorder="1" applyAlignment="1">
      <alignment horizontal="center" vertical="top"/>
    </xf>
    <xf numFmtId="0" fontId="88" fillId="14" borderId="18" xfId="0" applyFont="1" applyFill="1" applyBorder="1" applyAlignment="1">
      <alignment horizontal="center"/>
    </xf>
    <xf numFmtId="0" fontId="88" fillId="14" borderId="19" xfId="0" applyFont="1" applyFill="1" applyBorder="1" applyAlignment="1">
      <alignment horizontal="center"/>
    </xf>
    <xf numFmtId="0" fontId="88" fillId="14" borderId="20" xfId="0" applyFont="1" applyFill="1" applyBorder="1" applyAlignment="1">
      <alignment horizontal="center"/>
    </xf>
    <xf numFmtId="0" fontId="94" fillId="19" borderId="0" xfId="0" applyFont="1" applyFill="1" applyBorder="1" applyAlignment="1">
      <alignment horizontal="left" vertical="center"/>
    </xf>
    <xf numFmtId="0" fontId="94" fillId="19" borderId="19" xfId="0" applyFont="1" applyFill="1" applyBorder="1" applyAlignment="1">
      <alignment horizontal="left" vertical="center"/>
    </xf>
    <xf numFmtId="0" fontId="98" fillId="26" borderId="19" xfId="0" applyFont="1" applyFill="1" applyBorder="1" applyAlignment="1">
      <alignment horizontal="left" vertical="center"/>
    </xf>
    <xf numFmtId="0" fontId="85" fillId="25" borderId="32" xfId="0" applyFont="1" applyFill="1" applyBorder="1" applyAlignment="1">
      <alignment horizontal="center" vertical="center"/>
    </xf>
    <xf numFmtId="0" fontId="85" fillId="25" borderId="36" xfId="0" applyFont="1" applyFill="1" applyBorder="1" applyAlignment="1">
      <alignment horizontal="center" vertical="center"/>
    </xf>
    <xf numFmtId="0" fontId="85" fillId="25" borderId="40" xfId="0" applyFont="1" applyFill="1" applyBorder="1" applyAlignment="1">
      <alignment horizontal="center" vertical="center"/>
    </xf>
    <xf numFmtId="0" fontId="17" fillId="0" borderId="32" xfId="0" applyFont="1" applyFill="1" applyBorder="1" applyAlignment="1" applyProtection="1">
      <alignment horizontal="left" vertical="center" wrapText="1" indent="1"/>
      <protection locked="0"/>
    </xf>
    <xf numFmtId="0" fontId="17" fillId="0" borderId="36" xfId="0" applyFont="1" applyFill="1" applyBorder="1" applyAlignment="1" applyProtection="1">
      <alignment horizontal="left" vertical="center" wrapText="1" indent="1"/>
      <protection locked="0"/>
    </xf>
    <xf numFmtId="0" fontId="17" fillId="0" borderId="40" xfId="0" applyFont="1" applyFill="1" applyBorder="1" applyAlignment="1" applyProtection="1">
      <alignment horizontal="left" vertical="center" wrapText="1" indent="1"/>
      <protection locked="0"/>
    </xf>
    <xf numFmtId="0" fontId="85" fillId="25" borderId="4" xfId="0" applyFont="1" applyFill="1" applyBorder="1" applyAlignment="1">
      <alignment horizontal="center" vertical="center"/>
    </xf>
    <xf numFmtId="0" fontId="85" fillId="25" borderId="5" xfId="0" applyFont="1" applyFill="1" applyBorder="1" applyAlignment="1">
      <alignment horizontal="center" vertical="center"/>
    </xf>
    <xf numFmtId="0" fontId="85" fillId="25" borderId="6" xfId="0" applyFont="1" applyFill="1" applyBorder="1" applyAlignment="1">
      <alignment horizontal="center" vertical="center"/>
    </xf>
    <xf numFmtId="0" fontId="86" fillId="25" borderId="18" xfId="0" applyFont="1" applyFill="1" applyBorder="1" applyAlignment="1">
      <alignment horizontal="center" vertical="center" wrapText="1"/>
    </xf>
    <xf numFmtId="0" fontId="86" fillId="25" borderId="19" xfId="0" applyFont="1" applyFill="1" applyBorder="1" applyAlignment="1">
      <alignment horizontal="center" vertical="center" wrapText="1"/>
    </xf>
    <xf numFmtId="9" fontId="16" fillId="14" borderId="0" xfId="1" applyNumberFormat="1" applyFont="1" applyFill="1" applyBorder="1" applyAlignment="1">
      <alignment vertical="center"/>
    </xf>
    <xf numFmtId="49" fontId="16" fillId="14" borderId="16" xfId="1" applyNumberFormat="1" applyFont="1" applyFill="1" applyBorder="1" applyAlignment="1">
      <alignment horizontal="left" vertical="center" wrapText="1" indent="1"/>
    </xf>
    <xf numFmtId="49" fontId="16" fillId="14" borderId="0" xfId="1" applyNumberFormat="1" applyFont="1" applyFill="1" applyBorder="1" applyAlignment="1">
      <alignment horizontal="left" vertical="center" wrapText="1" indent="1"/>
    </xf>
    <xf numFmtId="0" fontId="16" fillId="14" borderId="22" xfId="1" applyNumberFormat="1" applyFont="1" applyFill="1" applyBorder="1" applyAlignment="1">
      <alignment horizontal="left" vertical="center" wrapText="1" indent="1"/>
    </xf>
    <xf numFmtId="0" fontId="16" fillId="14" borderId="18" xfId="1" applyNumberFormat="1" applyFont="1" applyFill="1" applyBorder="1" applyAlignment="1">
      <alignment horizontal="left" vertical="center" wrapText="1" indent="1"/>
    </xf>
    <xf numFmtId="0" fontId="16" fillId="14" borderId="19" xfId="1" applyNumberFormat="1" applyFont="1" applyFill="1" applyBorder="1" applyAlignment="1">
      <alignment horizontal="left" vertical="center" wrapText="1" indent="1"/>
    </xf>
    <xf numFmtId="0" fontId="16" fillId="14" borderId="20" xfId="1" applyNumberFormat="1" applyFont="1" applyFill="1" applyBorder="1" applyAlignment="1">
      <alignment horizontal="left" vertical="center" wrapText="1" indent="1"/>
    </xf>
    <xf numFmtId="0" fontId="72" fillId="9" borderId="5" xfId="0" applyFont="1" applyFill="1" applyBorder="1" applyAlignment="1">
      <alignment horizontal="center" vertical="center"/>
    </xf>
    <xf numFmtId="0" fontId="72" fillId="9" borderId="6" xfId="0" applyFont="1" applyFill="1" applyBorder="1" applyAlignment="1">
      <alignment horizontal="center" vertical="center"/>
    </xf>
    <xf numFmtId="9" fontId="71" fillId="9" borderId="90" xfId="0" applyNumberFormat="1" applyFont="1" applyFill="1" applyBorder="1" applyAlignment="1">
      <alignment horizontal="center" vertical="center"/>
    </xf>
    <xf numFmtId="9" fontId="71" fillId="9" borderId="91" xfId="0" applyNumberFormat="1" applyFont="1" applyFill="1" applyBorder="1" applyAlignment="1">
      <alignment horizontal="center" vertical="center"/>
    </xf>
    <xf numFmtId="9" fontId="71" fillId="9" borderId="92" xfId="0" applyNumberFormat="1" applyFont="1" applyFill="1" applyBorder="1" applyAlignment="1">
      <alignment horizontal="center" vertical="center"/>
    </xf>
    <xf numFmtId="0" fontId="72" fillId="9" borderId="4" xfId="0" applyFont="1" applyFill="1" applyBorder="1" applyAlignment="1">
      <alignment horizontal="center" vertical="center"/>
    </xf>
    <xf numFmtId="0" fontId="43" fillId="18" borderId="18" xfId="0" applyFont="1" applyFill="1" applyBorder="1" applyAlignment="1">
      <alignment horizontal="center"/>
    </xf>
    <xf numFmtId="0" fontId="43" fillId="18" borderId="19" xfId="0" applyFont="1" applyFill="1" applyBorder="1" applyAlignment="1">
      <alignment horizontal="center"/>
    </xf>
    <xf numFmtId="0" fontId="93" fillId="18" borderId="4" xfId="0" applyFont="1" applyFill="1" applyBorder="1" applyAlignment="1">
      <alignment horizontal="center" vertical="center"/>
    </xf>
    <xf numFmtId="0" fontId="93" fillId="18" borderId="5" xfId="0" applyFont="1" applyFill="1" applyBorder="1" applyAlignment="1">
      <alignment horizontal="center" vertical="center"/>
    </xf>
    <xf numFmtId="0" fontId="93" fillId="18" borderId="6" xfId="0" applyFont="1" applyFill="1" applyBorder="1" applyAlignment="1">
      <alignment horizontal="center" vertical="center"/>
    </xf>
    <xf numFmtId="0" fontId="43" fillId="25" borderId="18" xfId="0" applyFont="1" applyFill="1" applyBorder="1" applyAlignment="1">
      <alignment horizontal="center"/>
    </xf>
    <xf numFmtId="0" fontId="43" fillId="25" borderId="19" xfId="0" applyFont="1" applyFill="1" applyBorder="1" applyAlignment="1">
      <alignment horizontal="center"/>
    </xf>
    <xf numFmtId="0" fontId="94" fillId="18" borderId="16" xfId="0" applyFont="1" applyFill="1" applyBorder="1" applyAlignment="1">
      <alignment horizontal="center" vertical="center" wrapText="1"/>
    </xf>
    <xf numFmtId="0" fontId="94" fillId="18" borderId="0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 applyProtection="1">
      <alignment horizontal="center" vertical="center" wrapText="1"/>
      <protection locked="0"/>
    </xf>
    <xf numFmtId="0" fontId="43" fillId="0" borderId="40" xfId="0" applyFont="1" applyFill="1" applyBorder="1" applyAlignment="1" applyProtection="1">
      <alignment horizontal="center" vertical="center" wrapText="1"/>
      <protection locked="0"/>
    </xf>
    <xf numFmtId="0" fontId="21" fillId="8" borderId="32" xfId="0" applyFont="1" applyFill="1" applyBorder="1" applyAlignment="1" applyProtection="1">
      <alignment horizontal="center" vertical="center" wrapText="1"/>
    </xf>
    <xf numFmtId="0" fontId="21" fillId="8" borderId="40" xfId="0" applyFont="1" applyFill="1" applyBorder="1" applyAlignment="1" applyProtection="1">
      <alignment horizontal="center" vertical="center" wrapText="1"/>
    </xf>
    <xf numFmtId="0" fontId="42" fillId="9" borderId="32" xfId="1" applyFont="1" applyFill="1" applyBorder="1" applyAlignment="1">
      <alignment horizontal="center" vertical="center" wrapText="1"/>
    </xf>
    <xf numFmtId="0" fontId="42" fillId="9" borderId="40" xfId="1" applyFont="1" applyFill="1" applyBorder="1" applyAlignment="1">
      <alignment horizontal="center" vertical="center" wrapText="1"/>
    </xf>
    <xf numFmtId="0" fontId="66" fillId="5" borderId="36" xfId="0" applyFont="1" applyFill="1" applyBorder="1" applyAlignment="1">
      <alignment horizontal="center"/>
    </xf>
    <xf numFmtId="0" fontId="54" fillId="9" borderId="32" xfId="1" applyFont="1" applyFill="1" applyBorder="1" applyAlignment="1">
      <alignment horizontal="center" vertical="center" wrapText="1"/>
    </xf>
    <xf numFmtId="0" fontId="54" fillId="9" borderId="40" xfId="1" applyFont="1" applyFill="1" applyBorder="1" applyAlignment="1">
      <alignment horizontal="center" vertical="center" wrapText="1"/>
    </xf>
    <xf numFmtId="9" fontId="112" fillId="9" borderId="36" xfId="0" applyNumberFormat="1" applyFont="1" applyFill="1" applyBorder="1" applyAlignment="1">
      <alignment horizontal="center" vertical="center"/>
    </xf>
    <xf numFmtId="9" fontId="112" fillId="9" borderId="40" xfId="0" applyNumberFormat="1" applyFont="1" applyFill="1" applyBorder="1" applyAlignment="1">
      <alignment horizontal="center" vertical="center"/>
    </xf>
    <xf numFmtId="164" fontId="16" fillId="14" borderId="18" xfId="1" applyNumberFormat="1" applyFont="1" applyFill="1" applyBorder="1" applyAlignment="1">
      <alignment horizontal="left" vertical="center" wrapText="1" indent="1"/>
    </xf>
    <xf numFmtId="164" fontId="16" fillId="14" borderId="19" xfId="1" applyNumberFormat="1" applyFont="1" applyFill="1" applyBorder="1" applyAlignment="1">
      <alignment horizontal="left" vertical="center" wrapText="1" indent="1"/>
    </xf>
    <xf numFmtId="49" fontId="16" fillId="14" borderId="22" xfId="1" applyNumberFormat="1" applyFont="1" applyFill="1" applyBorder="1" applyAlignment="1">
      <alignment horizontal="left" vertical="center" wrapText="1" indent="1"/>
    </xf>
    <xf numFmtId="49" fontId="16" fillId="14" borderId="18" xfId="1" applyNumberFormat="1" applyFont="1" applyFill="1" applyBorder="1" applyAlignment="1">
      <alignment horizontal="left" vertical="center" wrapText="1" indent="1"/>
    </xf>
    <xf numFmtId="49" fontId="16" fillId="14" borderId="19" xfId="1" applyNumberFormat="1" applyFont="1" applyFill="1" applyBorder="1" applyAlignment="1">
      <alignment horizontal="left" vertical="center" wrapText="1" indent="1"/>
    </xf>
    <xf numFmtId="49" fontId="16" fillId="14" borderId="20" xfId="1" applyNumberFormat="1" applyFont="1" applyFill="1" applyBorder="1" applyAlignment="1">
      <alignment horizontal="left" vertical="center" wrapText="1" indent="1"/>
    </xf>
    <xf numFmtId="0" fontId="17" fillId="5" borderId="32" xfId="0" applyFont="1" applyFill="1" applyBorder="1" applyAlignment="1" applyProtection="1">
      <alignment horizontal="left" vertical="center" wrapText="1"/>
      <protection locked="0"/>
    </xf>
    <xf numFmtId="0" fontId="17" fillId="5" borderId="36" xfId="0" applyFont="1" applyFill="1" applyBorder="1" applyAlignment="1" applyProtection="1">
      <alignment horizontal="left" vertical="center" wrapText="1"/>
      <protection locked="0"/>
    </xf>
    <xf numFmtId="0" fontId="43" fillId="32" borderId="36" xfId="0" applyFont="1" applyFill="1" applyBorder="1" applyAlignment="1" applyProtection="1">
      <alignment horizontal="center" vertical="center" wrapText="1"/>
    </xf>
    <xf numFmtId="0" fontId="43" fillId="32" borderId="40" xfId="0" applyFont="1" applyFill="1" applyBorder="1" applyAlignment="1" applyProtection="1">
      <alignment horizontal="center" vertical="center" wrapText="1"/>
    </xf>
    <xf numFmtId="0" fontId="85" fillId="14" borderId="18" xfId="0" applyFont="1" applyFill="1" applyBorder="1" applyAlignment="1">
      <alignment horizontal="center" vertical="center"/>
    </xf>
    <xf numFmtId="0" fontId="85" fillId="14" borderId="19" xfId="0" applyFont="1" applyFill="1" applyBorder="1" applyAlignment="1">
      <alignment horizontal="center" vertical="center"/>
    </xf>
    <xf numFmtId="0" fontId="85" fillId="14" borderId="20" xfId="0" applyFont="1" applyFill="1" applyBorder="1" applyAlignment="1">
      <alignment horizontal="center" vertical="center"/>
    </xf>
    <xf numFmtId="0" fontId="115" fillId="5" borderId="4" xfId="0" applyFont="1" applyFill="1" applyBorder="1" applyAlignment="1" applyProtection="1">
      <alignment horizontal="left" vertical="center" indent="1"/>
      <protection locked="0"/>
    </xf>
    <xf numFmtId="0" fontId="115" fillId="5" borderId="5" xfId="0" applyFont="1" applyFill="1" applyBorder="1" applyAlignment="1" applyProtection="1">
      <alignment horizontal="left" vertical="center" indent="1"/>
      <protection locked="0"/>
    </xf>
    <xf numFmtId="0" fontId="115" fillId="5" borderId="6" xfId="0" applyFont="1" applyFill="1" applyBorder="1" applyAlignment="1" applyProtection="1">
      <alignment horizontal="left" vertical="center" indent="1"/>
      <protection locked="0"/>
    </xf>
    <xf numFmtId="0" fontId="66" fillId="14" borderId="16" xfId="0" applyFont="1" applyFill="1" applyBorder="1"/>
    <xf numFmtId="0" fontId="66" fillId="14" borderId="0" xfId="0" applyFont="1" applyFill="1" applyBorder="1"/>
    <xf numFmtId="0" fontId="66" fillId="14" borderId="22" xfId="0" applyFont="1" applyFill="1" applyBorder="1"/>
    <xf numFmtId="0" fontId="66" fillId="14" borderId="18" xfId="0" applyFont="1" applyFill="1" applyBorder="1"/>
    <xf numFmtId="0" fontId="66" fillId="14" borderId="19" xfId="0" applyFont="1" applyFill="1" applyBorder="1"/>
    <xf numFmtId="0" fontId="66" fillId="14" borderId="20" xfId="0" applyFont="1" applyFill="1" applyBorder="1"/>
    <xf numFmtId="0" fontId="43" fillId="0" borderId="32" xfId="0" applyFont="1" applyFill="1" applyBorder="1" applyAlignment="1" applyProtection="1">
      <alignment horizontal="left" vertical="center" wrapText="1" indent="1"/>
      <protection locked="0"/>
    </xf>
    <xf numFmtId="0" fontId="43" fillId="0" borderId="40" xfId="0" applyFont="1" applyFill="1" applyBorder="1" applyAlignment="1" applyProtection="1">
      <alignment horizontal="left" vertical="center" wrapText="1" indent="1"/>
      <protection locked="0"/>
    </xf>
    <xf numFmtId="0" fontId="86" fillId="14" borderId="19" xfId="0" applyFont="1" applyFill="1" applyBorder="1" applyAlignment="1">
      <alignment horizontal="center" vertical="center" wrapText="1"/>
    </xf>
    <xf numFmtId="0" fontId="86" fillId="14" borderId="20" xfId="0" applyFont="1" applyFill="1" applyBorder="1" applyAlignment="1">
      <alignment horizontal="center" vertical="center" wrapText="1"/>
    </xf>
    <xf numFmtId="0" fontId="116" fillId="5" borderId="36" xfId="0" applyFont="1" applyFill="1" applyBorder="1" applyAlignment="1" applyProtection="1">
      <alignment horizontal="left" vertical="center" indent="1"/>
      <protection locked="0"/>
    </xf>
    <xf numFmtId="0" fontId="116" fillId="5" borderId="40" xfId="0" applyFont="1" applyFill="1" applyBorder="1" applyAlignment="1" applyProtection="1">
      <alignment horizontal="left" vertical="center" indent="1"/>
      <protection locked="0"/>
    </xf>
    <xf numFmtId="0" fontId="115" fillId="5" borderId="32" xfId="0" applyFont="1" applyFill="1" applyBorder="1" applyAlignment="1" applyProtection="1">
      <alignment horizontal="left" vertical="center" wrapText="1"/>
      <protection locked="0"/>
    </xf>
    <xf numFmtId="0" fontId="115" fillId="5" borderId="36" xfId="0" applyFont="1" applyFill="1" applyBorder="1" applyAlignment="1" applyProtection="1">
      <alignment horizontal="left" vertical="center" wrapText="1"/>
      <protection locked="0"/>
    </xf>
    <xf numFmtId="0" fontId="46" fillId="8" borderId="16" xfId="0" applyFont="1" applyFill="1" applyBorder="1"/>
    <xf numFmtId="0" fontId="46" fillId="8" borderId="0" xfId="0" applyFont="1" applyFill="1" applyBorder="1"/>
    <xf numFmtId="0" fontId="86" fillId="14" borderId="18" xfId="0" applyFont="1" applyFill="1" applyBorder="1" applyAlignment="1">
      <alignment horizontal="center" vertical="center" wrapText="1"/>
    </xf>
    <xf numFmtId="0" fontId="118" fillId="5" borderId="0" xfId="2" applyFont="1" applyFill="1" applyAlignment="1">
      <alignment horizontal="left" vertical="top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61" fillId="2" borderId="4" xfId="0" applyFont="1" applyFill="1" applyBorder="1" applyAlignment="1" applyProtection="1">
      <alignment horizontal="center" vertical="center" wrapText="1"/>
    </xf>
    <xf numFmtId="0" fontId="61" fillId="2" borderId="5" xfId="0" applyFont="1" applyFill="1" applyBorder="1" applyAlignment="1" applyProtection="1">
      <alignment horizontal="center" vertical="center"/>
    </xf>
    <xf numFmtId="0" fontId="61" fillId="2" borderId="5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5" fillId="2" borderId="16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22" xfId="0" applyFont="1" applyFill="1" applyBorder="1" applyAlignment="1" applyProtection="1">
      <alignment horizontal="center" vertical="center"/>
    </xf>
    <xf numFmtId="165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NumberFormat="1" applyFont="1" applyFill="1" applyBorder="1" applyAlignment="1" applyProtection="1">
      <alignment horizontal="center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73" fillId="11" borderId="32" xfId="0" applyFont="1" applyFill="1" applyBorder="1" applyAlignment="1" applyProtection="1">
      <alignment horizontal="center" vertical="center" wrapText="1"/>
    </xf>
    <xf numFmtId="0" fontId="28" fillId="11" borderId="36" xfId="0" applyFont="1" applyFill="1" applyBorder="1" applyAlignment="1" applyProtection="1">
      <alignment horizontal="center" vertical="center" wrapText="1"/>
    </xf>
    <xf numFmtId="0" fontId="73" fillId="11" borderId="36" xfId="0" applyFont="1" applyFill="1" applyBorder="1" applyAlignment="1" applyProtection="1">
      <alignment wrapText="1"/>
    </xf>
    <xf numFmtId="0" fontId="73" fillId="11" borderId="40" xfId="0" applyFont="1" applyFill="1" applyBorder="1" applyAlignment="1" applyProtection="1">
      <alignment wrapText="1"/>
    </xf>
    <xf numFmtId="9" fontId="10" fillId="3" borderId="16" xfId="0" applyNumberFormat="1" applyFont="1" applyFill="1" applyBorder="1" applyAlignment="1" applyProtection="1">
      <alignment horizontal="center" vertical="center" wrapText="1"/>
    </xf>
    <xf numFmtId="9" fontId="10" fillId="3" borderId="0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22" xfId="0" applyFont="1" applyFill="1" applyBorder="1" applyAlignment="1" applyProtection="1">
      <alignment horizontal="center" vertical="center" wrapText="1"/>
    </xf>
    <xf numFmtId="0" fontId="25" fillId="3" borderId="16" xfId="0" applyFont="1" applyFill="1" applyBorder="1" applyAlignment="1" applyProtection="1">
      <alignment horizontal="left" wrapText="1" indent="1"/>
    </xf>
    <xf numFmtId="0" fontId="25" fillId="3" borderId="0" xfId="0" applyFont="1" applyFill="1" applyBorder="1" applyAlignment="1" applyProtection="1">
      <alignment horizontal="left" wrapText="1" indent="1"/>
    </xf>
    <xf numFmtId="0" fontId="25" fillId="2" borderId="0" xfId="0" applyFont="1" applyFill="1" applyBorder="1" applyAlignment="1" applyProtection="1">
      <alignment horizontal="left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25" fillId="3" borderId="16" xfId="0" applyFont="1" applyFill="1" applyBorder="1" applyAlignment="1" applyProtection="1">
      <alignment horizontal="left" vertical="top" wrapText="1" indent="1"/>
    </xf>
    <xf numFmtId="0" fontId="25" fillId="3" borderId="0" xfId="0" applyFont="1" applyFill="1" applyBorder="1" applyAlignment="1" applyProtection="1">
      <alignment horizontal="left" vertical="top" wrapText="1" indent="1"/>
    </xf>
    <xf numFmtId="0" fontId="25" fillId="2" borderId="0" xfId="0" applyFont="1" applyFill="1" applyBorder="1" applyAlignment="1" applyProtection="1">
      <alignment horizontal="left" vertical="top" wrapText="1" indent="1"/>
    </xf>
    <xf numFmtId="0" fontId="25" fillId="2" borderId="22" xfId="0" applyFont="1" applyFill="1" applyBorder="1" applyAlignment="1" applyProtection="1">
      <alignment horizontal="left" vertical="top" wrapText="1" inden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/>
    <xf numFmtId="0" fontId="11" fillId="2" borderId="6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22" xfId="0" applyFont="1" applyFill="1" applyBorder="1" applyAlignment="1" applyProtection="1"/>
    <xf numFmtId="0" fontId="20" fillId="2" borderId="16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/>
    </xf>
    <xf numFmtId="0" fontId="25" fillId="2" borderId="22" xfId="0" applyFont="1" applyFill="1" applyBorder="1" applyAlignment="1" applyProtection="1">
      <alignment horizontal="center"/>
    </xf>
    <xf numFmtId="0" fontId="26" fillId="2" borderId="36" xfId="0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 applyProtection="1">
      <alignment horizontal="left" vertical="center" wrapText="1" indent="1"/>
    </xf>
    <xf numFmtId="0" fontId="25" fillId="2" borderId="0" xfId="0" applyFont="1" applyFill="1" applyBorder="1" applyAlignment="1" applyProtection="1">
      <alignment horizontal="left" vertical="center" wrapText="1" indent="1"/>
    </xf>
    <xf numFmtId="0" fontId="29" fillId="2" borderId="16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Border="1" applyAlignment="1" applyProtection="1">
      <alignment horizontal="left" vertical="center" wrapText="1" indent="1"/>
      <protection locked="0"/>
    </xf>
    <xf numFmtId="0" fontId="31" fillId="2" borderId="22" xfId="0" applyFont="1" applyFill="1" applyBorder="1" applyAlignment="1" applyProtection="1">
      <alignment horizontal="left" vertical="center" wrapText="1" indent="1"/>
      <protection locked="0"/>
    </xf>
    <xf numFmtId="0" fontId="22" fillId="2" borderId="16" xfId="0" applyFont="1" applyFill="1" applyBorder="1" applyAlignment="1" applyProtection="1">
      <alignment horizontal="left" vertical="center" wrapText="1" indent="1"/>
    </xf>
    <xf numFmtId="0" fontId="12" fillId="2" borderId="0" xfId="0" applyFont="1" applyFill="1" applyBorder="1" applyAlignment="1" applyProtection="1">
      <alignment horizontal="left" vertical="center" wrapText="1" indent="1"/>
    </xf>
    <xf numFmtId="0" fontId="34" fillId="2" borderId="18" xfId="0" applyFont="1" applyFill="1" applyBorder="1" applyAlignment="1" applyProtection="1">
      <alignment horizontal="left" vertical="center" wrapText="1" indent="1"/>
      <protection locked="0"/>
    </xf>
    <xf numFmtId="0" fontId="34" fillId="2" borderId="19" xfId="0" applyFont="1" applyFill="1" applyBorder="1" applyAlignment="1" applyProtection="1">
      <alignment horizontal="left" vertical="center" wrapText="1" indent="1"/>
      <protection locked="0"/>
    </xf>
    <xf numFmtId="0" fontId="34" fillId="2" borderId="20" xfId="0" applyFont="1" applyFill="1" applyBorder="1" applyAlignment="1" applyProtection="1">
      <alignment horizontal="left" vertical="center" wrapText="1" indent="1"/>
      <protection locked="0"/>
    </xf>
    <xf numFmtId="0" fontId="28" fillId="11" borderId="32" xfId="0" applyFont="1" applyFill="1" applyBorder="1" applyAlignment="1" applyProtection="1">
      <alignment horizontal="center" vertical="center" wrapText="1"/>
    </xf>
    <xf numFmtId="0" fontId="28" fillId="11" borderId="36" xfId="0" applyFont="1" applyFill="1" applyBorder="1" applyAlignment="1" applyProtection="1">
      <alignment horizontal="center"/>
    </xf>
    <xf numFmtId="0" fontId="73" fillId="11" borderId="36" xfId="0" applyFont="1" applyFill="1" applyBorder="1" applyAlignment="1" applyProtection="1">
      <alignment horizontal="center"/>
    </xf>
    <xf numFmtId="0" fontId="73" fillId="11" borderId="40" xfId="0" applyFont="1" applyFill="1" applyBorder="1" applyAlignment="1" applyProtection="1">
      <alignment horizontal="center"/>
    </xf>
    <xf numFmtId="9" fontId="7" fillId="3" borderId="16" xfId="0" applyNumberFormat="1" applyFont="1" applyFill="1" applyBorder="1" applyAlignment="1" applyProtection="1">
      <alignment horizontal="left" vertical="center" wrapText="1" indent="2"/>
      <protection locked="0"/>
    </xf>
    <xf numFmtId="9" fontId="7" fillId="3" borderId="0" xfId="0" applyNumberFormat="1" applyFont="1" applyFill="1" applyBorder="1" applyAlignment="1" applyProtection="1">
      <alignment horizontal="left" vertical="center" wrapText="1" indent="2"/>
      <protection locked="0"/>
    </xf>
    <xf numFmtId="0" fontId="7" fillId="2" borderId="0" xfId="0" applyFont="1" applyFill="1" applyBorder="1" applyAlignment="1" applyProtection="1">
      <alignment horizontal="left" vertical="center" wrapText="1" indent="2"/>
      <protection locked="0"/>
    </xf>
    <xf numFmtId="9" fontId="5" fillId="3" borderId="2" xfId="0" applyNumberFormat="1" applyFont="1" applyFill="1" applyBorder="1" applyAlignment="1" applyProtection="1">
      <alignment horizontal="left" vertical="center" wrapText="1" indent="2"/>
    </xf>
    <xf numFmtId="0" fontId="6" fillId="2" borderId="0" xfId="0" applyNumberFormat="1" applyFont="1" applyFill="1" applyBorder="1" applyAlignment="1" applyProtection="1">
      <alignment horizontal="left" vertical="center" wrapText="1" indent="2"/>
    </xf>
    <xf numFmtId="0" fontId="6" fillId="2" borderId="22" xfId="0" applyNumberFormat="1" applyFont="1" applyFill="1" applyBorder="1" applyAlignment="1" applyProtection="1">
      <alignment horizontal="left" vertical="center" wrapText="1" indent="2"/>
    </xf>
    <xf numFmtId="9" fontId="6" fillId="3" borderId="2" xfId="0" applyNumberFormat="1" applyFont="1" applyFill="1" applyBorder="1" applyAlignment="1" applyProtection="1">
      <alignment horizontal="left" vertical="center" indent="2"/>
    </xf>
    <xf numFmtId="0" fontId="6" fillId="2" borderId="0" xfId="0" applyNumberFormat="1" applyFont="1" applyFill="1" applyBorder="1" applyAlignment="1" applyProtection="1">
      <alignment horizontal="left" vertical="center" indent="2"/>
    </xf>
    <xf numFmtId="0" fontId="6" fillId="2" borderId="22" xfId="0" applyNumberFormat="1" applyFont="1" applyFill="1" applyBorder="1" applyAlignment="1" applyProtection="1">
      <alignment horizontal="left" vertical="center" indent="2"/>
    </xf>
    <xf numFmtId="49" fontId="7" fillId="3" borderId="16" xfId="0" applyNumberFormat="1" applyFont="1" applyFill="1" applyBorder="1" applyAlignment="1" applyProtection="1">
      <alignment horizontal="left" vertical="center" wrapText="1" indent="2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 indent="2"/>
      <protection locked="0"/>
    </xf>
    <xf numFmtId="49" fontId="7" fillId="3" borderId="2" xfId="0" applyNumberFormat="1" applyFont="1" applyFill="1" applyBorder="1" applyAlignment="1" applyProtection="1">
      <alignment horizontal="left" vertical="center" indent="2"/>
      <protection locked="0"/>
    </xf>
    <xf numFmtId="49" fontId="7" fillId="2" borderId="0" xfId="0" applyNumberFormat="1" applyFont="1" applyFill="1" applyBorder="1" applyAlignment="1" applyProtection="1">
      <alignment horizontal="left" vertical="center" indent="2"/>
      <protection locked="0"/>
    </xf>
    <xf numFmtId="49" fontId="7" fillId="2" borderId="22" xfId="0" applyNumberFormat="1" applyFont="1" applyFill="1" applyBorder="1" applyAlignment="1" applyProtection="1">
      <alignment horizontal="left" vertical="center" indent="2"/>
      <protection locked="0"/>
    </xf>
    <xf numFmtId="0" fontId="7" fillId="3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 indent="2"/>
      <protection locked="0"/>
    </xf>
    <xf numFmtId="9" fontId="7" fillId="3" borderId="2" xfId="0" applyNumberFormat="1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Border="1" applyAlignment="1" applyProtection="1">
      <alignment horizontal="left" vertical="center" indent="2"/>
      <protection locked="0"/>
    </xf>
    <xf numFmtId="0" fontId="7" fillId="2" borderId="22" xfId="0" applyFont="1" applyFill="1" applyBorder="1" applyAlignment="1" applyProtection="1">
      <alignment horizontal="left" vertical="center" indent="2"/>
      <protection locked="0"/>
    </xf>
    <xf numFmtId="0" fontId="6" fillId="3" borderId="2" xfId="0" applyNumberFormat="1" applyFont="1" applyFill="1" applyBorder="1" applyAlignment="1" applyProtection="1">
      <alignment horizontal="left" vertical="center" indent="2"/>
    </xf>
    <xf numFmtId="0" fontId="6" fillId="3" borderId="0" xfId="0" applyNumberFormat="1" applyFont="1" applyFill="1" applyBorder="1" applyAlignment="1" applyProtection="1">
      <alignment horizontal="left" vertical="center" indent="2"/>
    </xf>
    <xf numFmtId="16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31" xfId="0" applyFont="1" applyFill="1" applyBorder="1" applyAlignment="1">
      <alignment vertical="center"/>
    </xf>
  </cellXfs>
  <cellStyles count="90">
    <cellStyle name="Lien hypertexte" xfId="2" builtinId="8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Normal" xfId="0" builtinId="0"/>
    <cellStyle name="Normal 2" xfId="1"/>
    <cellStyle name="Normal 2 2" xfId="4"/>
    <cellStyle name="Normal 3" xfId="3"/>
    <cellStyle name="常规 2" xfId="5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E77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>
          <bgColor rgb="FF98FFCC"/>
        </patternFill>
      </fill>
    </dxf>
    <dxf>
      <font>
        <color rgb="FFC00000"/>
      </font>
      <fill>
        <patternFill>
          <bgColor rgb="FFFF5E77"/>
        </patternFill>
      </fill>
    </dxf>
    <dxf>
      <font>
        <color rgb="FFC00000"/>
      </font>
      <fill>
        <patternFill>
          <bgColor rgb="FFFF5E77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>
          <fgColor rgb="FF98FFCC"/>
          <bgColor rgb="FF98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5E78"/>
        </patternFill>
      </fill>
    </dxf>
    <dxf>
      <font>
        <color rgb="FF9C0006"/>
      </font>
      <fill>
        <patternFill>
          <bgColor rgb="FF99FFCC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  <color rgb="FF98FFCC"/>
      <color rgb="FFFF5E77"/>
      <color rgb="FFFF7E79"/>
      <color rgb="FF0000D4"/>
      <color rgb="FFDDEBF7"/>
      <color rgb="FFE4FDFD"/>
      <color rgb="FFFDCCCD"/>
      <color rgb="FFBDD7EE"/>
      <color rgb="FFFBF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6892657255"/>
          <c:y val="0.101841189301239"/>
          <c:w val="0.84127653426612803"/>
          <c:h val="0.62124512089232697"/>
        </c:manualLayout>
      </c:layout>
      <c:barChart>
        <c:barDir val="col"/>
        <c:grouping val="clustered"/>
        <c:varyColors val="0"/>
        <c:ser>
          <c:idx val="0"/>
          <c:order val="0"/>
          <c:tx>
            <c:v>Conformités</c:v>
          </c:tx>
          <c:spPr>
            <a:solidFill>
              <a:schemeClr val="accent1">
                <a:lumMod val="60000"/>
                <a:lumOff val="40000"/>
                <a:alpha val="40000"/>
              </a:schemeClr>
            </a:solidFill>
            <a:ln w="15875">
              <a:solidFill>
                <a:schemeClr val="accent1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tx1"/>
                    </a:solidFill>
                    <a:latin typeface="Arial Narrow" charset="0"/>
                    <a:ea typeface="Arial Narrow" charset="0"/>
                    <a:cs typeface="Arial Narrow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'Mode d''emploi'!$H$23:$H$26</c:f>
              <c:strCache>
                <c:ptCount val="4"/>
                <c:pt idx="0">
                  <c:v>Insuffisant</c:v>
                </c:pt>
                <c:pt idx="1">
                  <c:v>Informel</c:v>
                </c:pt>
                <c:pt idx="2">
                  <c:v>Convaicant</c:v>
                </c:pt>
                <c:pt idx="3">
                  <c:v>Conforme</c:v>
                </c:pt>
              </c:strCache>
            </c:strRef>
          </c:cat>
          <c:val>
            <c:numRef>
              <c:f>(Utilitaires!$C$15,Utilitaires!$C$14,Utilitaires!$C$12,Utilitaires!$C$11)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0E-4EFB-AACD-F34AC0165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36160"/>
        <c:axId val="-620533840"/>
      </c:barChart>
      <c:catAx>
        <c:axId val="-620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-620533840"/>
        <c:crosses val="autoZero"/>
        <c:auto val="0"/>
        <c:lblAlgn val="ctr"/>
        <c:lblOffset val="100"/>
        <c:tickMarkSkip val="1"/>
        <c:noMultiLvlLbl val="0"/>
      </c:catAx>
      <c:valAx>
        <c:axId val="-6205338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-620536160"/>
        <c:crosses val="autoZero"/>
        <c:crossBetween val="between"/>
        <c:majorUnit val="5"/>
        <c:minorUnit val="1"/>
      </c:valAx>
      <c:spPr>
        <a:noFill/>
        <a:ln w="635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50000000000004" r="0.750000000000004" t="0.984251969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55841894102"/>
          <c:y val="0.102848045785899"/>
          <c:w val="0.840295495453241"/>
          <c:h val="0.65310220917185002"/>
        </c:manualLayout>
      </c:layout>
      <c:barChart>
        <c:barDir val="col"/>
        <c:grouping val="clustered"/>
        <c:varyColors val="0"/>
        <c:ser>
          <c:idx val="0"/>
          <c:order val="0"/>
          <c:tx>
            <c:v>Véracité Critères</c:v>
          </c:tx>
          <c:spPr>
            <a:solidFill>
              <a:schemeClr val="bg2">
                <a:lumMod val="90000"/>
                <a:alpha val="64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tx1"/>
                    </a:solidFill>
                    <a:latin typeface="Arial Narrow" charset="0"/>
                    <a:ea typeface="Arial Narrow" charset="0"/>
                    <a:cs typeface="Arial Narrow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'Mode d''emploi'!$D$23:$D$26</c:f>
              <c:strCache>
                <c:ptCount val="4"/>
                <c:pt idx="0">
                  <c:v>Faux </c:v>
                </c:pt>
                <c:pt idx="1">
                  <c:v>Plutôt Faux</c:v>
                </c:pt>
                <c:pt idx="2">
                  <c:v>Plutôt vrai</c:v>
                </c:pt>
                <c:pt idx="3">
                  <c:v>Vrai </c:v>
                </c:pt>
              </c:strCache>
            </c:strRef>
          </c:cat>
          <c:val>
            <c:numRef>
              <c:f>(Utilitaires!$F$3,Utilitaires!$F$5:$F$7)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8-4D1C-81A5-7BFA331A8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0500192"/>
        <c:axId val="-620497440"/>
      </c:barChart>
      <c:catAx>
        <c:axId val="-6205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-620497440"/>
        <c:crosses val="autoZero"/>
        <c:auto val="0"/>
        <c:lblAlgn val="ctr"/>
        <c:lblOffset val="100"/>
        <c:tickMarkSkip val="1"/>
        <c:noMultiLvlLbl val="0"/>
      </c:catAx>
      <c:valAx>
        <c:axId val="-620497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-620500192"/>
        <c:crosses val="autoZero"/>
        <c:crossBetween val="between"/>
        <c:minorUnit val="1"/>
      </c:valAx>
      <c:spPr>
        <a:noFill/>
        <a:ln w="6350" cap="flat" cmpd="sng" algn="ctr">
          <a:solidFill>
            <a:schemeClr val="accent3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&amp;L&amp;"Arial Narrow,Normal"&amp;6 © UTC  - Master IdS - www.utc.fr/master-qualite, puis "Travaux", "Qualité-Management", réf ?&amp;R&amp;"Arial Narrow,Normal"&amp;6Fichier : &amp;F - Onglet : &amp;A</c:oddHeader>
      <c:oddFooter>&amp;L&amp;"Arial Narrow,Normal"&amp;6© AYNE Elem - BAYEUX Valerian - WANNEPAIN Dylan&amp;R&amp;"Arial Narrow,Normal"&amp;6page n° &amp;P/&amp;N</c:oddFooter>
    </c:headerFooter>
    <c:pageMargins b="0.984251969" l="0.750000000000004" r="0.750000000000004" t="0.98425196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67031531372499"/>
          <c:y val="9.2724589443275607E-2"/>
          <c:w val="0.62323999858762003"/>
          <c:h val="0.85928189115448905"/>
        </c:manualLayout>
      </c:layout>
      <c:radarChart>
        <c:radarStyle val="filled"/>
        <c:varyColors val="0"/>
        <c:ser>
          <c:idx val="2"/>
          <c:order val="0"/>
          <c:tx>
            <c:v>Couleur Art 4</c:v>
          </c:tx>
          <c:spPr>
            <a:solidFill>
              <a:srgbClr val="FFFF00">
                <a:alpha val="40000"/>
              </a:srgbClr>
            </a:solidFill>
            <a:ln>
              <a:noFill/>
            </a:ln>
          </c:spPr>
          <c:val>
            <c:numRef>
              <c:f>(Utilitaires!$C$38:$C$52,Utilitaires!$C$54:$C$63)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E-E049-9982-9D9B8730A47A}"/>
            </c:ext>
          </c:extLst>
        </c:ser>
        <c:ser>
          <c:idx val="3"/>
          <c:order val="1"/>
          <c:tx>
            <c:v>Couleur Art 5</c:v>
          </c:tx>
          <c:spPr>
            <a:solidFill>
              <a:schemeClr val="accent6">
                <a:lumMod val="60000"/>
                <a:lumOff val="40000"/>
                <a:alpha val="40000"/>
              </a:schemeClr>
            </a:solidFill>
          </c:spPr>
          <c:val>
            <c:numRef>
              <c:f>(Utilitaires!$D$38:$D$52,Utilitaires!$D$54:$D$63)</c:f>
              <c:numCache>
                <c:formatCode>General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E-E049-9982-9D9B8730A47A}"/>
            </c:ext>
          </c:extLst>
        </c:ser>
        <c:ser>
          <c:idx val="0"/>
          <c:order val="2"/>
          <c:tx>
            <c:v>Seuil conformité</c:v>
          </c:tx>
          <c:spPr>
            <a:noFill/>
            <a:ln w="19050">
              <a:solidFill>
                <a:srgbClr val="00B050"/>
              </a:solidFill>
              <a:prstDash val="dash"/>
            </a:ln>
            <a:effectLst/>
          </c:spPr>
          <c:cat>
            <c:multiLvlStrRef>
              <c:f>('Résultats Globaux'!$B$30:$C$44,'Résultats Globaux'!$B$46:$C$55)</c:f>
              <c:multiLvlStrCache>
                <c:ptCount val="25"/>
                <c:lvl>
                  <c:pt idx="0">
                    <c:v>Responsabilité en matière d'organisation et de management</c:v>
                  </c:pt>
                  <c:pt idx="1">
                    <c:v>Système de management de la qualité</c:v>
                  </c:pt>
                  <c:pt idx="2">
                    <c:v>Maîtrise des documents</c:v>
                  </c:pt>
                  <c:pt idx="3">
                    <c:v>Contrats de prestations</c:v>
                  </c:pt>
                  <c:pt idx="4">
                    <c:v>Examens transmis à des laboratoires sous traitants</c:v>
                  </c:pt>
                  <c:pt idx="5">
                    <c:v>Services externes et approvisionnement</c:v>
                  </c:pt>
                  <c:pt idx="6">
                    <c:v>Prestation de conseils</c:v>
                  </c:pt>
                  <c:pt idx="7">
                    <c:v>Traitement des réclamations</c:v>
                  </c:pt>
                  <c:pt idx="8">
                    <c:v>Identification et maîtrise des non-conformités</c:v>
                  </c:pt>
                  <c:pt idx="9">
                    <c:v>Actions correctives</c:v>
                  </c:pt>
                  <c:pt idx="10">
                    <c:v>Traitement des réclamations</c:v>
                  </c:pt>
                  <c:pt idx="11">
                    <c:v>Amélioration continue</c:v>
                  </c:pt>
                  <c:pt idx="12">
                    <c:v>Maîtrise des enregistrements</c:v>
                  </c:pt>
                  <c:pt idx="13">
                    <c:v>Evaluation et audits</c:v>
                  </c:pt>
                  <c:pt idx="14">
                    <c:v>Revue de direction</c:v>
                  </c:pt>
                  <c:pt idx="15">
                    <c:v>Personnel</c:v>
                  </c:pt>
                  <c:pt idx="16">
                    <c:v>Locaux et conditions environnementales</c:v>
                  </c:pt>
                  <c:pt idx="17">
                    <c:v>Matériel de laboratoire, réactifs et consommables</c:v>
                  </c:pt>
                  <c:pt idx="18">
                    <c:v>Processus préanalytique</c:v>
                  </c:pt>
                  <c:pt idx="19">
                    <c:v>Processus analytique</c:v>
                  </c:pt>
                  <c:pt idx="20">
                    <c:v>Garantie de qualité des résultats</c:v>
                  </c:pt>
                  <c:pt idx="21">
                    <c:v>Processus post-analytique</c:v>
                  </c:pt>
                  <c:pt idx="22">
                    <c:v>Compte-rendu des résultats</c:v>
                  </c:pt>
                  <c:pt idx="23">
                    <c:v>Définition des résultats</c:v>
                  </c:pt>
                  <c:pt idx="24">
                    <c:v>Gestion des informations de laboratoire</c:v>
                  </c:pt>
                </c:lvl>
                <c:lvl>
                  <c:pt idx="0">
                    <c:v>4.1</c:v>
                  </c:pt>
                  <c:pt idx="1">
                    <c:v>4.2</c:v>
                  </c:pt>
                  <c:pt idx="2">
                    <c:v>4.3</c:v>
                  </c:pt>
                  <c:pt idx="3">
                    <c:v>4.4</c:v>
                  </c:pt>
                  <c:pt idx="4">
                    <c:v>4.5</c:v>
                  </c:pt>
                  <c:pt idx="5">
                    <c:v>4.6</c:v>
                  </c:pt>
                  <c:pt idx="6">
                    <c:v>4.7</c:v>
                  </c:pt>
                  <c:pt idx="7">
                    <c:v>4.8</c:v>
                  </c:pt>
                  <c:pt idx="8">
                    <c:v>4.9</c:v>
                  </c:pt>
                  <c:pt idx="9">
                    <c:v>4.10</c:v>
                  </c:pt>
                  <c:pt idx="10">
                    <c:v>4.11</c:v>
                  </c:pt>
                  <c:pt idx="11">
                    <c:v>4.12</c:v>
                  </c:pt>
                  <c:pt idx="12">
                    <c:v>4.13</c:v>
                  </c:pt>
                  <c:pt idx="13">
                    <c:v>4.14</c:v>
                  </c:pt>
                  <c:pt idx="14">
                    <c:v>4.15</c:v>
                  </c:pt>
                  <c:pt idx="15">
                    <c:v>5.1</c:v>
                  </c:pt>
                  <c:pt idx="16">
                    <c:v>5.2</c:v>
                  </c:pt>
                  <c:pt idx="17">
                    <c:v>5.3</c:v>
                  </c:pt>
                  <c:pt idx="18">
                    <c:v>5.4</c:v>
                  </c:pt>
                  <c:pt idx="19">
                    <c:v>5.5</c:v>
                  </c:pt>
                  <c:pt idx="20">
                    <c:v>5.6</c:v>
                  </c:pt>
                  <c:pt idx="21">
                    <c:v>5.7</c:v>
                  </c:pt>
                  <c:pt idx="22">
                    <c:v>5.8</c:v>
                  </c:pt>
                  <c:pt idx="23">
                    <c:v>5.9</c:v>
                  </c:pt>
                  <c:pt idx="24">
                    <c:v>5.10</c:v>
                  </c:pt>
                </c:lvl>
              </c:multiLvlStrCache>
            </c:multiLvlStrRef>
          </c:cat>
          <c:val>
            <c:numRef>
              <c:f>(Utilitaires!$A$38:$A$52,Utilitaires!$A$54:$A$63)</c:f>
              <c:numCache>
                <c:formatCode>0%</c:formatCode>
                <c:ptCount val="2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3-5246-8B89-0FF1196D5F00}"/>
            </c:ext>
          </c:extLst>
        </c:ser>
        <c:ser>
          <c:idx val="1"/>
          <c:order val="3"/>
          <c:tx>
            <c:v>Résultats</c:v>
          </c:tx>
          <c:spPr>
            <a:solidFill>
              <a:srgbClr val="0432FF">
                <a:alpha val="39000"/>
              </a:srgbClr>
            </a:solidFill>
            <a:ln w="15875">
              <a:solidFill>
                <a:schemeClr val="accent1">
                  <a:lumMod val="50000"/>
                </a:schemeClr>
              </a:solidFill>
            </a:ln>
            <a:effectLst/>
          </c:spPr>
          <c:dLbls>
            <c:dLbl>
              <c:idx val="0"/>
              <c:layout>
                <c:manualLayout>
                  <c:x val="0"/>
                  <c:y val="0.119726181458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8E-E049-9982-9D9B8730A47A}"/>
                </c:ext>
              </c:extLst>
            </c:dLbl>
            <c:dLbl>
              <c:idx val="1"/>
              <c:layout>
                <c:manualLayout>
                  <c:x val="-1.4722535681034101E-2"/>
                  <c:y val="0.11649033871629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28E-E049-9982-9D9B8730A47A}"/>
                </c:ext>
              </c:extLst>
            </c:dLbl>
            <c:dLbl>
              <c:idx val="2"/>
              <c:layout>
                <c:manualLayout>
                  <c:x val="-3.5754729511082703E-2"/>
                  <c:y val="0.10354696774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28E-E049-9982-9D9B8730A47A}"/>
                </c:ext>
              </c:extLst>
            </c:dLbl>
            <c:dLbl>
              <c:idx val="3"/>
              <c:layout>
                <c:manualLayout>
                  <c:x val="-5.2580484575121503E-2"/>
                  <c:y val="8.4131911295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8E-E049-9982-9D9B8730A47A}"/>
                </c:ext>
              </c:extLst>
            </c:dLbl>
            <c:dLbl>
              <c:idx val="4"/>
              <c:layout>
                <c:manualLayout>
                  <c:x val="-6.7303020256155699E-2"/>
                  <c:y val="6.4716854842387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28E-E049-9982-9D9B8730A47A}"/>
                </c:ext>
              </c:extLst>
            </c:dLbl>
            <c:dLbl>
              <c:idx val="5"/>
              <c:layout>
                <c:manualLayout>
                  <c:x val="-6.94062396391604E-2"/>
                  <c:y val="3.5594270163313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28E-E049-9982-9D9B8730A47A}"/>
                </c:ext>
              </c:extLst>
            </c:dLbl>
            <c:dLbl>
              <c:idx val="6"/>
              <c:layout>
                <c:manualLayout>
                  <c:x val="-7.7819117171179897E-2"/>
                  <c:y val="6.4716854842387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28E-E049-9982-9D9B8730A47A}"/>
                </c:ext>
              </c:extLst>
            </c:dLbl>
            <c:dLbl>
              <c:idx val="7"/>
              <c:layout>
                <c:manualLayout>
                  <c:x val="-7.5715897788175002E-2"/>
                  <c:y val="-1.941505645271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8E-E049-9982-9D9B8730A47A}"/>
                </c:ext>
              </c:extLst>
            </c:dLbl>
            <c:dLbl>
              <c:idx val="8"/>
              <c:layout>
                <c:manualLayout>
                  <c:x val="-6.7303020256155602E-2"/>
                  <c:y val="-4.85376411317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28E-E049-9982-9D9B8730A47A}"/>
                </c:ext>
              </c:extLst>
            </c:dLbl>
            <c:dLbl>
              <c:idx val="9"/>
              <c:layout>
                <c:manualLayout>
                  <c:x val="-5.67869233411313E-2"/>
                  <c:y val="-7.442438306874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28E-E049-9982-9D9B8730A47A}"/>
                </c:ext>
              </c:extLst>
            </c:dLbl>
            <c:dLbl>
              <c:idx val="10"/>
              <c:layout>
                <c:manualLayout>
                  <c:x val="-4.2064387660097298E-2"/>
                  <c:y val="-9.0603596779342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28E-E049-9982-9D9B8730A47A}"/>
                </c:ext>
              </c:extLst>
            </c:dLbl>
            <c:dLbl>
              <c:idx val="11"/>
              <c:layout>
                <c:manualLayout>
                  <c:x val="-2.7341851979063199E-2"/>
                  <c:y val="-0.10678281048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28E-E049-9982-9D9B8730A47A}"/>
                </c:ext>
              </c:extLst>
            </c:dLbl>
            <c:dLbl>
              <c:idx val="12"/>
              <c:layout>
                <c:manualLayout>
                  <c:x val="-4.2064387660097199E-3"/>
                  <c:y val="-0.113254495974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28E-E049-9982-9D9B8730A47A}"/>
                </c:ext>
              </c:extLst>
            </c:dLbl>
            <c:dLbl>
              <c:idx val="13"/>
              <c:layout>
                <c:manualLayout>
                  <c:x val="1.26193162980292E-2"/>
                  <c:y val="-0.113254495974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28E-E049-9982-9D9B8730A47A}"/>
                </c:ext>
              </c:extLst>
            </c:dLbl>
            <c:dLbl>
              <c:idx val="14"/>
              <c:layout>
                <c:manualLayout>
                  <c:x val="2.7341851979063199E-2"/>
                  <c:y val="-0.10678281048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28E-E049-9982-9D9B8730A47A}"/>
                </c:ext>
              </c:extLst>
            </c:dLbl>
            <c:dLbl>
              <c:idx val="15"/>
              <c:layout>
                <c:manualLayout>
                  <c:x val="4.2064387660097201E-2"/>
                  <c:y val="-9.383943952146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28E-E049-9982-9D9B8730A47A}"/>
                </c:ext>
              </c:extLst>
            </c:dLbl>
            <c:dLbl>
              <c:idx val="16"/>
              <c:layout>
                <c:manualLayout>
                  <c:x val="5.67869233411313E-2"/>
                  <c:y val="-7.442438306874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28E-E049-9982-9D9B8730A47A}"/>
                </c:ext>
              </c:extLst>
            </c:dLbl>
            <c:dLbl>
              <c:idx val="17"/>
              <c:layout>
                <c:manualLayout>
                  <c:x val="7.3612678405170107E-2"/>
                  <c:y val="-5.17734838739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28E-E049-9982-9D9B8730A47A}"/>
                </c:ext>
              </c:extLst>
            </c:dLbl>
            <c:dLbl>
              <c:idx val="18"/>
              <c:layout>
                <c:manualLayout>
                  <c:x val="7.3612678405170107E-2"/>
                  <c:y val="-1.941505645271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28E-E049-9982-9D9B8730A47A}"/>
                </c:ext>
              </c:extLst>
            </c:dLbl>
            <c:dLbl>
              <c:idx val="19"/>
              <c:layout>
                <c:manualLayout>
                  <c:x val="7.5715897788175002E-2"/>
                  <c:y val="-5.93230983000290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28E-E049-9982-9D9B8730A47A}"/>
                </c:ext>
              </c:extLst>
            </c:dLbl>
            <c:dLbl>
              <c:idx val="20"/>
              <c:layout>
                <c:manualLayout>
                  <c:x val="6.94062396391604E-2"/>
                  <c:y val="3.2358427421193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28E-E049-9982-9D9B8730A47A}"/>
                </c:ext>
              </c:extLst>
            </c:dLbl>
            <c:dLbl>
              <c:idx val="21"/>
              <c:layout>
                <c:manualLayout>
                  <c:x val="6.3096581490145701E-2"/>
                  <c:y val="6.4716854842387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28E-E049-9982-9D9B8730A47A}"/>
                </c:ext>
              </c:extLst>
            </c:dLbl>
            <c:dLbl>
              <c:idx val="22"/>
              <c:layout>
                <c:manualLayout>
                  <c:x val="5.2580484575121503E-2"/>
                  <c:y val="8.4131911295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28E-E049-9982-9D9B8730A47A}"/>
                </c:ext>
              </c:extLst>
            </c:dLbl>
            <c:dLbl>
              <c:idx val="23"/>
              <c:layout>
                <c:manualLayout>
                  <c:x val="3.5754729511082599E-2"/>
                  <c:y val="0.10678281048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28E-E049-9982-9D9B8730A47A}"/>
                </c:ext>
              </c:extLst>
            </c:dLbl>
            <c:dLbl>
              <c:idx val="24"/>
              <c:layout>
                <c:manualLayout>
                  <c:x val="1.8928974447043698E-2"/>
                  <c:y val="0.110018653232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28E-E049-9982-9D9B8730A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('Résultats Globaux'!$B$30:$C$44,'Résultats Globaux'!$B$46:$C$55)</c:f>
              <c:multiLvlStrCache>
                <c:ptCount val="25"/>
                <c:lvl>
                  <c:pt idx="0">
                    <c:v>Responsabilité en matière d'organisation et de management</c:v>
                  </c:pt>
                  <c:pt idx="1">
                    <c:v>Système de management de la qualité</c:v>
                  </c:pt>
                  <c:pt idx="2">
                    <c:v>Maîtrise des documents</c:v>
                  </c:pt>
                  <c:pt idx="3">
                    <c:v>Contrats de prestations</c:v>
                  </c:pt>
                  <c:pt idx="4">
                    <c:v>Examens transmis à des laboratoires sous traitants</c:v>
                  </c:pt>
                  <c:pt idx="5">
                    <c:v>Services externes et approvisionnement</c:v>
                  </c:pt>
                  <c:pt idx="6">
                    <c:v>Prestation de conseils</c:v>
                  </c:pt>
                  <c:pt idx="7">
                    <c:v>Traitement des réclamations</c:v>
                  </c:pt>
                  <c:pt idx="8">
                    <c:v>Identification et maîtrise des non-conformités</c:v>
                  </c:pt>
                  <c:pt idx="9">
                    <c:v>Actions correctives</c:v>
                  </c:pt>
                  <c:pt idx="10">
                    <c:v>Traitement des réclamations</c:v>
                  </c:pt>
                  <c:pt idx="11">
                    <c:v>Amélioration continue</c:v>
                  </c:pt>
                  <c:pt idx="12">
                    <c:v>Maîtrise des enregistrements</c:v>
                  </c:pt>
                  <c:pt idx="13">
                    <c:v>Evaluation et audits</c:v>
                  </c:pt>
                  <c:pt idx="14">
                    <c:v>Revue de direction</c:v>
                  </c:pt>
                  <c:pt idx="15">
                    <c:v>Personnel</c:v>
                  </c:pt>
                  <c:pt idx="16">
                    <c:v>Locaux et conditions environnementales</c:v>
                  </c:pt>
                  <c:pt idx="17">
                    <c:v>Matériel de laboratoire, réactifs et consommables</c:v>
                  </c:pt>
                  <c:pt idx="18">
                    <c:v>Processus préanalytique</c:v>
                  </c:pt>
                  <c:pt idx="19">
                    <c:v>Processus analytique</c:v>
                  </c:pt>
                  <c:pt idx="20">
                    <c:v>Garantie de qualité des résultats</c:v>
                  </c:pt>
                  <c:pt idx="21">
                    <c:v>Processus post-analytique</c:v>
                  </c:pt>
                  <c:pt idx="22">
                    <c:v>Compte-rendu des résultats</c:v>
                  </c:pt>
                  <c:pt idx="23">
                    <c:v>Définition des résultats</c:v>
                  </c:pt>
                  <c:pt idx="24">
                    <c:v>Gestion des informations de laboratoire</c:v>
                  </c:pt>
                </c:lvl>
                <c:lvl>
                  <c:pt idx="0">
                    <c:v>4.1</c:v>
                  </c:pt>
                  <c:pt idx="1">
                    <c:v>4.2</c:v>
                  </c:pt>
                  <c:pt idx="2">
                    <c:v>4.3</c:v>
                  </c:pt>
                  <c:pt idx="3">
                    <c:v>4.4</c:v>
                  </c:pt>
                  <c:pt idx="4">
                    <c:v>4.5</c:v>
                  </c:pt>
                  <c:pt idx="5">
                    <c:v>4.6</c:v>
                  </c:pt>
                  <c:pt idx="6">
                    <c:v>4.7</c:v>
                  </c:pt>
                  <c:pt idx="7">
                    <c:v>4.8</c:v>
                  </c:pt>
                  <c:pt idx="8">
                    <c:v>4.9</c:v>
                  </c:pt>
                  <c:pt idx="9">
                    <c:v>4.10</c:v>
                  </c:pt>
                  <c:pt idx="10">
                    <c:v>4.11</c:v>
                  </c:pt>
                  <c:pt idx="11">
                    <c:v>4.12</c:v>
                  </c:pt>
                  <c:pt idx="12">
                    <c:v>4.13</c:v>
                  </c:pt>
                  <c:pt idx="13">
                    <c:v>4.14</c:v>
                  </c:pt>
                  <c:pt idx="14">
                    <c:v>4.15</c:v>
                  </c:pt>
                  <c:pt idx="15">
                    <c:v>5.1</c:v>
                  </c:pt>
                  <c:pt idx="16">
                    <c:v>5.2</c:v>
                  </c:pt>
                  <c:pt idx="17">
                    <c:v>5.3</c:v>
                  </c:pt>
                  <c:pt idx="18">
                    <c:v>5.4</c:v>
                  </c:pt>
                  <c:pt idx="19">
                    <c:v>5.5</c:v>
                  </c:pt>
                  <c:pt idx="20">
                    <c:v>5.6</c:v>
                  </c:pt>
                  <c:pt idx="21">
                    <c:v>5.7</c:v>
                  </c:pt>
                  <c:pt idx="22">
                    <c:v>5.8</c:v>
                  </c:pt>
                  <c:pt idx="23">
                    <c:v>5.9</c:v>
                  </c:pt>
                  <c:pt idx="24">
                    <c:v>5.10</c:v>
                  </c:pt>
                </c:lvl>
              </c:multiLvlStrCache>
            </c:multiLvlStrRef>
          </c:cat>
          <c:val>
            <c:numRef>
              <c:f>('Résultats Globaux'!$G$30:$G$44,'Résultats Globaux'!$G$46:$G$55)</c:f>
              <c:numCache>
                <c:formatCode>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C3-5246-8B89-0FF1196D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0144912"/>
        <c:axId val="-630142432"/>
      </c:radarChart>
      <c:catAx>
        <c:axId val="-6301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30142432"/>
        <c:crosses val="autoZero"/>
        <c:auto val="1"/>
        <c:lblAlgn val="ctr"/>
        <c:lblOffset val="100"/>
        <c:noMultiLvlLbl val="0"/>
      </c:catAx>
      <c:valAx>
        <c:axId val="-630142432"/>
        <c:scaling>
          <c:orientation val="minMax"/>
          <c:max val="1"/>
          <c:min val="0"/>
        </c:scaling>
        <c:delete val="0"/>
        <c:axPos val="l"/>
        <c:min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00">
                <a:solidFill>
                  <a:srgbClr val="7F7F7F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30144912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7329204779501"/>
          <c:y val="0.11181285073373"/>
          <c:w val="0.62634581008974999"/>
          <c:h val="0.69117337555138203"/>
        </c:manualLayout>
      </c:layout>
      <c:radarChart>
        <c:radarStyle val="filled"/>
        <c:varyColors val="0"/>
        <c:ser>
          <c:idx val="0"/>
          <c:order val="0"/>
          <c:tx>
            <c:v>article 5</c:v>
          </c:tx>
          <c:spPr>
            <a:solidFill>
              <a:schemeClr val="accent6">
                <a:lumMod val="60000"/>
                <a:lumOff val="40000"/>
                <a:alpha val="34000"/>
              </a:schemeClr>
            </a:solidFill>
            <a:ln w="25400" cmpd="sng">
              <a:solidFill>
                <a:schemeClr val="accent6">
                  <a:lumMod val="75000"/>
                </a:schemeClr>
              </a:solidFill>
            </a:ln>
            <a:effectLst/>
          </c:spPr>
          <c:dLbls>
            <c:dLbl>
              <c:idx val="0"/>
              <c:layout>
                <c:manualLayout>
                  <c:x val="-4.6296304734672004E-3"/>
                  <c:y val="0.127906976744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61-8145-B3EF-8AECB305AA71}"/>
                </c:ext>
              </c:extLst>
            </c:dLbl>
            <c:dLbl>
              <c:idx val="1"/>
              <c:layout>
                <c:manualLayout>
                  <c:x val="-4.1666674261204802E-2"/>
                  <c:y val="0.10077519379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61-8145-B3EF-8AECB305AA71}"/>
                </c:ext>
              </c:extLst>
            </c:dLbl>
            <c:dLbl>
              <c:idx val="2"/>
              <c:layout>
                <c:manualLayout>
                  <c:x val="-7.8703718048942606E-2"/>
                  <c:y val="4.263565891472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61-8145-B3EF-8AECB305AA71}"/>
                </c:ext>
              </c:extLst>
            </c:dLbl>
            <c:dLbl>
              <c:idx val="3"/>
              <c:layout>
                <c:manualLayout>
                  <c:x val="-7.6388902812208906E-2"/>
                  <c:y val="-3.100775193798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61-8145-B3EF-8AECB305AA71}"/>
                </c:ext>
              </c:extLst>
            </c:dLbl>
            <c:dLbl>
              <c:idx val="4"/>
              <c:layout>
                <c:manualLayout>
                  <c:x val="-4.3981489497938397E-2"/>
                  <c:y val="-9.68992248062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61-8145-B3EF-8AECB305AA71}"/>
                </c:ext>
              </c:extLst>
            </c:dLbl>
            <c:dLbl>
              <c:idx val="5"/>
              <c:layout>
                <c:manualLayout>
                  <c:x val="-2.3148152367336002E-3"/>
                  <c:y val="-0.116279069767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61-8145-B3EF-8AECB305AA71}"/>
                </c:ext>
              </c:extLst>
            </c:dLbl>
            <c:dLbl>
              <c:idx val="6"/>
              <c:layout>
                <c:manualLayout>
                  <c:x val="3.9351859024471199E-2"/>
                  <c:y val="-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061-8145-B3EF-8AECB305AA71}"/>
                </c:ext>
              </c:extLst>
            </c:dLbl>
            <c:dLbl>
              <c:idx val="7"/>
              <c:layout>
                <c:manualLayout>
                  <c:x val="7.6388902812208906E-2"/>
                  <c:y val="-3.875968992248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61-8145-B3EF-8AECB305AA71}"/>
                </c:ext>
              </c:extLst>
            </c:dLbl>
            <c:dLbl>
              <c:idx val="8"/>
              <c:layout>
                <c:manualLayout>
                  <c:x val="7.6388902812208906E-2"/>
                  <c:y val="3.875968992248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61-8145-B3EF-8AECB305AA71}"/>
                </c:ext>
              </c:extLst>
            </c:dLbl>
            <c:dLbl>
              <c:idx val="9"/>
              <c:layout>
                <c:manualLayout>
                  <c:x val="4.3981489497938397E-2"/>
                  <c:y val="0.10077519379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61-8145-B3EF-8AECB305A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'Résultats Globaux'!$B$46:$F$55</c:f>
              <c:multiLvlStrCache>
                <c:ptCount val="10"/>
                <c:lvl>
                  <c:pt idx="0">
                    <c:v>en attente</c:v>
                  </c:pt>
                  <c:pt idx="1">
                    <c:v>en attente</c:v>
                  </c:pt>
                  <c:pt idx="2">
                    <c:v>en attente</c:v>
                  </c:pt>
                  <c:pt idx="3">
                    <c:v>en attente</c:v>
                  </c:pt>
                  <c:pt idx="4">
                    <c:v>en attente</c:v>
                  </c:pt>
                  <c:pt idx="5">
                    <c:v>en attente</c:v>
                  </c:pt>
                  <c:pt idx="6">
                    <c:v>en attente</c:v>
                  </c:pt>
                  <c:pt idx="7">
                    <c:v>en attente</c:v>
                  </c:pt>
                  <c:pt idx="8">
                    <c:v>en attente</c:v>
                  </c:pt>
                  <c:pt idx="9">
                    <c:v>en attente</c:v>
                  </c:pt>
                </c:lvl>
                <c:lvl>
                  <c:pt idx="0">
                    <c:v>Personnel</c:v>
                  </c:pt>
                  <c:pt idx="1">
                    <c:v>Locaux et conditions environnementales</c:v>
                  </c:pt>
                  <c:pt idx="2">
                    <c:v>Matériel de laboratoire, réactifs et consommables</c:v>
                  </c:pt>
                  <c:pt idx="3">
                    <c:v>Processus préanalytique</c:v>
                  </c:pt>
                  <c:pt idx="4">
                    <c:v>Processus analytique</c:v>
                  </c:pt>
                  <c:pt idx="5">
                    <c:v>Garantie de qualité des résultats</c:v>
                  </c:pt>
                  <c:pt idx="6">
                    <c:v>Processus post-analytique</c:v>
                  </c:pt>
                  <c:pt idx="7">
                    <c:v>Compte-rendu des résultats</c:v>
                  </c:pt>
                  <c:pt idx="8">
                    <c:v>Définition des résultats</c:v>
                  </c:pt>
                  <c:pt idx="9">
                    <c:v>Gestion des informations de laboratoire</c:v>
                  </c:pt>
                </c:lvl>
                <c:lvl>
                  <c:pt idx="0">
                    <c:v>5.1</c:v>
                  </c:pt>
                  <c:pt idx="1">
                    <c:v>5.2</c:v>
                  </c:pt>
                  <c:pt idx="2">
                    <c:v>5.3</c:v>
                  </c:pt>
                  <c:pt idx="3">
                    <c:v>5.4</c:v>
                  </c:pt>
                  <c:pt idx="4">
                    <c:v>5.5</c:v>
                  </c:pt>
                  <c:pt idx="5">
                    <c:v>5.6</c:v>
                  </c:pt>
                  <c:pt idx="6">
                    <c:v>5.7</c:v>
                  </c:pt>
                  <c:pt idx="7">
                    <c:v>5.8</c:v>
                  </c:pt>
                  <c:pt idx="8">
                    <c:v>5.9</c:v>
                  </c:pt>
                  <c:pt idx="9">
                    <c:v>5.10</c:v>
                  </c:pt>
                </c:lvl>
              </c:multiLvlStrCache>
            </c:multiLvlStrRef>
          </c:cat>
          <c:val>
            <c:numRef>
              <c:f>'Résultats Globaux'!$G$46:$G$55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5D-504C-ABAE-6A6A2C55B6CC}"/>
            </c:ext>
          </c:extLst>
        </c:ser>
        <c:ser>
          <c:idx val="1"/>
          <c:order val="1"/>
          <c:tx>
            <c:v>Seuil limite</c:v>
          </c:tx>
          <c:spPr>
            <a:noFill/>
            <a:ln w="19050">
              <a:solidFill>
                <a:srgbClr val="00B050"/>
              </a:solidFill>
              <a:prstDash val="dash"/>
            </a:ln>
          </c:spPr>
          <c:val>
            <c:numRef>
              <c:f>Utilitaires!$A$54:$A$63</c:f>
              <c:numCache>
                <c:formatCode>0%</c:formatCode>
                <c:ptCount val="10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61-8145-B3EF-8AECB305A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0085808"/>
        <c:axId val="-630083056"/>
      </c:radarChart>
      <c:catAx>
        <c:axId val="-63008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 Narrow" charset="0"/>
                <a:ea typeface="Arial Narrow" charset="0"/>
                <a:cs typeface="Arial Narrow" charset="0"/>
              </a:defRPr>
            </a:pPr>
            <a:endParaRPr lang="fr-FR"/>
          </a:p>
        </c:txPr>
        <c:crossAx val="-630083056"/>
        <c:crosses val="autoZero"/>
        <c:auto val="1"/>
        <c:lblAlgn val="ctr"/>
        <c:lblOffset val="100"/>
        <c:noMultiLvlLbl val="0"/>
      </c:catAx>
      <c:valAx>
        <c:axId val="-63008305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30085808"/>
        <c:crosses val="autoZero"/>
        <c:crossBetween val="between"/>
        <c:majorUnit val="0.2"/>
        <c:minorUnit val="0.0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>
      <c:oddFooter>&amp;L&amp;"Arial Narrow,Normal"&amp;6© BEUZELIN Laurine, DESGRANGES Amaury, EMILE Quentin&amp;R&amp;"Arial Narrow,Normal"&amp;6page n° &amp;P/&amp;N</c:oddFooter>
    </c:headerFooter>
    <c:pageMargins b="0.750000000000002" l="0.70000000000000095" r="0.70000000000000095" t="0.750000000000002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880096560397"/>
          <c:y val="0.147268301841739"/>
          <c:w val="0.66477680313117404"/>
          <c:h val="0.69247600059987902"/>
        </c:manualLayout>
      </c:layout>
      <c:radarChart>
        <c:radarStyle val="filled"/>
        <c:varyColors val="0"/>
        <c:ser>
          <c:idx val="0"/>
          <c:order val="0"/>
          <c:tx>
            <c:v>article 4</c:v>
          </c:tx>
          <c:spPr>
            <a:solidFill>
              <a:schemeClr val="accent2">
                <a:lumMod val="75000"/>
                <a:alpha val="14000"/>
              </a:schemeClr>
            </a:solidFill>
            <a:ln w="19050">
              <a:solidFill>
                <a:schemeClr val="accent2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0"/>
                  <c:y val="0.108387107786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6D-5048-91A1-1904DBF7CABB}"/>
                </c:ext>
              </c:extLst>
            </c:dLbl>
            <c:dLbl>
              <c:idx val="1"/>
              <c:layout>
                <c:manualLayout>
                  <c:x val="-3.4735631756353899E-2"/>
                  <c:y val="0.108387107786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6D-5048-91A1-1904DBF7CABB}"/>
                </c:ext>
              </c:extLst>
            </c:dLbl>
            <c:dLbl>
              <c:idx val="2"/>
              <c:layout>
                <c:manualLayout>
                  <c:x val="-4.63141756751385E-2"/>
                  <c:y val="7.7419362704532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6D-5048-91A1-1904DBF7CABB}"/>
                </c:ext>
              </c:extLst>
            </c:dLbl>
            <c:dLbl>
              <c:idx val="3"/>
              <c:layout>
                <c:manualLayout>
                  <c:x val="-6.4839845945194E-2"/>
                  <c:y val="2.7096776946586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6D-5048-91A1-1904DBF7CABB}"/>
                </c:ext>
              </c:extLst>
            </c:dLbl>
            <c:dLbl>
              <c:idx val="4"/>
              <c:layout>
                <c:manualLayout>
                  <c:x val="-6.4839845945194E-2"/>
                  <c:y val="-7.74193627045333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6D-5048-91A1-1904DBF7CABB}"/>
                </c:ext>
              </c:extLst>
            </c:dLbl>
            <c:dLbl>
              <c:idx val="5"/>
              <c:layout>
                <c:manualLayout>
                  <c:x val="-5.78927195939231E-2"/>
                  <c:y val="-5.8064522028399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6D-5048-91A1-1904DBF7CABB}"/>
                </c:ext>
              </c:extLst>
            </c:dLbl>
            <c:dLbl>
              <c:idx val="6"/>
              <c:layout>
                <c:manualLayout>
                  <c:x val="-3.4735631756354003E-2"/>
                  <c:y val="-8.516129897498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6D-5048-91A1-1904DBF7CABB}"/>
                </c:ext>
              </c:extLst>
            </c:dLbl>
            <c:dLbl>
              <c:idx val="7"/>
              <c:layout>
                <c:manualLayout>
                  <c:x val="-1.1578543918784601E-2"/>
                  <c:y val="-0.100645171515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36D-5048-91A1-1904DBF7CABB}"/>
                </c:ext>
              </c:extLst>
            </c:dLbl>
            <c:dLbl>
              <c:idx val="8"/>
              <c:layout>
                <c:manualLayout>
                  <c:x val="1.15785439187845E-2"/>
                  <c:y val="-0.108387107786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36D-5048-91A1-1904DBF7CABB}"/>
                </c:ext>
              </c:extLst>
            </c:dLbl>
            <c:dLbl>
              <c:idx val="9"/>
              <c:layout>
                <c:manualLayout>
                  <c:x val="4.39984668913816E-2"/>
                  <c:y val="-8.516129897498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6D-5048-91A1-1904DBF7CABB}"/>
                </c:ext>
              </c:extLst>
            </c:dLbl>
            <c:dLbl>
              <c:idx val="10"/>
              <c:layout>
                <c:manualLayout>
                  <c:x val="6.2524137161436996E-2"/>
                  <c:y val="-5.0322585757946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6D-5048-91A1-1904DBF7CABB}"/>
                </c:ext>
              </c:extLst>
            </c:dLbl>
            <c:dLbl>
              <c:idx val="11"/>
              <c:layout>
                <c:manualLayout>
                  <c:x val="6.9471263512707701E-2"/>
                  <c:y val="-7.74193627045333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6D-5048-91A1-1904DBF7CABB}"/>
                </c:ext>
              </c:extLst>
            </c:dLbl>
            <c:dLbl>
              <c:idx val="12"/>
              <c:layout>
                <c:manualLayout>
                  <c:x val="6.9471263512707798E-2"/>
                  <c:y val="3.483871321703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36D-5048-91A1-1904DBF7CABB}"/>
                </c:ext>
              </c:extLst>
            </c:dLbl>
            <c:dLbl>
              <c:idx val="13"/>
              <c:layout>
                <c:manualLayout>
                  <c:x val="5.3261302026409198E-2"/>
                  <c:y val="7.7419362704532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36D-5048-91A1-1904DBF7CABB}"/>
                </c:ext>
              </c:extLst>
            </c:dLbl>
            <c:dLbl>
              <c:idx val="14"/>
              <c:layout>
                <c:manualLayout>
                  <c:x val="2.3157087837569298E-2"/>
                  <c:y val="0.104516139651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36D-5048-91A1-1904DBF7CA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'Résultats Globaux'!$B$30:$F$44</c:f>
              <c:multiLvlStrCache>
                <c:ptCount val="15"/>
                <c:lvl>
                  <c:pt idx="0">
                    <c:v>en attente</c:v>
                  </c:pt>
                  <c:pt idx="1">
                    <c:v>en attente</c:v>
                  </c:pt>
                  <c:pt idx="2">
                    <c:v>en attente</c:v>
                  </c:pt>
                  <c:pt idx="3">
                    <c:v>en attente</c:v>
                  </c:pt>
                  <c:pt idx="4">
                    <c:v>en attente</c:v>
                  </c:pt>
                  <c:pt idx="5">
                    <c:v>en attente</c:v>
                  </c:pt>
                  <c:pt idx="6">
                    <c:v>en attente</c:v>
                  </c:pt>
                  <c:pt idx="7">
                    <c:v>en attente</c:v>
                  </c:pt>
                  <c:pt idx="8">
                    <c:v>en attente</c:v>
                  </c:pt>
                  <c:pt idx="9">
                    <c:v>en attente</c:v>
                  </c:pt>
                  <c:pt idx="10">
                    <c:v>en attente</c:v>
                  </c:pt>
                  <c:pt idx="11">
                    <c:v>en attente</c:v>
                  </c:pt>
                  <c:pt idx="12">
                    <c:v>en attente</c:v>
                  </c:pt>
                  <c:pt idx="13">
                    <c:v>en attente</c:v>
                  </c:pt>
                  <c:pt idx="14">
                    <c:v>en attente</c:v>
                  </c:pt>
                </c:lvl>
                <c:lvl>
                  <c:pt idx="0">
                    <c:v>Responsabilité en matière d'organisation et de management</c:v>
                  </c:pt>
                  <c:pt idx="1">
                    <c:v>Système de management de la qualité</c:v>
                  </c:pt>
                  <c:pt idx="2">
                    <c:v>Maîtrise des documents</c:v>
                  </c:pt>
                  <c:pt idx="3">
                    <c:v>Contrats de prestations</c:v>
                  </c:pt>
                  <c:pt idx="4">
                    <c:v>Examens transmis à des laboratoires sous traitants</c:v>
                  </c:pt>
                  <c:pt idx="5">
                    <c:v>Services externes et approvisionnement</c:v>
                  </c:pt>
                  <c:pt idx="6">
                    <c:v>Prestation de conseils</c:v>
                  </c:pt>
                  <c:pt idx="7">
                    <c:v>Traitement des réclamations</c:v>
                  </c:pt>
                  <c:pt idx="8">
                    <c:v>Identification et maîtrise des non-conformités</c:v>
                  </c:pt>
                  <c:pt idx="9">
                    <c:v>Actions correctives</c:v>
                  </c:pt>
                  <c:pt idx="10">
                    <c:v>Traitement des réclamations</c:v>
                  </c:pt>
                  <c:pt idx="11">
                    <c:v>Amélioration continue</c:v>
                  </c:pt>
                  <c:pt idx="12">
                    <c:v>Maîtrise des enregistrements</c:v>
                  </c:pt>
                  <c:pt idx="13">
                    <c:v>Evaluation et audits</c:v>
                  </c:pt>
                  <c:pt idx="14">
                    <c:v>Revue de direction</c:v>
                  </c:pt>
                </c:lvl>
                <c:lvl>
                  <c:pt idx="0">
                    <c:v>4.1</c:v>
                  </c:pt>
                  <c:pt idx="1">
                    <c:v>4.2</c:v>
                  </c:pt>
                  <c:pt idx="2">
                    <c:v>4.3</c:v>
                  </c:pt>
                  <c:pt idx="3">
                    <c:v>4.4</c:v>
                  </c:pt>
                  <c:pt idx="4">
                    <c:v>4.5</c:v>
                  </c:pt>
                  <c:pt idx="5">
                    <c:v>4.6</c:v>
                  </c:pt>
                  <c:pt idx="6">
                    <c:v>4.7</c:v>
                  </c:pt>
                  <c:pt idx="7">
                    <c:v>4.8</c:v>
                  </c:pt>
                  <c:pt idx="8">
                    <c:v>4.9</c:v>
                  </c:pt>
                  <c:pt idx="9">
                    <c:v>4.10</c:v>
                  </c:pt>
                  <c:pt idx="10">
                    <c:v>4.11</c:v>
                  </c:pt>
                  <c:pt idx="11">
                    <c:v>4.12</c:v>
                  </c:pt>
                  <c:pt idx="12">
                    <c:v>4.13</c:v>
                  </c:pt>
                  <c:pt idx="13">
                    <c:v>4.14</c:v>
                  </c:pt>
                  <c:pt idx="14">
                    <c:v>4.15</c:v>
                  </c:pt>
                </c:lvl>
              </c:multiLvlStrCache>
            </c:multiLvlStrRef>
          </c:cat>
          <c:val>
            <c:numRef>
              <c:f>'Résultats Globaux'!$G$30:$G$44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5D-504C-ABAE-6A6A2C55B6CC}"/>
            </c:ext>
          </c:extLst>
        </c:ser>
        <c:ser>
          <c:idx val="1"/>
          <c:order val="1"/>
          <c:tx>
            <c:v>Seuil limite</c:v>
          </c:tx>
          <c:spPr>
            <a:noFill/>
            <a:ln w="19050">
              <a:solidFill>
                <a:srgbClr val="00B050"/>
              </a:solidFill>
              <a:prstDash val="dash"/>
            </a:ln>
          </c:spPr>
          <c:val>
            <c:numRef>
              <c:f>Utilitaires!$A$38:$A$52</c:f>
              <c:numCache>
                <c:formatCode>0%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6D-5048-91A1-1904DBF7C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0041760"/>
        <c:axId val="-630039008"/>
      </c:radarChart>
      <c:catAx>
        <c:axId val="-63004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Arial Narrow" charset="0"/>
                <a:ea typeface="Arial Narrow" charset="0"/>
                <a:cs typeface="Arial Narrow" charset="0"/>
              </a:defRPr>
            </a:pPr>
            <a:endParaRPr lang="fr-FR"/>
          </a:p>
        </c:txPr>
        <c:crossAx val="-630039008"/>
        <c:crosses val="autoZero"/>
        <c:auto val="1"/>
        <c:lblAlgn val="ctr"/>
        <c:lblOffset val="100"/>
        <c:noMultiLvlLbl val="0"/>
      </c:catAx>
      <c:valAx>
        <c:axId val="-63003900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30041760"/>
        <c:crosses val="autoZero"/>
        <c:crossBetween val="between"/>
        <c:majorUnit val="0.2"/>
        <c:minorUnit val="0.0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>
      <c:oddFooter>&amp;L&amp;"Arial Narrow,Normal"&amp;6© BEUZELIN Laurine, DESGRANGES Amaury, EMILE Quentin&amp;R&amp;"Arial Narrow,Normal"&amp;6page n° &amp;P/&amp;N</c:oddFooter>
    </c:headerFooter>
    <c:pageMargins b="0.750000000000002" l="0.70000000000000095" r="0.70000000000000095" t="0.750000000000002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24668361156899"/>
          <c:y val="0.12547417170390401"/>
          <c:w val="0.56147775267381295"/>
          <c:h val="0.81424920938646295"/>
        </c:manualLayout>
      </c:layout>
      <c:radarChart>
        <c:radarStyle val="filled"/>
        <c:varyColors val="0"/>
        <c:ser>
          <c:idx val="0"/>
          <c:order val="0"/>
          <c:tx>
            <c:strRef>
              <c:f>'Maîtrise documentaire'!$A$20:$A$31</c:f>
              <c:strCache>
                <c:ptCount val="12"/>
                <c:pt idx="0">
                  <c:v>Axe doc. 1 : Fichier du personnel</c:v>
                </c:pt>
                <c:pt idx="1">
                  <c:v>Axe doc. 2: Fichier de gestion documentaire</c:v>
                </c:pt>
                <c:pt idx="2">
                  <c:v>Axe doc. 3 : Revue de contrat</c:v>
                </c:pt>
                <c:pt idx="3">
                  <c:v>Axe doc. 4 : Plan d'achat</c:v>
                </c:pt>
                <c:pt idx="4">
                  <c:v>Axe doc 5 : Plan de système de management</c:v>
                </c:pt>
                <c:pt idx="5">
                  <c:v>Axe doc. 6 : Plan de gestion de direction</c:v>
                </c:pt>
                <c:pt idx="6">
                  <c:v>Axe doc. 7 : Plan de gestion des non-conformités</c:v>
                </c:pt>
                <c:pt idx="7">
                  <c:v>Axe doc. 8 : Plan de gestion des risques</c:v>
                </c:pt>
                <c:pt idx="8">
                  <c:v>Axe doc. 9 : Ficher de réalisation d'examen</c:v>
                </c:pt>
                <c:pt idx="9">
                  <c:v>Axe doc. 10 : Rapport d'analyse des clients</c:v>
                </c:pt>
                <c:pt idx="10">
                  <c:v>Axe doc. 11 : Plan de gestion d'échantillons</c:v>
                </c:pt>
                <c:pt idx="11">
                  <c:v>Axe doc. 12 : Ficher de gestion de résultats</c:v>
                </c:pt>
              </c:strCache>
            </c:strRef>
          </c:tx>
          <c:spPr>
            <a:solidFill>
              <a:srgbClr val="FF7E79">
                <a:alpha val="18000"/>
              </a:srgbClr>
            </a:solidFill>
            <a:ln w="25400">
              <a:solidFill>
                <a:srgbClr val="F55959"/>
              </a:solidFill>
            </a:ln>
            <a:effectLst/>
          </c:spPr>
          <c:dLbls>
            <c:dLbl>
              <c:idx val="0"/>
              <c:layout>
                <c:manualLayout>
                  <c:x val="-2.8475907691113099E-4"/>
                  <c:y val="0.145203976268856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3708407416815E-2"/>
                      <c:h val="5.51979833456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2AC-2E46-A608-0B6F0AD1E80A}"/>
                </c:ext>
              </c:extLst>
            </c:dLbl>
            <c:dLbl>
              <c:idx val="1"/>
              <c:layout>
                <c:manualLayout>
                  <c:x val="-4.9297550497331102E-2"/>
                  <c:y val="0.102854398782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AC-2E46-A608-0B6F0AD1E80A}"/>
                </c:ext>
              </c:extLst>
            </c:dLbl>
            <c:dLbl>
              <c:idx val="2"/>
              <c:layout>
                <c:manualLayout>
                  <c:x val="-7.9197992354108002E-2"/>
                  <c:y val="5.2074903713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AC-2E46-A608-0B6F0AD1E80A}"/>
                </c:ext>
              </c:extLst>
            </c:dLbl>
            <c:dLbl>
              <c:idx val="3"/>
              <c:layout>
                <c:manualLayout>
                  <c:x val="-8.2058881183310603E-2"/>
                  <c:y val="-1.5666802135793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AC-2E46-A608-0B6F0AD1E80A}"/>
                </c:ext>
              </c:extLst>
            </c:dLbl>
            <c:dLbl>
              <c:idx val="4"/>
              <c:layout>
                <c:manualLayout>
                  <c:x val="-6.2455078003793699E-2"/>
                  <c:y val="-8.478557903766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2AC-2E46-A608-0B6F0AD1E80A}"/>
                </c:ext>
              </c:extLst>
            </c:dLbl>
            <c:dLbl>
              <c:idx val="5"/>
              <c:layout>
                <c:manualLayout>
                  <c:x val="-1.7246763071582599E-2"/>
                  <c:y val="-9.6323786926348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2AC-2E46-A608-0B6F0AD1E80A}"/>
                </c:ext>
              </c:extLst>
            </c:dLbl>
            <c:dLbl>
              <c:idx val="6"/>
              <c:layout>
                <c:manualLayout>
                  <c:x val="1.97239782410902E-2"/>
                  <c:y val="-0.12967585737791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2AC-2E46-A608-0B6F0AD1E80A}"/>
                </c:ext>
              </c:extLst>
            </c:dLbl>
            <c:dLbl>
              <c:idx val="7"/>
              <c:layout>
                <c:manualLayout>
                  <c:x val="6.0615841371545402E-2"/>
                  <c:y val="-7.5764620844770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2AC-2E46-A608-0B6F0AD1E80A}"/>
                </c:ext>
              </c:extLst>
            </c:dLbl>
            <c:dLbl>
              <c:idx val="8"/>
              <c:layout>
                <c:manualLayout>
                  <c:x val="8.8969111397356901E-2"/>
                  <c:y val="-1.97592077936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2AC-2E46-A608-0B6F0AD1E80A}"/>
                </c:ext>
              </c:extLst>
            </c:dLbl>
            <c:dLbl>
              <c:idx val="9"/>
              <c:layout>
                <c:manualLayout>
                  <c:x val="7.7145165892478801E-2"/>
                  <c:y val="5.44257335153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58-3048-8789-A44F3831E721}"/>
                </c:ext>
              </c:extLst>
            </c:dLbl>
            <c:dLbl>
              <c:idx val="10"/>
              <c:layout>
                <c:manualLayout>
                  <c:x val="4.5870098638771097E-2"/>
                  <c:y val="9.070955585887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58-3048-8789-A44F3831E7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rgbClr val="FF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'Maîtrise documentaire'!$A$20:$A$31</c:f>
              <c:strCache>
                <c:ptCount val="12"/>
                <c:pt idx="0">
                  <c:v>Axe doc. 1 : Fichier du personnel</c:v>
                </c:pt>
                <c:pt idx="1">
                  <c:v>Axe doc. 2: Fichier de gestion documentaire</c:v>
                </c:pt>
                <c:pt idx="2">
                  <c:v>Axe doc. 3 : Revue de contrat</c:v>
                </c:pt>
                <c:pt idx="3">
                  <c:v>Axe doc. 4 : Plan d'achat</c:v>
                </c:pt>
                <c:pt idx="4">
                  <c:v>Axe doc 5 : Plan de système de management</c:v>
                </c:pt>
                <c:pt idx="5">
                  <c:v>Axe doc. 6 : Plan de gestion de direction</c:v>
                </c:pt>
                <c:pt idx="6">
                  <c:v>Axe doc. 7 : Plan de gestion des non-conformités</c:v>
                </c:pt>
                <c:pt idx="7">
                  <c:v>Axe doc. 8 : Plan de gestion des risques</c:v>
                </c:pt>
                <c:pt idx="8">
                  <c:v>Axe doc. 9 : Ficher de réalisation d'examen</c:v>
                </c:pt>
                <c:pt idx="9">
                  <c:v>Axe doc. 10 : Rapport d'analyse des clients</c:v>
                </c:pt>
                <c:pt idx="10">
                  <c:v>Axe doc. 11 : Plan de gestion d'échantillons</c:v>
                </c:pt>
                <c:pt idx="11">
                  <c:v>Axe doc. 12 : Ficher de gestion de résultats</c:v>
                </c:pt>
              </c:strCache>
            </c:strRef>
          </c:cat>
          <c:val>
            <c:numRef>
              <c:f>'Maîtrise documentaire'!$I$20:$I$31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AC-2E46-A608-0B6F0AD1E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-629992528"/>
        <c:axId val="-629989776"/>
      </c:radarChart>
      <c:catAx>
        <c:axId val="-6299925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 b="0">
                <a:solidFill>
                  <a:srgbClr val="FF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29989776"/>
        <c:crosses val="autoZero"/>
        <c:auto val="1"/>
        <c:lblAlgn val="ctr"/>
        <c:lblOffset val="100"/>
        <c:noMultiLvlLbl val="0"/>
      </c:catAx>
      <c:valAx>
        <c:axId val="-62998977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-629992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79377</xdr:colOff>
      <xdr:row>2</xdr:row>
      <xdr:rowOff>104574</xdr:rowOff>
    </xdr:from>
    <xdr:to>
      <xdr:col>2</xdr:col>
      <xdr:colOff>615463</xdr:colOff>
      <xdr:row>3</xdr:row>
      <xdr:rowOff>205152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7" y="260882"/>
          <a:ext cx="1346932" cy="344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2</xdr:row>
      <xdr:rowOff>61482</xdr:rowOff>
    </xdr:from>
    <xdr:to>
      <xdr:col>1</xdr:col>
      <xdr:colOff>869463</xdr:colOff>
      <xdr:row>3</xdr:row>
      <xdr:rowOff>136123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374097"/>
          <a:ext cx="1138604" cy="299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742461</xdr:colOff>
      <xdr:row>11</xdr:row>
      <xdr:rowOff>106636</xdr:rowOff>
    </xdr:from>
    <xdr:to>
      <xdr:col>8</xdr:col>
      <xdr:colOff>703385</xdr:colOff>
      <xdr:row>13</xdr:row>
      <xdr:rowOff>498231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48846</xdr:colOff>
      <xdr:row>12</xdr:row>
      <xdr:rowOff>1</xdr:rowOff>
    </xdr:from>
    <xdr:to>
      <xdr:col>3</xdr:col>
      <xdr:colOff>1592383</xdr:colOff>
      <xdr:row>13</xdr:row>
      <xdr:rowOff>478693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119917</xdr:colOff>
      <xdr:row>18</xdr:row>
      <xdr:rowOff>214924</xdr:rowOff>
    </xdr:from>
    <xdr:to>
      <xdr:col>3</xdr:col>
      <xdr:colOff>1591733</xdr:colOff>
      <xdr:row>23</xdr:row>
      <xdr:rowOff>586886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31751</xdr:colOff>
      <xdr:row>2</xdr:row>
      <xdr:rowOff>42333</xdr:rowOff>
    </xdr:from>
    <xdr:to>
      <xdr:col>1</xdr:col>
      <xdr:colOff>165101</xdr:colOff>
      <xdr:row>2</xdr:row>
      <xdr:rowOff>228010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243416"/>
          <a:ext cx="698500" cy="185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52916</xdr:rowOff>
    </xdr:from>
    <xdr:to>
      <xdr:col>3</xdr:col>
      <xdr:colOff>1170214</xdr:colOff>
      <xdr:row>26</xdr:row>
      <xdr:rowOff>680357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54428</xdr:colOff>
      <xdr:row>3</xdr:row>
      <xdr:rowOff>48985</xdr:rowOff>
    </xdr:from>
    <xdr:to>
      <xdr:col>0</xdr:col>
      <xdr:colOff>660400</xdr:colOff>
      <xdr:row>3</xdr:row>
      <xdr:rowOff>206048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277585"/>
          <a:ext cx="605972" cy="157063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</xdr:row>
      <xdr:rowOff>10583</xdr:rowOff>
    </xdr:from>
    <xdr:to>
      <xdr:col>3</xdr:col>
      <xdr:colOff>1124858</xdr:colOff>
      <xdr:row>17</xdr:row>
      <xdr:rowOff>836082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77930</xdr:colOff>
      <xdr:row>2</xdr:row>
      <xdr:rowOff>31750</xdr:rowOff>
    </xdr:from>
    <xdr:to>
      <xdr:col>0</xdr:col>
      <xdr:colOff>914015</xdr:colOff>
      <xdr:row>2</xdr:row>
      <xdr:rowOff>254000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0" y="285750"/>
          <a:ext cx="836085" cy="222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29196</xdr:rowOff>
    </xdr:from>
    <xdr:to>
      <xdr:col>3</xdr:col>
      <xdr:colOff>1091222</xdr:colOff>
      <xdr:row>16</xdr:row>
      <xdr:rowOff>496323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gv\20460xg51kl7flbslqc0k7d80000gn\T\com.microsoft.Outlook\Outlook%20Temp\Master_IdS_Outil_autodiagnostic_ISO_15189_v1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i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vaux.master.utc.fr/formations-master/ingenierie-de-la-sante/ids038-la-qualite-au-sein-des-laboratoires-de-biologie-medicale-selon-l-iso15189v2012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11"/>
  <sheetViews>
    <sheetView tabSelected="1" topLeftCell="B1" zoomScale="106" zoomScaleNormal="106" zoomScalePageLayoutView="145" workbookViewId="0">
      <selection activeCell="B1" sqref="B1:G1"/>
    </sheetView>
  </sheetViews>
  <sheetFormatPr baseColWidth="10" defaultColWidth="9.33203125" defaultRowHeight="15"/>
  <cols>
    <col min="1" max="1" width="3.88671875" style="16" hidden="1" customWidth="1"/>
    <col min="2" max="2" width="9.109375" style="16" customWidth="1"/>
    <col min="3" max="3" width="8.33203125" style="16" customWidth="1"/>
    <col min="4" max="4" width="8" style="16" customWidth="1"/>
    <col min="5" max="5" width="6.5546875" style="16" customWidth="1"/>
    <col min="6" max="6" width="7" style="16" customWidth="1"/>
    <col min="7" max="7" width="8.44140625" style="16" customWidth="1"/>
    <col min="8" max="8" width="8" style="16" customWidth="1"/>
    <col min="9" max="9" width="8.88671875" style="15" customWidth="1"/>
    <col min="10" max="10" width="12.109375" style="15" customWidth="1"/>
    <col min="78" max="16384" width="9.33203125" style="16"/>
  </cols>
  <sheetData>
    <row r="1" spans="2:77" s="229" customFormat="1" ht="21" customHeight="1">
      <c r="B1" s="499" t="s">
        <v>368</v>
      </c>
      <c r="C1" s="499"/>
      <c r="D1" s="499"/>
      <c r="E1" s="499"/>
      <c r="F1" s="499"/>
      <c r="G1" s="499"/>
      <c r="H1" s="230"/>
      <c r="I1" s="230"/>
      <c r="J1" s="231" t="s">
        <v>266</v>
      </c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</row>
    <row r="2" spans="2:77" ht="14.1" customHeight="1">
      <c r="B2" s="119" t="s">
        <v>92</v>
      </c>
      <c r="C2" s="12"/>
      <c r="D2" s="12"/>
      <c r="E2" s="13"/>
      <c r="F2" s="14"/>
      <c r="G2" s="12"/>
      <c r="H2" s="1"/>
      <c r="J2" s="120" t="s">
        <v>46</v>
      </c>
    </row>
    <row r="3" spans="2:77" ht="18.95" customHeight="1">
      <c r="B3" s="96"/>
      <c r="C3" s="97"/>
      <c r="D3" s="511" t="s">
        <v>249</v>
      </c>
      <c r="E3" s="512"/>
      <c r="F3" s="512"/>
      <c r="G3" s="512"/>
      <c r="H3" s="512"/>
      <c r="I3" s="512"/>
      <c r="J3" s="513"/>
    </row>
    <row r="4" spans="2:77" s="36" customFormat="1" ht="24.95" customHeight="1">
      <c r="B4" s="98"/>
      <c r="C4" s="99"/>
      <c r="D4" s="508" t="s">
        <v>240</v>
      </c>
      <c r="E4" s="509"/>
      <c r="F4" s="509"/>
      <c r="G4" s="509"/>
      <c r="H4" s="509"/>
      <c r="I4" s="509"/>
      <c r="J4" s="51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</row>
    <row r="5" spans="2:77" ht="12.95" customHeight="1">
      <c r="B5" s="527" t="s">
        <v>51</v>
      </c>
      <c r="C5" s="527"/>
      <c r="D5" s="527"/>
      <c r="E5" s="527"/>
      <c r="F5" s="527"/>
      <c r="G5" s="527"/>
      <c r="H5" s="527"/>
      <c r="I5" s="527"/>
      <c r="J5" s="527"/>
    </row>
    <row r="6" spans="2:77" ht="17.100000000000001" customHeight="1">
      <c r="B6" s="528" t="s">
        <v>83</v>
      </c>
      <c r="C6" s="529"/>
      <c r="D6" s="529"/>
      <c r="E6" s="538" t="s">
        <v>72</v>
      </c>
      <c r="F6" s="539"/>
      <c r="G6" s="539"/>
      <c r="H6" s="539"/>
      <c r="I6" s="539"/>
      <c r="J6" s="540"/>
    </row>
    <row r="7" spans="2:77" ht="17.100000000000001" customHeight="1">
      <c r="B7" s="514" t="s">
        <v>62</v>
      </c>
      <c r="C7" s="515"/>
      <c r="D7" s="515"/>
      <c r="E7" s="516" t="s">
        <v>8</v>
      </c>
      <c r="F7" s="517"/>
      <c r="G7" s="517"/>
      <c r="H7" s="517"/>
      <c r="I7" s="517"/>
      <c r="J7" s="518"/>
    </row>
    <row r="8" spans="2:77">
      <c r="B8" s="519" t="s">
        <v>63</v>
      </c>
      <c r="C8" s="520"/>
      <c r="D8" s="520"/>
      <c r="E8" s="521" t="s">
        <v>71</v>
      </c>
      <c r="F8" s="522"/>
      <c r="G8" s="522"/>
      <c r="H8" s="522"/>
      <c r="I8" s="523" t="s">
        <v>70</v>
      </c>
      <c r="J8" s="524"/>
    </row>
    <row r="9" spans="2:77" s="109" customFormat="1" ht="6.95" customHeight="1">
      <c r="B9" s="525"/>
      <c r="C9" s="525"/>
      <c r="D9" s="525"/>
      <c r="E9" s="525"/>
      <c r="F9" s="525"/>
      <c r="G9" s="525"/>
      <c r="H9" s="525"/>
      <c r="I9" s="525"/>
      <c r="J9" s="52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2:77" ht="23.1" customHeight="1">
      <c r="B10" s="541" t="s">
        <v>21</v>
      </c>
      <c r="C10" s="542"/>
      <c r="D10" s="542"/>
      <c r="E10" s="542"/>
      <c r="F10" s="542"/>
      <c r="G10" s="542"/>
      <c r="H10" s="542"/>
      <c r="I10" s="542"/>
      <c r="J10" s="543"/>
    </row>
    <row r="11" spans="2:77" ht="54.95" customHeight="1">
      <c r="B11" s="544" t="s">
        <v>344</v>
      </c>
      <c r="C11" s="545"/>
      <c r="D11" s="545"/>
      <c r="E11" s="545"/>
      <c r="F11" s="545"/>
      <c r="G11" s="545"/>
      <c r="H11" s="545"/>
      <c r="I11" s="545"/>
      <c r="J11" s="546"/>
    </row>
    <row r="12" spans="2:77" ht="27" customHeight="1">
      <c r="B12" s="558" t="s">
        <v>241</v>
      </c>
      <c r="C12" s="559"/>
      <c r="D12" s="559"/>
      <c r="E12" s="559"/>
      <c r="F12" s="559"/>
      <c r="G12" s="559"/>
      <c r="H12" s="559"/>
      <c r="I12" s="559"/>
      <c r="J12" s="560"/>
    </row>
    <row r="13" spans="2:77" ht="56.25" customHeight="1">
      <c r="B13" s="558" t="s">
        <v>342</v>
      </c>
      <c r="C13" s="559"/>
      <c r="D13" s="559"/>
      <c r="E13" s="559"/>
      <c r="F13" s="559"/>
      <c r="G13" s="559"/>
      <c r="H13" s="559"/>
      <c r="I13" s="559"/>
      <c r="J13" s="560"/>
    </row>
    <row r="14" spans="2:77" ht="15" customHeight="1">
      <c r="B14" s="561" t="s">
        <v>93</v>
      </c>
      <c r="C14" s="562"/>
      <c r="D14" s="562"/>
      <c r="E14" s="562"/>
      <c r="F14" s="562"/>
      <c r="G14" s="562"/>
      <c r="H14" s="562"/>
      <c r="I14" s="562"/>
      <c r="J14" s="563"/>
    </row>
    <row r="15" spans="2:77" ht="33" customHeight="1">
      <c r="B15" s="553" t="s">
        <v>94</v>
      </c>
      <c r="C15" s="554"/>
      <c r="D15" s="554"/>
      <c r="E15" s="554"/>
      <c r="F15" s="554"/>
      <c r="G15" s="554"/>
      <c r="H15" s="554"/>
      <c r="I15" s="551" t="s">
        <v>65</v>
      </c>
      <c r="J15" s="552"/>
    </row>
    <row r="16" spans="2:77" ht="48" customHeight="1">
      <c r="B16" s="555"/>
      <c r="C16" s="554"/>
      <c r="D16" s="554"/>
      <c r="E16" s="554"/>
      <c r="F16" s="554"/>
      <c r="G16" s="554"/>
      <c r="H16" s="554"/>
      <c r="I16" s="107"/>
      <c r="J16" s="124" t="s">
        <v>57</v>
      </c>
    </row>
    <row r="17" spans="2:77" ht="48" customHeight="1">
      <c r="B17" s="555"/>
      <c r="C17" s="554"/>
      <c r="D17" s="554"/>
      <c r="E17" s="554"/>
      <c r="F17" s="554"/>
      <c r="G17" s="554"/>
      <c r="H17" s="554"/>
      <c r="I17" s="108"/>
      <c r="J17" s="124" t="s">
        <v>66</v>
      </c>
    </row>
    <row r="18" spans="2:77" ht="48" customHeight="1">
      <c r="B18" s="556"/>
      <c r="C18" s="557"/>
      <c r="D18" s="557"/>
      <c r="E18" s="557"/>
      <c r="F18" s="557"/>
      <c r="G18" s="557"/>
      <c r="H18" s="557"/>
      <c r="I18" s="315"/>
      <c r="J18" s="125" t="s">
        <v>67</v>
      </c>
    </row>
    <row r="19" spans="2:77" s="109" customFormat="1" ht="6" customHeight="1">
      <c r="B19" s="526"/>
      <c r="C19" s="526"/>
      <c r="D19" s="526"/>
      <c r="E19" s="526"/>
      <c r="F19" s="526"/>
      <c r="G19" s="526"/>
      <c r="H19" s="526"/>
      <c r="I19" s="526"/>
      <c r="J19" s="52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</row>
    <row r="20" spans="2:77" ht="23.1" customHeight="1">
      <c r="B20" s="564" t="s">
        <v>88</v>
      </c>
      <c r="C20" s="565"/>
      <c r="D20" s="565"/>
      <c r="E20" s="565"/>
      <c r="F20" s="565"/>
      <c r="G20" s="565"/>
      <c r="H20" s="565"/>
      <c r="I20" s="565"/>
      <c r="J20" s="566"/>
    </row>
    <row r="21" spans="2:77" ht="27.95" customHeight="1">
      <c r="B21" s="547" t="s">
        <v>61</v>
      </c>
      <c r="C21" s="548"/>
      <c r="D21" s="548"/>
      <c r="E21" s="548"/>
      <c r="F21" s="549" t="s">
        <v>230</v>
      </c>
      <c r="G21" s="549"/>
      <c r="H21" s="549"/>
      <c r="I21" s="549"/>
      <c r="J21" s="550"/>
    </row>
    <row r="22" spans="2:77" s="40" customFormat="1" ht="27.95" customHeight="1">
      <c r="B22" s="500" t="s">
        <v>58</v>
      </c>
      <c r="C22" s="501"/>
      <c r="D22" s="100" t="s">
        <v>68</v>
      </c>
      <c r="E22" s="101" t="s">
        <v>69</v>
      </c>
      <c r="F22" s="166" t="s">
        <v>231</v>
      </c>
      <c r="G22" s="167" t="s">
        <v>232</v>
      </c>
      <c r="H22" s="167" t="s">
        <v>233</v>
      </c>
      <c r="I22" s="502" t="s">
        <v>234</v>
      </c>
      <c r="J22" s="50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2:77" ht="29.1" customHeight="1">
      <c r="B23" s="504" t="s">
        <v>59</v>
      </c>
      <c r="C23" s="505"/>
      <c r="D23" s="102" t="s">
        <v>48</v>
      </c>
      <c r="E23" s="103">
        <v>1.0000000000000001E-5</v>
      </c>
      <c r="F23" s="168">
        <v>0</v>
      </c>
      <c r="G23" s="168">
        <f>F24-0.01</f>
        <v>0.28999999999999998</v>
      </c>
      <c r="H23" s="169" t="s">
        <v>22</v>
      </c>
      <c r="I23" s="506" t="s">
        <v>235</v>
      </c>
      <c r="J23" s="507"/>
    </row>
    <row r="24" spans="2:77" ht="29.1" customHeight="1">
      <c r="B24" s="504" t="s">
        <v>60</v>
      </c>
      <c r="C24" s="505"/>
      <c r="D24" s="102" t="s">
        <v>19</v>
      </c>
      <c r="E24" s="103">
        <f>MROUND((F24+G24)/2,0.1)</f>
        <v>0.4</v>
      </c>
      <c r="F24" s="145">
        <v>0.3</v>
      </c>
      <c r="G24" s="168">
        <f>F25-0.01</f>
        <v>0.59</v>
      </c>
      <c r="H24" s="169" t="s">
        <v>236</v>
      </c>
      <c r="I24" s="506" t="s">
        <v>252</v>
      </c>
      <c r="J24" s="507"/>
    </row>
    <row r="25" spans="2:77" ht="36" customHeight="1">
      <c r="B25" s="504" t="s">
        <v>95</v>
      </c>
      <c r="C25" s="505"/>
      <c r="D25" s="102" t="s">
        <v>170</v>
      </c>
      <c r="E25" s="103">
        <f>MROUND((F25+G25)/2,0.1)</f>
        <v>0.70000000000000007</v>
      </c>
      <c r="F25" s="145">
        <v>0.6</v>
      </c>
      <c r="G25" s="168">
        <f>F26-0.01</f>
        <v>0.89</v>
      </c>
      <c r="H25" s="169" t="s">
        <v>172</v>
      </c>
      <c r="I25" s="506" t="s">
        <v>251</v>
      </c>
      <c r="J25" s="507"/>
    </row>
    <row r="26" spans="2:77" ht="36" customHeight="1">
      <c r="B26" s="504" t="s">
        <v>171</v>
      </c>
      <c r="C26" s="505"/>
      <c r="D26" s="102" t="s">
        <v>253</v>
      </c>
      <c r="E26" s="103">
        <v>1</v>
      </c>
      <c r="F26" s="145">
        <v>0.9</v>
      </c>
      <c r="G26" s="168">
        <v>1</v>
      </c>
      <c r="H26" s="169" t="s">
        <v>23</v>
      </c>
      <c r="I26" s="506" t="s">
        <v>237</v>
      </c>
      <c r="J26" s="507"/>
    </row>
    <row r="27" spans="2:77" s="17" customFormat="1" ht="29.1" customHeight="1">
      <c r="B27" s="533" t="s">
        <v>264</v>
      </c>
      <c r="C27" s="534"/>
      <c r="D27" s="117" t="s">
        <v>53</v>
      </c>
      <c r="E27" s="118" t="s">
        <v>54</v>
      </c>
      <c r="F27" s="535" t="s">
        <v>257</v>
      </c>
      <c r="G27" s="536"/>
      <c r="H27" s="536"/>
      <c r="I27" s="536"/>
      <c r="J27" s="53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2:77" s="116" customFormat="1" ht="6.95" customHeight="1">
      <c r="B28" s="110"/>
      <c r="C28" s="110"/>
      <c r="D28" s="111"/>
      <c r="E28" s="112"/>
      <c r="F28" s="113"/>
      <c r="G28" s="113"/>
      <c r="H28" s="114"/>
      <c r="I28" s="115"/>
      <c r="J28" s="115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</row>
    <row r="29" spans="2:77" s="15" customFormat="1" ht="33" customHeight="1">
      <c r="B29" s="530" t="s">
        <v>242</v>
      </c>
      <c r="C29" s="531"/>
      <c r="D29" s="531"/>
      <c r="E29" s="531"/>
      <c r="F29" s="531"/>
      <c r="G29" s="531"/>
      <c r="H29" s="531"/>
      <c r="I29" s="531"/>
      <c r="J29" s="532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2:77" customFormat="1"/>
    <row r="31" spans="2:77" customFormat="1"/>
    <row r="32" spans="2:77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</sheetData>
  <sheetProtection sheet="1" formatCells="0" formatColumns="0" formatRows="0"/>
  <mergeCells count="36">
    <mergeCell ref="E6:J6"/>
    <mergeCell ref="B10:J10"/>
    <mergeCell ref="B11:J11"/>
    <mergeCell ref="B21:E21"/>
    <mergeCell ref="F21:J21"/>
    <mergeCell ref="I15:J15"/>
    <mergeCell ref="B15:H18"/>
    <mergeCell ref="B12:J12"/>
    <mergeCell ref="B13:J13"/>
    <mergeCell ref="B14:J14"/>
    <mergeCell ref="B20:J20"/>
    <mergeCell ref="B29:J29"/>
    <mergeCell ref="B24:C24"/>
    <mergeCell ref="I24:J24"/>
    <mergeCell ref="B25:C25"/>
    <mergeCell ref="I25:J25"/>
    <mergeCell ref="B26:C26"/>
    <mergeCell ref="I26:J26"/>
    <mergeCell ref="B27:C27"/>
    <mergeCell ref="F27:J27"/>
    <mergeCell ref="B1:G1"/>
    <mergeCell ref="B22:C22"/>
    <mergeCell ref="I22:J22"/>
    <mergeCell ref="B23:C23"/>
    <mergeCell ref="I23:J23"/>
    <mergeCell ref="D4:J4"/>
    <mergeCell ref="D3:J3"/>
    <mergeCell ref="B7:D7"/>
    <mergeCell ref="E7:J7"/>
    <mergeCell ref="B8:D8"/>
    <mergeCell ref="E8:H8"/>
    <mergeCell ref="I8:J8"/>
    <mergeCell ref="B9:J9"/>
    <mergeCell ref="B19:J19"/>
    <mergeCell ref="B5:J5"/>
    <mergeCell ref="B6:D6"/>
  </mergeCells>
  <phoneticPr fontId="37" type="noConversion"/>
  <dataValidations xWindow="1231" yWindow="293" count="7">
    <dataValidation allowBlank="1" showInputMessage="1" showErrorMessage="1" prompt="Vous pouvez modifier cette limite (conservez la cohérence...)" sqref="F27:F28"/>
    <dataValidation allowBlank="1" showInputMessage="1" showErrorMessage="1" prompt="Indiquez le téléphone" sqref="I8"/>
    <dataValidation allowBlank="1" showInputMessage="1" showErrorMessage="1" prompt="Indiquez l'email" sqref="E8"/>
    <dataValidation allowBlank="1" showInputMessage="1" showErrorMessage="1" prompt="Indiquez les NOM et Prénom du Responsable du Service (ou en charge de la Fonction)" sqref="E7"/>
    <dataValidation type="decimal" allowBlank="1" showErrorMessage="1" error="Choisissez une valeur compatible !..." prompt="Vous pouvez modifier cette limite (conservez la cohérence...)" sqref="F24:F25">
      <formula1>F23+0.01</formula1>
      <formula2>G24</formula2>
    </dataValidation>
    <dataValidation type="decimal" showErrorMessage="1" error="Choisissez une valeur compatible !..." prompt="Vous pouvez modifier cette limite (conservez la cohérence...)" sqref="F26">
      <formula1>F25+0.01</formula1>
      <formula2>G26</formula2>
    </dataValidation>
    <dataValidation allowBlank="1" showInputMessage="1" showErrorMessage="1" prompt="Indiquez le nom de l'établissement concerné par le diagnostic" sqref="E6:J6"/>
  </dataValidations>
  <hyperlinks>
    <hyperlink ref="B1:G1" r:id="rId1" display="©UTC Etude complète : https://travaux.master.utc.fr, Réf &quot;IDS038&quot;"/>
  </hyperlinks>
  <printOptions horizontalCentered="1"/>
  <pageMargins left="0.4" right="0.4" top="0" bottom="0.55000000000000004" header="0" footer="0.36000000000000004"/>
  <pageSetup paperSize="9" orientation="portrait" r:id="rId2"/>
  <headerFooter alignWithMargins="0">
    <oddFooter>&amp;L&amp;"Arial Italique,Italique"&amp;6&amp;K000000Fichier : &amp;F&amp;C&amp;"Arial Italique,Italique"&amp;6&amp;K000000Onglet : &amp;A&amp;R&amp;"Arial Italique,Italique"&amp;6&amp;K000000Date d’impression : &amp;D - Page n° 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4"/>
  <sheetViews>
    <sheetView showGridLines="0" showWhiteSpace="0" topLeftCell="A4" zoomScale="106" zoomScaleNormal="106" workbookViewId="0">
      <selection activeCell="C15" sqref="C15"/>
    </sheetView>
  </sheetViews>
  <sheetFormatPr baseColWidth="10" defaultRowHeight="15"/>
  <cols>
    <col min="1" max="1" width="4" style="32" customWidth="1"/>
    <col min="2" max="2" width="41.109375" style="32" customWidth="1"/>
    <col min="3" max="3" width="9.109375" style="32" customWidth="1"/>
    <col min="4" max="4" width="5.33203125" style="32" customWidth="1"/>
    <col min="5" max="5" width="17.33203125" style="32" customWidth="1"/>
    <col min="6" max="6" width="14.6640625" style="32" customWidth="1"/>
    <col min="7" max="7" width="17.5546875" style="32" customWidth="1"/>
  </cols>
  <sheetData>
    <row r="1" spans="1:7" s="95" customFormat="1" ht="12" customHeight="1">
      <c r="A1" s="493" t="s">
        <v>368</v>
      </c>
      <c r="B1" s="489"/>
      <c r="D1" s="33"/>
      <c r="E1" s="33"/>
      <c r="F1" s="33"/>
      <c r="G1" s="232" t="str">
        <f>'Mode d''emploi'!$J$1</f>
        <v xml:space="preserve">© GOSSIN Georgie, GUILLERM Maxime, PING Jiayang, FARGES Gilbert
</v>
      </c>
    </row>
    <row r="2" spans="1:7" s="123" customFormat="1" ht="12" customHeight="1">
      <c r="A2" s="121" t="str">
        <f>'Mode d''emploi'!B2</f>
        <v>Document d'appui à la déclaration première partie de conformité à la norme ISO EN NF 15189 : 2012</v>
      </c>
      <c r="B2" s="121"/>
      <c r="C2" s="122"/>
      <c r="D2" s="122"/>
      <c r="E2" s="37"/>
      <c r="F2" s="37"/>
      <c r="G2" s="37" t="s">
        <v>0</v>
      </c>
    </row>
    <row r="3" spans="1:7" ht="18">
      <c r="A3" s="567" t="str">
        <f>'Mode d''emploi'!D3</f>
        <v xml:space="preserve">   DIAGNOSTIC selon la norme ISO EN NF 15189 : 2012</v>
      </c>
      <c r="B3" s="568"/>
      <c r="C3" s="568"/>
      <c r="D3" s="568"/>
      <c r="E3" s="568"/>
      <c r="F3" s="568"/>
      <c r="G3" s="569"/>
    </row>
    <row r="4" spans="1:7" ht="15.95" customHeight="1">
      <c r="A4" s="574" t="str">
        <f>'Mode d''emploi'!B6</f>
        <v>Organisme :</v>
      </c>
      <c r="B4" s="575"/>
      <c r="C4" s="576" t="str">
        <f>'Mode d''emploi'!E6</f>
        <v>Nom de l'établissement</v>
      </c>
      <c r="D4" s="576"/>
      <c r="E4" s="576"/>
      <c r="F4" s="576"/>
      <c r="G4" s="577"/>
    </row>
    <row r="5" spans="1:7" ht="17.100000000000001" customHeight="1">
      <c r="A5" s="578" t="s">
        <v>226</v>
      </c>
      <c r="B5" s="579"/>
      <c r="C5" s="580" t="s">
        <v>272</v>
      </c>
      <c r="D5" s="580"/>
      <c r="E5" s="580"/>
      <c r="F5" s="591" t="s">
        <v>91</v>
      </c>
      <c r="G5" s="592"/>
    </row>
    <row r="6" spans="1:7" ht="15" customHeight="1">
      <c r="A6" s="570" t="s">
        <v>227</v>
      </c>
      <c r="B6" s="571"/>
      <c r="C6" s="581" t="s">
        <v>76</v>
      </c>
      <c r="D6" s="581"/>
      <c r="E6" s="581"/>
      <c r="F6" s="591"/>
      <c r="G6" s="592"/>
    </row>
    <row r="7" spans="1:7" ht="15" customHeight="1">
      <c r="A7" s="572" t="s">
        <v>228</v>
      </c>
      <c r="B7" s="573"/>
      <c r="C7" s="582" t="s">
        <v>77</v>
      </c>
      <c r="D7" s="582"/>
      <c r="E7" s="83" t="s">
        <v>78</v>
      </c>
      <c r="F7" s="591"/>
      <c r="G7" s="592"/>
    </row>
    <row r="8" spans="1:7" ht="15" customHeight="1">
      <c r="A8" s="585" t="s">
        <v>229</v>
      </c>
      <c r="B8" s="586"/>
      <c r="C8" s="589" t="s">
        <v>84</v>
      </c>
      <c r="D8" s="589"/>
      <c r="E8" s="589"/>
      <c r="F8" s="591"/>
      <c r="G8" s="592"/>
    </row>
    <row r="9" spans="1:7" ht="15" customHeight="1">
      <c r="A9" s="587"/>
      <c r="B9" s="588"/>
      <c r="C9" s="590"/>
      <c r="D9" s="590"/>
      <c r="E9" s="590"/>
      <c r="F9" s="593"/>
      <c r="G9" s="594"/>
    </row>
    <row r="10" spans="1:7" ht="15" customHeight="1">
      <c r="A10" s="66" t="str">
        <f>'Résultats Globaux'!$A$15</f>
        <v>Attention : 83 critères ne sont pas encore traités</v>
      </c>
      <c r="B10" s="39"/>
      <c r="C10" s="67" t="str">
        <f>'Résultats Globaux'!$E$15</f>
        <v>Information : 25 sous-articles sont déclarés - en attente -</v>
      </c>
      <c r="D10" s="38"/>
      <c r="E10" s="38"/>
      <c r="F10" s="38"/>
      <c r="G10" s="68" t="str">
        <f>'Résultats Globaux'!A12</f>
        <v/>
      </c>
    </row>
    <row r="11" spans="1:7" s="42" customFormat="1" ht="17.100000000000001" customHeight="1">
      <c r="A11" s="170" t="s">
        <v>9</v>
      </c>
      <c r="B11" s="171" t="s">
        <v>10</v>
      </c>
      <c r="C11" s="171" t="s">
        <v>11</v>
      </c>
      <c r="D11" s="171" t="s">
        <v>12</v>
      </c>
      <c r="E11" s="171" t="s">
        <v>13</v>
      </c>
      <c r="F11" s="172" t="s">
        <v>56</v>
      </c>
      <c r="G11" s="173" t="s">
        <v>14</v>
      </c>
    </row>
    <row r="12" spans="1:7" s="81" customFormat="1" ht="24" customHeight="1">
      <c r="A12" s="597" t="s">
        <v>15</v>
      </c>
      <c r="B12" s="598"/>
      <c r="C12" s="598"/>
      <c r="D12" s="188" t="str">
        <f>IF(COUNTIF(D13:D122,'Mode d''emploi'!$E$27)=COUNTIF(D13:D122,"&lt;&gt;"),'Mode d''emploi'!$E$27,IF(SUM(D13:D122)&gt;0,AVERAGE(D13,D73),Utilitaires!$C$2))</f>
        <v xml:space="preserve">  …</v>
      </c>
      <c r="E12" s="583" t="str">
        <f>IFERROR(VLOOKUP(G12,Utilitaires!$A$11:$B$16,2,FALSE),"")</f>
        <v>Il reste des critères à évaluer…</v>
      </c>
      <c r="F12" s="583"/>
      <c r="G12" s="189" t="str">
        <f>IFERROR(VLOOKUP(D12,Utilitaires!$A$21:$B$33,2),Utilitaires!$A$4)</f>
        <v>en attente</v>
      </c>
    </row>
    <row r="13" spans="1:7" s="94" customFormat="1" ht="26.1" customHeight="1">
      <c r="A13" s="281" t="s">
        <v>16</v>
      </c>
      <c r="B13" s="599" t="s">
        <v>96</v>
      </c>
      <c r="C13" s="599"/>
      <c r="D13" s="282" t="str">
        <f>IF(COUNTIF(D14:D72,'Mode d''emploi'!$E$27)=COUNTIF(D14:D72,"&lt;&gt;"),'Mode d''emploi'!$E$27,IF(SUM(D14:D72)&gt;0,AVERAGE(D14,D19,D22,D26,D30,D34,D38,D41,D45,D49,D52,D55,D58,D62,D68),Utilitaires!$C$2))</f>
        <v xml:space="preserve">  …</v>
      </c>
      <c r="E13" s="601" t="str">
        <f>IFERROR(VLOOKUP(G13,Utilitaires!$A$11:$B$16,2,FALSE),"")</f>
        <v>Il reste des critères à évaluer…</v>
      </c>
      <c r="F13" s="601"/>
      <c r="G13" s="283" t="str">
        <f>IFERROR(VLOOKUP(D13,Utilitaires!$A$21:$B$33,2),Utilitaires!$A$4)</f>
        <v>en attente</v>
      </c>
    </row>
    <row r="14" spans="1:7" ht="21.95" customHeight="1">
      <c r="A14" s="284" t="s">
        <v>17</v>
      </c>
      <c r="B14" s="596" t="s">
        <v>97</v>
      </c>
      <c r="C14" s="596"/>
      <c r="D14" s="285" t="str">
        <f>IF(COUNTIF(D15:D18,'Mode d''emploi'!$E$27)=COUNTIF(D15:D18,"&lt;&gt;"),'Mode d''emploi'!$E$27,IF(SUM(D15:D18)&gt;0,AVERAGE(D15:D18),Utilitaires!$C$2))</f>
        <v xml:space="preserve">  …</v>
      </c>
      <c r="E14" s="595" t="str">
        <f>IFERROR(VLOOKUP(G14,Utilitaires!$A$11:$B$16,2),"")</f>
        <v>Il reste des critères à évaluer…</v>
      </c>
      <c r="F14" s="595"/>
      <c r="G14" s="286" t="str">
        <f>IFERROR(VLOOKUP(D14,Utilitaires!$A$21:$B$33,2),"")</f>
        <v>en attente</v>
      </c>
    </row>
    <row r="15" spans="1:7" ht="36.950000000000003" customHeight="1">
      <c r="A15" s="312">
        <v>1</v>
      </c>
      <c r="B15" s="190" t="s">
        <v>190</v>
      </c>
      <c r="C15" s="191" t="s">
        <v>186</v>
      </c>
      <c r="D15" s="192" t="str">
        <f>IFERROR(VLOOKUP(C15,Utilitaires!$A$2:$C$7,3,),"")</f>
        <v xml:space="preserve">  …</v>
      </c>
      <c r="E15" s="193" t="str">
        <f>IFERROR(VLOOKUP(C15,Utilitaires!$A$2:$C$7,2,),"")</f>
        <v>Libellé du critère quand il sera choisi</v>
      </c>
      <c r="F15" s="194"/>
      <c r="G15" s="195"/>
    </row>
    <row r="16" spans="1:7" ht="36.950000000000003" customHeight="1">
      <c r="A16" s="175">
        <f>MAX($A$15:A15)+1</f>
        <v>2</v>
      </c>
      <c r="B16" s="174" t="s">
        <v>176</v>
      </c>
      <c r="C16" s="191" t="s">
        <v>186</v>
      </c>
      <c r="D16" s="179" t="str">
        <f>IFERROR(VLOOKUP(C16,Utilitaires!$A$2:$C$7,3,),"")</f>
        <v xml:space="preserve">  …</v>
      </c>
      <c r="E16" s="180" t="str">
        <f>IFERROR(VLOOKUP(C16,Utilitaires!$A$2:$C$7,2,),"")</f>
        <v>Libellé du critère quand il sera choisi</v>
      </c>
      <c r="F16" s="57"/>
      <c r="G16" s="65"/>
    </row>
    <row r="17" spans="1:7" ht="36.950000000000003" customHeight="1">
      <c r="A17" s="175">
        <f>MAX($A$15:A16)+1</f>
        <v>3</v>
      </c>
      <c r="B17" s="174" t="s">
        <v>145</v>
      </c>
      <c r="C17" s="191" t="s">
        <v>186</v>
      </c>
      <c r="D17" s="179" t="str">
        <f>IFERROR(VLOOKUP(C17,Utilitaires!$A$2:$C$7,3,),"")</f>
        <v xml:space="preserve">  …</v>
      </c>
      <c r="E17" s="180" t="str">
        <f>IFERROR(VLOOKUP(C17,Utilitaires!$A$2:$C$7,2,),"")</f>
        <v>Libellé du critère quand il sera choisi</v>
      </c>
      <c r="F17" s="57"/>
      <c r="G17" s="65"/>
    </row>
    <row r="18" spans="1:7" s="84" customFormat="1" ht="36.950000000000003" customHeight="1">
      <c r="A18" s="313">
        <f>MAX($A$15:A17)+1</f>
        <v>4</v>
      </c>
      <c r="B18" s="196" t="s">
        <v>177</v>
      </c>
      <c r="C18" s="191" t="s">
        <v>186</v>
      </c>
      <c r="D18" s="197" t="str">
        <f>IFERROR(VLOOKUP(C18,Utilitaires!$A$2:$C$7,3,),"")</f>
        <v xml:space="preserve">  …</v>
      </c>
      <c r="E18" s="198" t="str">
        <f>IFERROR(VLOOKUP(C18,Utilitaires!$A$2:$C$7,2,),"")</f>
        <v>Libellé du critère quand il sera choisi</v>
      </c>
      <c r="F18" s="199"/>
      <c r="G18" s="200"/>
    </row>
    <row r="19" spans="1:7" s="287" customFormat="1" ht="24" customHeight="1">
      <c r="A19" s="284" t="s">
        <v>18</v>
      </c>
      <c r="B19" s="596" t="s">
        <v>98</v>
      </c>
      <c r="C19" s="596"/>
      <c r="D19" s="285" t="str">
        <f>IF(COUNTIF(D20:D21,'Mode d''emploi'!$E$27)=COUNTIF(D20:D21,"&lt;&gt;"),'Mode d''emploi'!$E$27,IF(SUM(D20:D21)&gt;0,AVERAGE(D20:D21),Utilitaires!$C$2))</f>
        <v xml:space="preserve">  …</v>
      </c>
      <c r="E19" s="595" t="str">
        <f>IFERROR(VLOOKUP(G19,Utilitaires!$A$11:$B$16,2),"")</f>
        <v>Il reste des critères à évaluer…</v>
      </c>
      <c r="F19" s="595"/>
      <c r="G19" s="286" t="str">
        <f>IFERROR(VLOOKUP(D19,Utilitaires!$A$21:$B$33,2),"")</f>
        <v>en attente</v>
      </c>
    </row>
    <row r="20" spans="1:7" ht="36.950000000000003" customHeight="1">
      <c r="A20" s="314">
        <f>MAX($A$15,A18)+1</f>
        <v>5</v>
      </c>
      <c r="B20" s="190" t="s">
        <v>328</v>
      </c>
      <c r="C20" s="191" t="s">
        <v>186</v>
      </c>
      <c r="D20" s="192" t="str">
        <f>IFERROR(VLOOKUP(C20,Utilitaires!$A$2:$C$7,3,),"")</f>
        <v xml:space="preserve">  …</v>
      </c>
      <c r="E20" s="201" t="str">
        <f>IFERROR(VLOOKUP(C20,Utilitaires!$A$2:$C$7,2,),"")</f>
        <v>Libellé du critère quand il sera choisi</v>
      </c>
      <c r="F20" s="194"/>
      <c r="G20" s="195"/>
    </row>
    <row r="21" spans="1:7" ht="36.950000000000003" customHeight="1">
      <c r="A21" s="313">
        <f>MAX($A$15,A20)+1</f>
        <v>6</v>
      </c>
      <c r="B21" s="202" t="s">
        <v>146</v>
      </c>
      <c r="C21" s="191" t="s">
        <v>186</v>
      </c>
      <c r="D21" s="197" t="str">
        <f>IFERROR(VLOOKUP(C21,Utilitaires!$A$2:$C$7,3,),"")</f>
        <v xml:space="preserve">  …</v>
      </c>
      <c r="E21" s="203" t="str">
        <f>IFERROR(VLOOKUP(C21,Utilitaires!$A$2:$C$7,2,),"")</f>
        <v>Libellé du critère quand il sera choisi</v>
      </c>
      <c r="F21" s="199"/>
      <c r="G21" s="200"/>
    </row>
    <row r="22" spans="1:7" s="287" customFormat="1" ht="21" customHeight="1">
      <c r="A22" s="284" t="s">
        <v>74</v>
      </c>
      <c r="B22" s="596" t="s">
        <v>327</v>
      </c>
      <c r="C22" s="596"/>
      <c r="D22" s="285" t="str">
        <f>IF(COUNTIF(D23:D25,'Mode d''emploi'!$E$27)=COUNTIF(D23:D25,"&lt;&gt;"),'Mode d''emploi'!$E$27,IF(SUM(D23:D25)&gt;0,AVERAGE(D23:D25),Utilitaires!$C$2))</f>
        <v xml:space="preserve">  …</v>
      </c>
      <c r="E22" s="595" t="str">
        <f>IFERROR(VLOOKUP(G22,Utilitaires!$A$11:$B$16,2),"")</f>
        <v>Il reste des critères à évaluer…</v>
      </c>
      <c r="F22" s="595"/>
      <c r="G22" s="286" t="str">
        <f>IFERROR(VLOOKUP(D22,Utilitaires!$A$21:$B$33,2),"")</f>
        <v>en attente</v>
      </c>
    </row>
    <row r="23" spans="1:7" ht="36.950000000000003" customHeight="1">
      <c r="A23" s="312">
        <f>MAX($A$15:A22)+1</f>
        <v>7</v>
      </c>
      <c r="B23" s="190" t="s">
        <v>191</v>
      </c>
      <c r="C23" s="191" t="s">
        <v>186</v>
      </c>
      <c r="D23" s="192" t="str">
        <f>IFERROR(VLOOKUP(C23,Utilitaires!$A$2:$C$7,3,),"")</f>
        <v xml:space="preserve">  …</v>
      </c>
      <c r="E23" s="201" t="str">
        <f>IFERROR(VLOOKUP(C23,Utilitaires!$A$2:$C$7,2,),"")</f>
        <v>Libellé du critère quand il sera choisi</v>
      </c>
      <c r="F23" s="194"/>
      <c r="G23" s="195"/>
    </row>
    <row r="24" spans="1:7" s="86" customFormat="1" ht="36.950000000000003" customHeight="1">
      <c r="A24" s="175">
        <f>MAX($A$15,A23)+1</f>
        <v>8</v>
      </c>
      <c r="B24" s="174" t="s">
        <v>175</v>
      </c>
      <c r="C24" s="191" t="s">
        <v>186</v>
      </c>
      <c r="D24" s="179" t="str">
        <f>IFERROR(VLOOKUP(C24,Utilitaires!$A$2:$C$7,3,),"")</f>
        <v xml:space="preserve">  …</v>
      </c>
      <c r="E24" s="181" t="str">
        <f>IFERROR(VLOOKUP(C24,Utilitaires!$A$2:$C$7,2,),"")</f>
        <v>Libellé du critère quand il sera choisi</v>
      </c>
      <c r="F24" s="57"/>
      <c r="G24" s="65"/>
    </row>
    <row r="25" spans="1:7" s="86" customFormat="1" ht="36.950000000000003" customHeight="1">
      <c r="A25" s="313">
        <f t="shared" ref="A25" si="0">MAX($A$15,A24)+1</f>
        <v>9</v>
      </c>
      <c r="B25" s="196" t="s">
        <v>147</v>
      </c>
      <c r="C25" s="191" t="s">
        <v>186</v>
      </c>
      <c r="D25" s="197" t="str">
        <f>IFERROR(VLOOKUP(C25,Utilitaires!$A$2:$C$7,3,),"")</f>
        <v xml:space="preserve">  …</v>
      </c>
      <c r="E25" s="203" t="str">
        <f>IFERROR(VLOOKUP(C25,Utilitaires!$A$2:$C$7,2,),"")</f>
        <v>Libellé du critère quand il sera choisi</v>
      </c>
      <c r="F25" s="199"/>
      <c r="G25" s="200"/>
    </row>
    <row r="26" spans="1:7" s="287" customFormat="1" ht="21.95" customHeight="1">
      <c r="A26" s="284" t="s">
        <v>75</v>
      </c>
      <c r="B26" s="596" t="s">
        <v>99</v>
      </c>
      <c r="C26" s="596"/>
      <c r="D26" s="285" t="str">
        <f>IF(COUNTIF(D27:D29,'Mode d''emploi'!$E$27)=COUNTIF(D27:D29,"&lt;&gt;"),'Mode d''emploi'!$E$27,IF(SUM(D27:D29)&gt;0,AVERAGE(D27:D29),Utilitaires!$C$2))</f>
        <v xml:space="preserve">  …</v>
      </c>
      <c r="E26" s="595" t="str">
        <f>IFERROR(VLOOKUP(G26,Utilitaires!$A$11:$B$16,2),"")</f>
        <v>Il reste des critères à évaluer…</v>
      </c>
      <c r="F26" s="595"/>
      <c r="G26" s="286" t="str">
        <f>IFERROR(VLOOKUP(D26,Utilitaires!$A$21:$B$33,2),"")</f>
        <v>en attente</v>
      </c>
    </row>
    <row r="27" spans="1:7" ht="36.950000000000003" customHeight="1">
      <c r="A27" s="319">
        <f>MAX($A$15:A26)+1</f>
        <v>10</v>
      </c>
      <c r="B27" s="190" t="s">
        <v>192</v>
      </c>
      <c r="C27" s="191" t="s">
        <v>186</v>
      </c>
      <c r="D27" s="192" t="str">
        <f>IFERROR(VLOOKUP(C27,Utilitaires!$A$2:$C$7,3,),"")</f>
        <v xml:space="preserve">  …</v>
      </c>
      <c r="E27" s="201" t="str">
        <f>IFERROR(VLOOKUP(C27,Utilitaires!$A$2:$C$7,2,),"")</f>
        <v>Libellé du critère quand il sera choisi</v>
      </c>
      <c r="F27" s="194"/>
      <c r="G27" s="195"/>
    </row>
    <row r="28" spans="1:7" ht="54" customHeight="1">
      <c r="A28" s="319">
        <f>MAX($A$15:A27)+1</f>
        <v>11</v>
      </c>
      <c r="B28" s="174" t="s">
        <v>193</v>
      </c>
      <c r="C28" s="191" t="s">
        <v>186</v>
      </c>
      <c r="D28" s="179" t="str">
        <f>IFERROR(VLOOKUP(C28,Utilitaires!$A$2:$C$7,3,),"")</f>
        <v xml:space="preserve">  …</v>
      </c>
      <c r="E28" s="181" t="str">
        <f>IFERROR(VLOOKUP(C28,Utilitaires!$A$2:$C$7,2,),"")</f>
        <v>Libellé du critère quand il sera choisi</v>
      </c>
      <c r="F28" s="57"/>
      <c r="G28" s="65"/>
    </row>
    <row r="29" spans="1:7" ht="36.950000000000003" customHeight="1">
      <c r="A29" s="319">
        <f>MAX($A$15:A28)+1</f>
        <v>12</v>
      </c>
      <c r="B29" s="196" t="s">
        <v>194</v>
      </c>
      <c r="C29" s="191" t="s">
        <v>186</v>
      </c>
      <c r="D29" s="197" t="str">
        <f>IFERROR(VLOOKUP(C29,Utilitaires!$A$2:$C$7,3,),"")</f>
        <v xml:space="preserve">  …</v>
      </c>
      <c r="E29" s="203" t="str">
        <f>IFERROR(VLOOKUP(C29,Utilitaires!$A$2:$C$7,2,),"")</f>
        <v>Libellé du critère quand il sera choisi</v>
      </c>
      <c r="F29" s="199"/>
      <c r="G29" s="200"/>
    </row>
    <row r="30" spans="1:7" s="287" customFormat="1" ht="21" customHeight="1">
      <c r="A30" s="284" t="s">
        <v>100</v>
      </c>
      <c r="B30" s="596" t="s">
        <v>101</v>
      </c>
      <c r="C30" s="596"/>
      <c r="D30" s="285" t="str">
        <f>IF(COUNTIF(D31:D33,'Mode d''emploi'!$E$27)=COUNTIF(D31:D33,"&lt;&gt;"),'Mode d''emploi'!$E$27,IF(SUM(D31:D33)&gt;0,AVERAGE(D31:D33),Utilitaires!$C$2))</f>
        <v xml:space="preserve">  …</v>
      </c>
      <c r="E30" s="595" t="str">
        <f>IFERROR(VLOOKUP(G30,Utilitaires!$A$11:$B$16,2),"")</f>
        <v>Il reste des critères à évaluer…</v>
      </c>
      <c r="F30" s="595"/>
      <c r="G30" s="286" t="str">
        <f>IFERROR(VLOOKUP(D30,Utilitaires!$A$21:$B$33,2),"")</f>
        <v>en attente</v>
      </c>
    </row>
    <row r="31" spans="1:7" ht="36.950000000000003" customHeight="1">
      <c r="A31" s="319">
        <f>MAX($A$15,A29)+1</f>
        <v>13</v>
      </c>
      <c r="B31" s="190" t="s">
        <v>148</v>
      </c>
      <c r="C31" s="191" t="s">
        <v>186</v>
      </c>
      <c r="D31" s="192" t="str">
        <f>IFERROR(VLOOKUP(C31,Utilitaires!$A$2:$C$7,3,),"")</f>
        <v xml:space="preserve">  …</v>
      </c>
      <c r="E31" s="201" t="str">
        <f>IFERROR(VLOOKUP(C31,Utilitaires!$A$2:$C$7,2,),"")</f>
        <v>Libellé du critère quand il sera choisi</v>
      </c>
      <c r="F31" s="194"/>
      <c r="G31" s="195"/>
    </row>
    <row r="32" spans="1:7" ht="36.950000000000003" customHeight="1">
      <c r="A32" s="176">
        <f>MAX($A$15,A31)+1</f>
        <v>14</v>
      </c>
      <c r="B32" s="177" t="s">
        <v>174</v>
      </c>
      <c r="C32" s="191" t="s">
        <v>186</v>
      </c>
      <c r="D32" s="179" t="str">
        <f>IFERROR(VLOOKUP(C32,Utilitaires!$A$2:$C$7,3,),"")</f>
        <v xml:space="preserve">  …</v>
      </c>
      <c r="E32" s="181" t="str">
        <f>IFERROR(VLOOKUP(C32,Utilitaires!$A$2:$C$7,2,),"")</f>
        <v>Libellé du critère quand il sera choisi</v>
      </c>
      <c r="F32" s="57"/>
      <c r="G32" s="65"/>
    </row>
    <row r="33" spans="1:7" ht="36.950000000000003" customHeight="1">
      <c r="A33" s="320">
        <f>MAX($A$15,A32)+1</f>
        <v>15</v>
      </c>
      <c r="B33" s="204" t="s">
        <v>314</v>
      </c>
      <c r="C33" s="191" t="s">
        <v>186</v>
      </c>
      <c r="D33" s="197" t="str">
        <f>IFERROR(VLOOKUP(C33,Utilitaires!$A$2:$C$7,3,),"")</f>
        <v xml:space="preserve">  …</v>
      </c>
      <c r="E33" s="203" t="str">
        <f>IFERROR(VLOOKUP(C33,Utilitaires!$A$2:$C$7,2,),"")</f>
        <v>Libellé du critère quand il sera choisi</v>
      </c>
      <c r="F33" s="199"/>
      <c r="G33" s="200"/>
    </row>
    <row r="34" spans="1:7" s="287" customFormat="1" ht="21.95" customHeight="1">
      <c r="A34" s="284" t="s">
        <v>102</v>
      </c>
      <c r="B34" s="596" t="s">
        <v>103</v>
      </c>
      <c r="C34" s="596"/>
      <c r="D34" s="285" t="str">
        <f>IF(COUNTIF(D35:D37,'Mode d''emploi'!$E$27)=COUNTIF(D35:D37,"&lt;&gt;"),'Mode d''emploi'!$E$27,IF(SUM(D35:D37)&gt;0,AVERAGE(D35:D37),Utilitaires!$C$2))</f>
        <v xml:space="preserve">  …</v>
      </c>
      <c r="E34" s="595" t="str">
        <f>IFERROR(VLOOKUP(G34,Utilitaires!$A$11:$B$16,2),"")</f>
        <v>Il reste des critères à évaluer…</v>
      </c>
      <c r="F34" s="595"/>
      <c r="G34" s="286" t="str">
        <f>IFERROR(VLOOKUP(D34,Utilitaires!$A$21:$B$33,2),"")</f>
        <v>en attente</v>
      </c>
    </row>
    <row r="35" spans="1:7" ht="36.950000000000003" customHeight="1">
      <c r="A35" s="319">
        <f>MAX($A$15:A34)+1</f>
        <v>16</v>
      </c>
      <c r="B35" s="190" t="s">
        <v>195</v>
      </c>
      <c r="C35" s="191" t="s">
        <v>186</v>
      </c>
      <c r="D35" s="192" t="str">
        <f>IFERROR(VLOOKUP(C35,Utilitaires!$A$2:$C$7,3,),"")</f>
        <v xml:space="preserve">  …</v>
      </c>
      <c r="E35" s="201" t="str">
        <f>IFERROR(VLOOKUP(C35,Utilitaires!$A$2:$C$7,2,),"")</f>
        <v>Libellé du critère quand il sera choisi</v>
      </c>
      <c r="F35" s="194"/>
      <c r="G35" s="195"/>
    </row>
    <row r="36" spans="1:7" s="86" customFormat="1" ht="36.950000000000003" customHeight="1">
      <c r="A36" s="176">
        <f>MAX($A$15,A35)+1</f>
        <v>17</v>
      </c>
      <c r="B36" s="174" t="s">
        <v>173</v>
      </c>
      <c r="C36" s="191" t="s">
        <v>186</v>
      </c>
      <c r="D36" s="179" t="str">
        <f>IFERROR(VLOOKUP(C36,Utilitaires!$A$2:$C$7,3,),"")</f>
        <v xml:space="preserve">  …</v>
      </c>
      <c r="E36" s="181" t="str">
        <f>IFERROR(VLOOKUP(C36,Utilitaires!$A$2:$C$7,2,),"")</f>
        <v>Libellé du critère quand il sera choisi</v>
      </c>
      <c r="F36" s="57"/>
      <c r="G36" s="65"/>
    </row>
    <row r="37" spans="1:7" s="84" customFormat="1" ht="36.950000000000003" customHeight="1">
      <c r="A37" s="467">
        <f>MAX($A$15,A36)+1</f>
        <v>18</v>
      </c>
      <c r="B37" s="468" t="s">
        <v>196</v>
      </c>
      <c r="C37" s="469" t="s">
        <v>186</v>
      </c>
      <c r="D37" s="471" t="str">
        <f>IFERROR(VLOOKUP(C37,Utilitaires!$A$2:$C$7,3,),"")</f>
        <v xml:space="preserve">  …</v>
      </c>
      <c r="E37" s="472" t="str">
        <f>IFERROR(VLOOKUP(C37,Utilitaires!$A$2:$C$7,2,),"")</f>
        <v>Libellé du critère quand il sera choisi</v>
      </c>
      <c r="F37" s="473"/>
      <c r="G37" s="475"/>
    </row>
    <row r="38" spans="1:7" s="287" customFormat="1" ht="21.95" customHeight="1">
      <c r="A38" s="442" t="s">
        <v>104</v>
      </c>
      <c r="B38" s="603" t="s">
        <v>105</v>
      </c>
      <c r="C38" s="603"/>
      <c r="D38" s="470" t="str">
        <f>IF(COUNTIF(D39:D40,'Mode d''emploi'!$E$27)=COUNTIF(D39:D40,"&lt;&gt;"),'Mode d''emploi'!$E$27,IF(SUM(D39:D40)&gt;0,AVERAGE(D39:D40),Utilitaires!$C$2))</f>
        <v xml:space="preserve">  …</v>
      </c>
      <c r="E38" s="602" t="str">
        <f>IFERROR(VLOOKUP(G38,Utilitaires!$A$11:$B$16,2),"")</f>
        <v>Il reste des critères à évaluer…</v>
      </c>
      <c r="F38" s="602"/>
      <c r="G38" s="474" t="str">
        <f>IFERROR(VLOOKUP(D38,Utilitaires!$A$21:$B$33,2),"")</f>
        <v>en attente</v>
      </c>
    </row>
    <row r="39" spans="1:7" s="84" customFormat="1" ht="36.950000000000003" customHeight="1">
      <c r="A39" s="441">
        <f>MAX($A$15,A37)+1</f>
        <v>19</v>
      </c>
      <c r="B39" s="178" t="s">
        <v>197</v>
      </c>
      <c r="C39" s="191" t="s">
        <v>186</v>
      </c>
      <c r="D39" s="433" t="str">
        <f>IFERROR(VLOOKUP(C39,Utilitaires!$A$2:$C$7,3,),"")</f>
        <v xml:space="preserve">  …</v>
      </c>
      <c r="E39" s="429" t="str">
        <f>IFERROR(VLOOKUP(C39,Utilitaires!$A$2:$C$7,2,),"")</f>
        <v>Libellé du critère quand il sera choisi</v>
      </c>
      <c r="F39" s="438"/>
      <c r="G39" s="428"/>
    </row>
    <row r="40" spans="1:7" s="90" customFormat="1" ht="36.950000000000003" customHeight="1">
      <c r="A40" s="463">
        <f>MAX($A$15:A39)+1</f>
        <v>20</v>
      </c>
      <c r="B40" s="443" t="s">
        <v>198</v>
      </c>
      <c r="C40" s="191" t="s">
        <v>186</v>
      </c>
      <c r="D40" s="432" t="str">
        <f>IFERROR(VLOOKUP(C40,Utilitaires!$A$2:$C$7,3,),"")</f>
        <v xml:space="preserve">  …</v>
      </c>
      <c r="E40" s="429" t="str">
        <f>IFERROR(VLOOKUP(C40,Utilitaires!$A$2:$C$7,2,),"")</f>
        <v>Libellé du critère quand il sera choisi</v>
      </c>
      <c r="F40" s="438"/>
      <c r="G40" s="440"/>
    </row>
    <row r="41" spans="1:7" s="287" customFormat="1" ht="21.95" customHeight="1">
      <c r="A41" s="444" t="s">
        <v>106</v>
      </c>
      <c r="B41" s="605" t="s">
        <v>107</v>
      </c>
      <c r="C41" s="606"/>
      <c r="D41" s="434" t="str">
        <f>IF(COUNTIF(D42:D44,'Mode d''emploi'!$E$27)=COUNTIF(D42:D44,"&lt;&gt;"),'Mode d''emploi'!$E$27,IF(SUM(D42:D44)&gt;0,AVERAGE(D42:D44),Utilitaires!$C$2))</f>
        <v xml:space="preserve">  …</v>
      </c>
      <c r="E41" s="604" t="str">
        <f>IFERROR(VLOOKUP(G41,Utilitaires!$A$11:$B$16,2),"")</f>
        <v>Il reste des critères à évaluer…</v>
      </c>
      <c r="F41" s="604"/>
      <c r="G41" s="439" t="str">
        <f>IFERROR(VLOOKUP(D41,Utilitaires!$A$21:$B$33,2),"")</f>
        <v>en attente</v>
      </c>
    </row>
    <row r="42" spans="1:7" s="84" customFormat="1" ht="36.950000000000003" customHeight="1">
      <c r="A42" s="319">
        <f>MAX($A$15,A40)+1</f>
        <v>21</v>
      </c>
      <c r="B42" s="190" t="s">
        <v>315</v>
      </c>
      <c r="C42" s="191" t="s">
        <v>186</v>
      </c>
      <c r="D42" s="192" t="str">
        <f>IFERROR(VLOOKUP(C42,Utilitaires!$A$2:$C$7,3,),"")</f>
        <v xml:space="preserve">  …</v>
      </c>
      <c r="E42" s="201" t="str">
        <f>IFERROR(VLOOKUP(C42,Utilitaires!$A$2:$C$7,2,),"")</f>
        <v>Libellé du critère quand il sera choisi</v>
      </c>
      <c r="F42" s="194"/>
      <c r="G42" s="195"/>
    </row>
    <row r="43" spans="1:7" s="86" customFormat="1" ht="36.950000000000003" customHeight="1">
      <c r="A43" s="176">
        <f>MAX($A$15,A42)+1</f>
        <v>22</v>
      </c>
      <c r="B43" s="174" t="s">
        <v>149</v>
      </c>
      <c r="C43" s="191" t="s">
        <v>186</v>
      </c>
      <c r="D43" s="179" t="str">
        <f>IFERROR(VLOOKUP(C43,Utilitaires!$A$2:$C$7,3,),"")</f>
        <v xml:space="preserve">  …</v>
      </c>
      <c r="E43" s="181" t="str">
        <f>IFERROR(VLOOKUP(C43,Utilitaires!$A$2:$C$7,2,),"")</f>
        <v>Libellé du critère quand il sera choisi</v>
      </c>
      <c r="F43" s="436"/>
      <c r="G43" s="437"/>
    </row>
    <row r="44" spans="1:7" s="84" customFormat="1" ht="36.950000000000003" customHeight="1">
      <c r="A44" s="319">
        <f>MAX($A$15:A43)+1</f>
        <v>23</v>
      </c>
      <c r="B44" s="196" t="s">
        <v>206</v>
      </c>
      <c r="C44" s="191" t="s">
        <v>186</v>
      </c>
      <c r="D44" s="197" t="str">
        <f>IFERROR(VLOOKUP(C44,Utilitaires!$A$2:$C$7,3,),"")</f>
        <v xml:space="preserve">  …</v>
      </c>
      <c r="E44" s="203" t="str">
        <f>IFERROR(VLOOKUP(C44,Utilitaires!$A$2:$C$7,2,),"")</f>
        <v>Libellé du critère quand il sera choisi</v>
      </c>
      <c r="F44" s="205"/>
      <c r="G44" s="206"/>
    </row>
    <row r="45" spans="1:7" s="287" customFormat="1" ht="21" customHeight="1">
      <c r="A45" s="284" t="s">
        <v>108</v>
      </c>
      <c r="B45" s="596" t="s">
        <v>109</v>
      </c>
      <c r="C45" s="596"/>
      <c r="D45" s="285" t="str">
        <f>IF(COUNTIF(D46:D48,'Mode d''emploi'!$E$27)=COUNTIF(D46:D48,"&lt;&gt;"),'Mode d''emploi'!$E$27,IF(SUM(D46:D48)&gt;0,AVERAGE(D46:D48),Utilitaires!$C$2))</f>
        <v xml:space="preserve">  …</v>
      </c>
      <c r="E45" s="595" t="str">
        <f>IFERROR(VLOOKUP(G45,Utilitaires!$A$11:$B$16,2),"")</f>
        <v>Il reste des critères à évaluer…</v>
      </c>
      <c r="F45" s="595"/>
      <c r="G45" s="286" t="str">
        <f>IFERROR(VLOOKUP(D45,Utilitaires!$A$21:$B$33,2),"")</f>
        <v>en attente</v>
      </c>
    </row>
    <row r="46" spans="1:7" s="84" customFormat="1" ht="36.950000000000003" customHeight="1">
      <c r="A46" s="319">
        <f>MAX($A$15:A45)+1</f>
        <v>24</v>
      </c>
      <c r="B46" s="190" t="s">
        <v>199</v>
      </c>
      <c r="C46" s="191" t="s">
        <v>186</v>
      </c>
      <c r="D46" s="192" t="str">
        <f>IFERROR(VLOOKUP(C46,Utilitaires!$A$2:$C$7,3,),"")</f>
        <v xml:space="preserve">  …</v>
      </c>
      <c r="E46" s="201" t="str">
        <f>IFERROR(VLOOKUP(C46,Utilitaires!$A$2:$C$7,2,),"")</f>
        <v>Libellé du critère quand il sera choisi</v>
      </c>
      <c r="F46" s="194"/>
      <c r="G46" s="195"/>
    </row>
    <row r="47" spans="1:7" s="86" customFormat="1" ht="36.950000000000003" customHeight="1">
      <c r="A47" s="176">
        <f>MAX($A$15,A46)+1</f>
        <v>25</v>
      </c>
      <c r="B47" s="174" t="s">
        <v>150</v>
      </c>
      <c r="C47" s="191" t="s">
        <v>186</v>
      </c>
      <c r="D47" s="179" t="str">
        <f>IFERROR(VLOOKUP(C47,Utilitaires!$A$2:$C$7,3,),"")</f>
        <v xml:space="preserve">  …</v>
      </c>
      <c r="E47" s="181" t="str">
        <f>IFERROR(VLOOKUP(C47,Utilitaires!$A$2:$C$7,2,),"")</f>
        <v>Libellé du critère quand il sera choisi</v>
      </c>
      <c r="F47" s="57"/>
      <c r="G47" s="65"/>
    </row>
    <row r="48" spans="1:7" s="84" customFormat="1" ht="36.950000000000003" customHeight="1">
      <c r="A48" s="320">
        <f>MAX($A$15,A47)+1</f>
        <v>26</v>
      </c>
      <c r="B48" s="196" t="s">
        <v>151</v>
      </c>
      <c r="C48" s="191" t="s">
        <v>186</v>
      </c>
      <c r="D48" s="197" t="str">
        <f>IFERROR(VLOOKUP(C48,Utilitaires!$A$2:$C$7,3,),"")</f>
        <v xml:space="preserve">  …</v>
      </c>
      <c r="E48" s="203" t="str">
        <f>IFERROR(VLOOKUP(C48,Utilitaires!$A$2:$C$7,2,),"")</f>
        <v>Libellé du critère quand il sera choisi</v>
      </c>
      <c r="F48" s="199"/>
      <c r="G48" s="200"/>
    </row>
    <row r="49" spans="1:7" s="287" customFormat="1" ht="21" customHeight="1">
      <c r="A49" s="284" t="s">
        <v>110</v>
      </c>
      <c r="B49" s="596" t="s">
        <v>111</v>
      </c>
      <c r="C49" s="596"/>
      <c r="D49" s="285" t="str">
        <f>IF(COUNTIF(D50:D51,'Mode d''emploi'!$E$27)=COUNTIF(D50:D51,"&lt;&gt;"),'Mode d''emploi'!$E$27,IF(SUM(D50:D51)&gt;0,AVERAGE(D50:D51),Utilitaires!$C$2))</f>
        <v xml:space="preserve">  …</v>
      </c>
      <c r="E49" s="595" t="str">
        <f>IFERROR(VLOOKUP(G49,Utilitaires!$A$11:$B$16,2),"")</f>
        <v>Il reste des critères à évaluer…</v>
      </c>
      <c r="F49" s="595"/>
      <c r="G49" s="286" t="str">
        <f>IFERROR(VLOOKUP(D49,Utilitaires!$A$21:$B$33,2),"")</f>
        <v>en attente</v>
      </c>
    </row>
    <row r="50" spans="1:7" s="84" customFormat="1" ht="36.950000000000003" customHeight="1">
      <c r="A50" s="319">
        <f>MAX($A$15:A49)+1</f>
        <v>27</v>
      </c>
      <c r="B50" s="190" t="s">
        <v>200</v>
      </c>
      <c r="C50" s="191" t="s">
        <v>186</v>
      </c>
      <c r="D50" s="192" t="str">
        <f>IFERROR(VLOOKUP(C50,Utilitaires!$A$2:$C$7,3,),"")</f>
        <v xml:space="preserve">  …</v>
      </c>
      <c r="E50" s="201" t="str">
        <f>IFERROR(VLOOKUP(C50,Utilitaires!$A$2:$C$7,2,),"")</f>
        <v>Libellé du critère quand il sera choisi</v>
      </c>
      <c r="F50" s="194"/>
      <c r="G50" s="195"/>
    </row>
    <row r="51" spans="1:7" s="84" customFormat="1" ht="36.950000000000003" customHeight="1">
      <c r="A51" s="320">
        <f>MAX($A$15,A50)+1</f>
        <v>28</v>
      </c>
      <c r="B51" s="196" t="s">
        <v>152</v>
      </c>
      <c r="C51" s="191" t="s">
        <v>186</v>
      </c>
      <c r="D51" s="197" t="str">
        <f>IFERROR(VLOOKUP(C51,Utilitaires!$A$2:$C$7,3,),"")</f>
        <v xml:space="preserve">  …</v>
      </c>
      <c r="E51" s="203" t="str">
        <f>IFERROR(VLOOKUP(C51,Utilitaires!$A$2:$C$7,2,),"")</f>
        <v>Libellé du critère quand il sera choisi</v>
      </c>
      <c r="F51" s="199"/>
      <c r="G51" s="200"/>
    </row>
    <row r="52" spans="1:7" s="287" customFormat="1" ht="21" customHeight="1">
      <c r="A52" s="284" t="s">
        <v>112</v>
      </c>
      <c r="B52" s="596" t="s">
        <v>107</v>
      </c>
      <c r="C52" s="596"/>
      <c r="D52" s="285" t="str">
        <f>IF(COUNTIF(D53:D54,'Mode d''emploi'!$E$27)=COUNTIF(D53:D54,"&lt;&gt;"),'Mode d''emploi'!$E$27,IF(SUM(D53:D54)&gt;0,AVERAGE(D53:D54),Utilitaires!$C$2))</f>
        <v xml:space="preserve">  …</v>
      </c>
      <c r="E52" s="595" t="str">
        <f>IFERROR(VLOOKUP(G52,Utilitaires!$A$11:$B$16,2),"")</f>
        <v>Il reste des critères à évaluer…</v>
      </c>
      <c r="F52" s="595"/>
      <c r="G52" s="286" t="str">
        <f>IFERROR(VLOOKUP(D52,Utilitaires!$A$21:$B$33,2),"")</f>
        <v>en attente</v>
      </c>
    </row>
    <row r="53" spans="1:7" s="84" customFormat="1" ht="36.950000000000003" customHeight="1">
      <c r="A53" s="319">
        <f>MAX($A$15:A52)+1</f>
        <v>29</v>
      </c>
      <c r="B53" s="190" t="s">
        <v>201</v>
      </c>
      <c r="C53" s="191" t="s">
        <v>186</v>
      </c>
      <c r="D53" s="192" t="str">
        <f>IFERROR(VLOOKUP(C53,Utilitaires!$A$2:$C$7,3,),"")</f>
        <v xml:space="preserve">  …</v>
      </c>
      <c r="E53" s="201" t="str">
        <f>IFERROR(VLOOKUP(C53,Utilitaires!$A$2:$C$7,2,),"")</f>
        <v>Libellé du critère quand il sera choisi</v>
      </c>
      <c r="F53" s="194"/>
      <c r="G53" s="195"/>
    </row>
    <row r="54" spans="1:7" s="84" customFormat="1" ht="36.950000000000003" customHeight="1">
      <c r="A54" s="467">
        <f>MAX($A$15,A53)+1</f>
        <v>30</v>
      </c>
      <c r="B54" s="468" t="s">
        <v>153</v>
      </c>
      <c r="C54" s="469" t="s">
        <v>186</v>
      </c>
      <c r="D54" s="471" t="str">
        <f>IFERROR(VLOOKUP(C54,Utilitaires!$A$2:$C$7,3,),"")</f>
        <v xml:space="preserve">  …</v>
      </c>
      <c r="E54" s="476" t="str">
        <f>IFERROR(VLOOKUP(C54,Utilitaires!$A$2:$C$7,2,),"")</f>
        <v>Libellé du critère quand il sera choisi</v>
      </c>
      <c r="F54" s="473"/>
      <c r="G54" s="477"/>
    </row>
    <row r="55" spans="1:7" s="287" customFormat="1" ht="23.1" customHeight="1">
      <c r="A55" s="442" t="s">
        <v>113</v>
      </c>
      <c r="B55" s="603" t="s">
        <v>114</v>
      </c>
      <c r="C55" s="603"/>
      <c r="D55" s="434" t="str">
        <f>IF(COUNTIF(D56:D57,'Mode d''emploi'!$E$27)=COUNTIF(D56:D57,"&lt;&gt;"),'Mode d''emploi'!$E$27,IF(SUM(D56:D57)&gt;0,AVERAGE(D56:D57),Utilitaires!$C$2))</f>
        <v xml:space="preserve">  …</v>
      </c>
      <c r="E55" s="604" t="str">
        <f>IFERROR(VLOOKUP(G55,Utilitaires!$A$11:$B$16,2),"")</f>
        <v>Il reste des critères à évaluer…</v>
      </c>
      <c r="F55" s="604"/>
      <c r="G55" s="439" t="str">
        <f>IFERROR(VLOOKUP(D55,Utilitaires!$A$21:$B$33,2),"")</f>
        <v>en attente</v>
      </c>
    </row>
    <row r="56" spans="1:7" s="84" customFormat="1" ht="36.950000000000003" customHeight="1">
      <c r="A56" s="441">
        <f>MAX($A$15,A54)+1</f>
        <v>31</v>
      </c>
      <c r="B56" s="178" t="s">
        <v>202</v>
      </c>
      <c r="C56" s="191" t="s">
        <v>186</v>
      </c>
      <c r="D56" s="430" t="str">
        <f>IFERROR(VLOOKUP(C56,Utilitaires!$A$2:$C$7,3,),"")</f>
        <v xml:space="preserve">  …</v>
      </c>
      <c r="E56" s="435" t="str">
        <f>IFERROR(VLOOKUP(C56,Utilitaires!$A$2:$C$7,2,),"")</f>
        <v>Libellé du critère quand il sera choisi</v>
      </c>
      <c r="F56" s="205"/>
      <c r="G56" s="206"/>
    </row>
    <row r="57" spans="1:7" s="84" customFormat="1" ht="36.950000000000003" customHeight="1">
      <c r="A57" s="445">
        <f>MAX($A$15,A56)+1</f>
        <v>32</v>
      </c>
      <c r="B57" s="443" t="s">
        <v>154</v>
      </c>
      <c r="C57" s="191" t="s">
        <v>186</v>
      </c>
      <c r="D57" s="431" t="str">
        <f>IFERROR(VLOOKUP(C57,Utilitaires!$A$2:$C$7,3,),"")</f>
        <v xml:space="preserve">  …</v>
      </c>
      <c r="E57" s="446" t="str">
        <f>IFERROR(VLOOKUP(C57,Utilitaires!$A$2:$C$7,2,),"")</f>
        <v>Libellé du critère quand il sera choisi</v>
      </c>
      <c r="F57" s="438"/>
      <c r="G57" s="440"/>
    </row>
    <row r="58" spans="1:7" s="287" customFormat="1" ht="23.1" customHeight="1">
      <c r="A58" s="442" t="s">
        <v>115</v>
      </c>
      <c r="B58" s="603" t="s">
        <v>116</v>
      </c>
      <c r="C58" s="603"/>
      <c r="D58" s="434" t="str">
        <f>IF(COUNTIF(D59:D61,'Mode d''emploi'!$E$27)=COUNTIF(D59:D61,"&lt;&gt;"),'Mode d''emploi'!$E$27,IF(SUM(D59:D61)&gt;0,AVERAGE(D59:D61),Utilitaires!$C$2))</f>
        <v xml:space="preserve">  …</v>
      </c>
      <c r="E58" s="604" t="str">
        <f>IFERROR(VLOOKUP(G58,Utilitaires!$A$11:$B$16,2),"")</f>
        <v>Il reste des critères à évaluer…</v>
      </c>
      <c r="F58" s="604"/>
      <c r="G58" s="439" t="str">
        <f>IFERROR(VLOOKUP(D58,Utilitaires!$A$21:$B$33,2),"")</f>
        <v>en attente</v>
      </c>
    </row>
    <row r="59" spans="1:7" s="84" customFormat="1" ht="36.950000000000003" customHeight="1">
      <c r="A59" s="319">
        <f>MAX($A$15:A58)+1</f>
        <v>33</v>
      </c>
      <c r="B59" s="190" t="s">
        <v>203</v>
      </c>
      <c r="C59" s="191" t="s">
        <v>186</v>
      </c>
      <c r="D59" s="192" t="str">
        <f>IFERROR(VLOOKUP(C59,Utilitaires!$A$2:$C$7,3,),"")</f>
        <v xml:space="preserve">  …</v>
      </c>
      <c r="E59" s="201" t="str">
        <f>IFERROR(VLOOKUP(C59,Utilitaires!$A$2:$C$7,2,),"")</f>
        <v>Libellé du critère quand il sera choisi</v>
      </c>
      <c r="F59" s="194"/>
      <c r="G59" s="195"/>
    </row>
    <row r="60" spans="1:7" s="89" customFormat="1" ht="36.950000000000003" customHeight="1">
      <c r="A60" s="319">
        <f>MAX($A$15:A59)+1</f>
        <v>34</v>
      </c>
      <c r="B60" s="174" t="s">
        <v>207</v>
      </c>
      <c r="C60" s="191" t="s">
        <v>186</v>
      </c>
      <c r="D60" s="179" t="str">
        <f>IFERROR(VLOOKUP(C60,Utilitaires!$A$2:$C$7,3,),"")</f>
        <v xml:space="preserve">  …</v>
      </c>
      <c r="E60" s="181" t="str">
        <f>IFERROR(VLOOKUP(C60,Utilitaires!$A$2:$C$7,2,),"")</f>
        <v>Libellé du critère quand il sera choisi</v>
      </c>
      <c r="F60" s="57"/>
      <c r="G60" s="65"/>
    </row>
    <row r="61" spans="1:7" s="84" customFormat="1" ht="36.950000000000003" customHeight="1">
      <c r="A61" s="319">
        <f>MAX($A$15:A60)+1</f>
        <v>35</v>
      </c>
      <c r="B61" s="196" t="s">
        <v>208</v>
      </c>
      <c r="C61" s="191" t="s">
        <v>186</v>
      </c>
      <c r="D61" s="197" t="str">
        <f>IFERROR(VLOOKUP(C61,Utilitaires!$A$2:$C$7,3,),"")</f>
        <v xml:space="preserve">  …</v>
      </c>
      <c r="E61" s="203" t="s">
        <v>305</v>
      </c>
      <c r="F61" s="199"/>
      <c r="G61" s="200"/>
    </row>
    <row r="62" spans="1:7" s="287" customFormat="1" ht="21" customHeight="1">
      <c r="A62" s="284" t="s">
        <v>117</v>
      </c>
      <c r="B62" s="596" t="s">
        <v>118</v>
      </c>
      <c r="C62" s="596"/>
      <c r="D62" s="285" t="str">
        <f>IF(COUNTIF(D63:D67,'Mode d''emploi'!$E$27)=COUNTIF(D63:D67,"&lt;&gt;"),'Mode d''emploi'!$E$27,IF(SUM(D63:D67)&gt;0,AVERAGE(D63:D67),Utilitaires!$C$2))</f>
        <v xml:space="preserve">  …</v>
      </c>
      <c r="E62" s="595" t="str">
        <f>IFERROR(VLOOKUP(G62,Utilitaires!$A$11:$B$16,2),"")</f>
        <v>Il reste des critères à évaluer…</v>
      </c>
      <c r="F62" s="595"/>
      <c r="G62" s="286" t="str">
        <f>IFERROR(VLOOKUP(D62,Utilitaires!$A$21:$B$33,2),"")</f>
        <v>en attente</v>
      </c>
    </row>
    <row r="63" spans="1:7" s="89" customFormat="1" ht="36.950000000000003" customHeight="1">
      <c r="A63" s="319">
        <f>MAX($A$15,A61)+1</f>
        <v>36</v>
      </c>
      <c r="B63" s="190" t="s">
        <v>184</v>
      </c>
      <c r="C63" s="191" t="s">
        <v>186</v>
      </c>
      <c r="D63" s="192" t="str">
        <f>IFERROR(VLOOKUP(C63,Utilitaires!$A$2:$C$7,3,),"")</f>
        <v xml:space="preserve">  …</v>
      </c>
      <c r="E63" s="201" t="str">
        <f>IFERROR(VLOOKUP(C63,Utilitaires!$A$2:$C$7,2,),"")</f>
        <v>Libellé du critère quand il sera choisi</v>
      </c>
      <c r="F63" s="194"/>
      <c r="G63" s="195"/>
    </row>
    <row r="64" spans="1:7" s="89" customFormat="1" ht="36.950000000000003" customHeight="1">
      <c r="A64" s="176">
        <f t="shared" ref="A64:A67" si="1">MAX($A$15,A63)+1</f>
        <v>37</v>
      </c>
      <c r="B64" s="174" t="s">
        <v>185</v>
      </c>
      <c r="C64" s="191" t="s">
        <v>186</v>
      </c>
      <c r="D64" s="179" t="str">
        <f>IFERROR(VLOOKUP(C64,Utilitaires!$A$2:$C$7,3,),"")</f>
        <v xml:space="preserve">  …</v>
      </c>
      <c r="E64" s="181" t="str">
        <f>IFERROR(VLOOKUP(C64,Utilitaires!$A$2:$C$7,2,),"")</f>
        <v>Libellé du critère quand il sera choisi</v>
      </c>
      <c r="F64" s="57"/>
      <c r="G64" s="65"/>
    </row>
    <row r="65" spans="1:9" s="89" customFormat="1" ht="36.950000000000003" customHeight="1">
      <c r="A65" s="319">
        <f>MAX($A$15:A64)+1</f>
        <v>38</v>
      </c>
      <c r="B65" s="174" t="s">
        <v>209</v>
      </c>
      <c r="C65" s="191" t="s">
        <v>186</v>
      </c>
      <c r="D65" s="179" t="str">
        <f>IFERROR(VLOOKUP(C65,Utilitaires!$A$2:$C$7,3,),"")</f>
        <v xml:space="preserve">  …</v>
      </c>
      <c r="E65" s="181" t="str">
        <f>IFERROR(VLOOKUP(C65,Utilitaires!$A$2:$C$7,2,),"")</f>
        <v>Libellé du critère quand il sera choisi</v>
      </c>
      <c r="F65" s="57"/>
      <c r="G65" s="65"/>
    </row>
    <row r="66" spans="1:9" s="89" customFormat="1" ht="36.950000000000003" customHeight="1">
      <c r="A66" s="176">
        <f t="shared" si="1"/>
        <v>39</v>
      </c>
      <c r="B66" s="174" t="s">
        <v>155</v>
      </c>
      <c r="C66" s="191" t="s">
        <v>186</v>
      </c>
      <c r="D66" s="179" t="str">
        <f>IFERROR(VLOOKUP(C66,Utilitaires!$A$2:$C$7,3,),"")</f>
        <v xml:space="preserve">  …</v>
      </c>
      <c r="E66" s="181" t="str">
        <f>IFERROR(VLOOKUP(C66,Utilitaires!$A$2:$C$7,2,),"")</f>
        <v>Libellé du critère quand il sera choisi</v>
      </c>
      <c r="F66" s="57"/>
      <c r="G66" s="65"/>
    </row>
    <row r="67" spans="1:9" s="84" customFormat="1" ht="36.950000000000003" customHeight="1">
      <c r="A67" s="467">
        <f t="shared" si="1"/>
        <v>40</v>
      </c>
      <c r="B67" s="468" t="s">
        <v>156</v>
      </c>
      <c r="C67" s="478" t="s">
        <v>186</v>
      </c>
      <c r="D67" s="471" t="str">
        <f>IFERROR(VLOOKUP(C67,Utilitaires!$A$2:$C$7,3,),"")</f>
        <v xml:space="preserve">  …</v>
      </c>
      <c r="E67" s="476" t="str">
        <f>IFERROR(VLOOKUP(C67,Utilitaires!$A$2:$C$7,2,),"")</f>
        <v>Libellé du critère quand il sera choisi</v>
      </c>
      <c r="F67" s="473"/>
      <c r="G67" s="477"/>
    </row>
    <row r="68" spans="1:9" s="287" customFormat="1" ht="18.95" customHeight="1">
      <c r="A68" s="442" t="s">
        <v>119</v>
      </c>
      <c r="B68" s="603" t="s">
        <v>120</v>
      </c>
      <c r="C68" s="603"/>
      <c r="D68" s="434" t="str">
        <f>IF(COUNTIF(D69:D72,'Mode d''emploi'!$E$27)=COUNTIF(D69:D72,"&lt;&gt;"),'Mode d''emploi'!$E$27,IF(SUM(D69:D72)&gt;0,AVERAGE(D69:D72),Utilitaires!$C$2))</f>
        <v xml:space="preserve">  …</v>
      </c>
      <c r="E68" s="604" t="str">
        <f>IFERROR(VLOOKUP(G68,Utilitaires!$A$11:$B$16,2),"")</f>
        <v>Il reste des critères à évaluer…</v>
      </c>
      <c r="F68" s="604"/>
      <c r="G68" s="439" t="str">
        <f>IFERROR(VLOOKUP(D68,Utilitaires!$A$21:$B$33,2),"")</f>
        <v>en attente</v>
      </c>
    </row>
    <row r="69" spans="1:9" s="84" customFormat="1" ht="36.950000000000003" customHeight="1">
      <c r="A69" s="319">
        <f>MAX($A$15,A67)+1</f>
        <v>41</v>
      </c>
      <c r="B69" s="190" t="s">
        <v>157</v>
      </c>
      <c r="C69" s="191" t="s">
        <v>186</v>
      </c>
      <c r="D69" s="192" t="str">
        <f>IFERROR(VLOOKUP(C69,Utilitaires!$A$2:$C$7,3,),"")</f>
        <v xml:space="preserve">  …</v>
      </c>
      <c r="E69" s="201" t="str">
        <f>IFERROR(VLOOKUP(C69,Utilitaires!$A$2:$C$7,2,),"")</f>
        <v>Libellé du critère quand il sera choisi</v>
      </c>
      <c r="F69" s="194"/>
      <c r="G69" s="195"/>
    </row>
    <row r="70" spans="1:9" s="84" customFormat="1" ht="36.950000000000003" customHeight="1">
      <c r="A70" s="176">
        <f>MAX($A$15,A69)+1</f>
        <v>42</v>
      </c>
      <c r="B70" s="174" t="s">
        <v>210</v>
      </c>
      <c r="C70" s="191" t="s">
        <v>186</v>
      </c>
      <c r="D70" s="179" t="str">
        <f>IFERROR(VLOOKUP(C70,Utilitaires!$A$2:$C$7,3,),"")</f>
        <v xml:space="preserve">  …</v>
      </c>
      <c r="E70" s="181" t="str">
        <f>IFERROR(VLOOKUP(C70,Utilitaires!$A$2:$C$7,2,),"")</f>
        <v>Libellé du critère quand il sera choisi</v>
      </c>
      <c r="F70" s="57"/>
      <c r="G70" s="65"/>
    </row>
    <row r="71" spans="1:9" s="84" customFormat="1" ht="36.950000000000003" customHeight="1">
      <c r="A71" s="176">
        <f>MAX($A$15,A70)+1</f>
        <v>43</v>
      </c>
      <c r="B71" s="174" t="s">
        <v>158</v>
      </c>
      <c r="C71" s="191" t="s">
        <v>186</v>
      </c>
      <c r="D71" s="179" t="str">
        <f>IFERROR(VLOOKUP(C71,Utilitaires!$A$2:$C$7,3,),"")</f>
        <v xml:space="preserve">  …</v>
      </c>
      <c r="E71" s="181" t="str">
        <f>IFERROR(VLOOKUP(C71,Utilitaires!$A$2:$C$7,2,),"")</f>
        <v>Libellé du critère quand il sera choisi</v>
      </c>
      <c r="F71" s="57"/>
      <c r="G71" s="65"/>
    </row>
    <row r="72" spans="1:9" s="84" customFormat="1" ht="36.950000000000003" customHeight="1">
      <c r="A72" s="319">
        <f>MAX($A$15:A71)+1</f>
        <v>44</v>
      </c>
      <c r="B72" s="174" t="s">
        <v>211</v>
      </c>
      <c r="C72" s="191" t="s">
        <v>186</v>
      </c>
      <c r="D72" s="179" t="str">
        <f>IFERROR(VLOOKUP(C72,Utilitaires!$A$2:$C$7,3,),"")</f>
        <v xml:space="preserve">  …</v>
      </c>
      <c r="E72" s="181" t="str">
        <f>IFERROR(VLOOKUP(C72,Utilitaires!$A$2:$C$7,2,),"")</f>
        <v>Libellé du critère quand il sera choisi</v>
      </c>
      <c r="F72" s="57"/>
      <c r="G72" s="65"/>
    </row>
    <row r="73" spans="1:9" s="207" customFormat="1" ht="29.1" customHeight="1">
      <c r="A73" s="288" t="s">
        <v>20</v>
      </c>
      <c r="B73" s="600" t="s">
        <v>123</v>
      </c>
      <c r="C73" s="600"/>
      <c r="D73" s="289" t="str">
        <f>IF(COUNTIF(D74:D122,'Mode d''emploi'!$E$27)=COUNTIF(D74:D122,"&lt;&gt;"),'Mode d''emploi'!$E$27,IF(SUM(D74:D122)&gt;0,AVERAGE(D74,D79,D84,D89),Utilitaires!$C$2))</f>
        <v xml:space="preserve">  …</v>
      </c>
      <c r="E73" s="584" t="str">
        <f>IFERROR(VLOOKUP(G73,Utilitaires!$A$11:$B$16,2,FALSE),"")</f>
        <v>Il reste des critères à évaluer…</v>
      </c>
      <c r="F73" s="584"/>
      <c r="G73" s="290" t="str">
        <f>IFERROR(VLOOKUP(D73,Utilitaires!$A$21:$B$33,2),Utilitaires!$A$4)</f>
        <v>en attente</v>
      </c>
    </row>
    <row r="74" spans="1:9" ht="20.100000000000001" customHeight="1">
      <c r="A74" s="291" t="s">
        <v>122</v>
      </c>
      <c r="B74" s="608" t="s">
        <v>121</v>
      </c>
      <c r="C74" s="608"/>
      <c r="D74" s="292" t="str">
        <f>IF(COUNTIF(D75:D78,'Mode d''emploi'!$E$27)=COUNTIF(D75:D78,"&lt;&gt;"),'Mode d''emploi'!$E$27,IF(SUM(D75:D78)&gt;0,AVERAGE(D75:D78),Utilitaires!$C$2))</f>
        <v xml:space="preserve">  …</v>
      </c>
      <c r="E74" s="607" t="str">
        <f>IFERROR(VLOOKUP(G74,Utilitaires!$A$11:$B$16,2),"")</f>
        <v>Il reste des critères à évaluer…</v>
      </c>
      <c r="F74" s="607"/>
      <c r="G74" s="293" t="str">
        <f>IFERROR(VLOOKUP(D74,Utilitaires!$A$21:$B$33,2),"")</f>
        <v>en attente</v>
      </c>
      <c r="I74" s="149"/>
    </row>
    <row r="75" spans="1:9" ht="36.950000000000003" customHeight="1">
      <c r="A75" s="317">
        <f>MAX($A$15:A74)+1</f>
        <v>45</v>
      </c>
      <c r="B75" s="208" t="s">
        <v>204</v>
      </c>
      <c r="C75" s="191" t="s">
        <v>186</v>
      </c>
      <c r="D75" s="209" t="str">
        <f>IFERROR(VLOOKUP(C75,Utilitaires!$A$2:$C$7,3,),"")</f>
        <v xml:space="preserve">  …</v>
      </c>
      <c r="E75" s="210" t="str">
        <f>IFERROR(VLOOKUP(C75,Utilitaires!$A$2:$C$7,2,),"")</f>
        <v>Libellé du critère quand il sera choisi</v>
      </c>
      <c r="F75" s="194"/>
      <c r="G75" s="195"/>
    </row>
    <row r="76" spans="1:9" s="89" customFormat="1" ht="36.950000000000003" customHeight="1">
      <c r="A76" s="317">
        <f>MAX($A$15:A75)+1</f>
        <v>46</v>
      </c>
      <c r="B76" s="182" t="s">
        <v>205</v>
      </c>
      <c r="C76" s="191" t="s">
        <v>186</v>
      </c>
      <c r="D76" s="183" t="str">
        <f>IFERROR(VLOOKUP(C76,Utilitaires!$A$2:$C$7,3,),"")</f>
        <v xml:space="preserve">  …</v>
      </c>
      <c r="E76" s="184" t="str">
        <f>IFERROR(VLOOKUP(C76,Utilitaires!$A$2:$C$7,2,),"")</f>
        <v>Libellé du critère quand il sera choisi</v>
      </c>
      <c r="F76" s="57"/>
      <c r="G76" s="65"/>
    </row>
    <row r="77" spans="1:9" s="89" customFormat="1" ht="36.950000000000003" customHeight="1">
      <c r="A77" s="317">
        <f>MAX($A$15:A76)+1</f>
        <v>47</v>
      </c>
      <c r="B77" s="182" t="s">
        <v>284</v>
      </c>
      <c r="C77" s="191" t="s">
        <v>186</v>
      </c>
      <c r="D77" s="183" t="str">
        <f>IFERROR(VLOOKUP(C77,Utilitaires!$A$2:$C$7,3,),"")</f>
        <v xml:space="preserve">  …</v>
      </c>
      <c r="E77" s="184" t="str">
        <f>IFERROR(VLOOKUP(C77,Utilitaires!$A$2:$C$7,2,),"")</f>
        <v>Libellé du critère quand il sera choisi</v>
      </c>
      <c r="F77" s="57"/>
      <c r="G77" s="65"/>
    </row>
    <row r="78" spans="1:9" ht="36.950000000000003" customHeight="1">
      <c r="A78" s="316">
        <f t="shared" ref="A78" si="2">MAX($A$15,A77)+1</f>
        <v>48</v>
      </c>
      <c r="B78" s="211" t="s">
        <v>316</v>
      </c>
      <c r="C78" s="191" t="s">
        <v>186</v>
      </c>
      <c r="D78" s="212" t="str">
        <f>IFERROR(VLOOKUP(C78,Utilitaires!$A$2:$C$7,3,),"")</f>
        <v xml:space="preserve">  …</v>
      </c>
      <c r="E78" s="213" t="str">
        <f>IFERROR(VLOOKUP(C78,Utilitaires!$A$2:$C$7,2,),"")</f>
        <v>Libellé du critère quand il sera choisi</v>
      </c>
      <c r="F78" s="199"/>
      <c r="G78" s="200"/>
    </row>
    <row r="79" spans="1:9" s="294" customFormat="1" ht="20.100000000000001" customHeight="1">
      <c r="A79" s="291" t="s">
        <v>124</v>
      </c>
      <c r="B79" s="608" t="s">
        <v>125</v>
      </c>
      <c r="C79" s="608"/>
      <c r="D79" s="292" t="str">
        <f>IF(COUNTIF(D80:D83,'Mode d''emploi'!$E$27)=COUNTIF(D80:D83,"&lt;&gt;"),'Mode d''emploi'!$E$27,IF(SUM(D80:D83)&gt;0,AVERAGE(D80:D83),Utilitaires!$C$2))</f>
        <v xml:space="preserve">  …</v>
      </c>
      <c r="E79" s="607" t="str">
        <f>IFERROR(VLOOKUP(G79,Utilitaires!$A$11:$B$16,2),"")</f>
        <v>Il reste des critères à évaluer…</v>
      </c>
      <c r="F79" s="607"/>
      <c r="G79" s="293" t="str">
        <f>IFERROR(VLOOKUP(D79,Utilitaires!$A$21:$B$33,2),"")</f>
        <v>en attente</v>
      </c>
    </row>
    <row r="80" spans="1:9" ht="36.950000000000003" customHeight="1">
      <c r="A80" s="317">
        <f>MAX($A$15,A78)+1</f>
        <v>49</v>
      </c>
      <c r="B80" s="214" t="s">
        <v>159</v>
      </c>
      <c r="C80" s="191" t="s">
        <v>186</v>
      </c>
      <c r="D80" s="209" t="str">
        <f>IFERROR(VLOOKUP(C80,Utilitaires!$A$2:$C$7,3,),"")</f>
        <v xml:space="preserve">  …</v>
      </c>
      <c r="E80" s="210" t="str">
        <f>IFERROR(VLOOKUP(C80,Utilitaires!$A$2:$C$7,2,),"")</f>
        <v>Libellé du critère quand il sera choisi</v>
      </c>
      <c r="F80" s="194"/>
      <c r="G80" s="195"/>
    </row>
    <row r="81" spans="1:7" s="89" customFormat="1" ht="36.950000000000003" customHeight="1">
      <c r="A81" s="317">
        <f>MAX($A$15:A80)+1</f>
        <v>50</v>
      </c>
      <c r="B81" s="182" t="s">
        <v>212</v>
      </c>
      <c r="C81" s="191" t="s">
        <v>186</v>
      </c>
      <c r="D81" s="183" t="str">
        <f>IFERROR(VLOOKUP(C81,Utilitaires!$A$2:$C$7,3,),"")</f>
        <v xml:space="preserve">  …</v>
      </c>
      <c r="E81" s="184" t="str">
        <f>IFERROR(VLOOKUP(C81,Utilitaires!$A$2:$C$7,2,),"")</f>
        <v>Libellé du critère quand il sera choisi</v>
      </c>
      <c r="F81" s="57"/>
      <c r="G81" s="65"/>
    </row>
    <row r="82" spans="1:7" s="89" customFormat="1" ht="36.950000000000003" customHeight="1">
      <c r="A82" s="318">
        <f t="shared" ref="A82:A83" si="3">MAX($A$15,A81)+1</f>
        <v>51</v>
      </c>
      <c r="B82" s="182" t="s">
        <v>160</v>
      </c>
      <c r="C82" s="191" t="s">
        <v>186</v>
      </c>
      <c r="D82" s="183" t="str">
        <f>IFERROR(VLOOKUP(C82,Utilitaires!$A$2:$C$7,3,),"")</f>
        <v xml:space="preserve">  …</v>
      </c>
      <c r="E82" s="184" t="str">
        <f>IFERROR(VLOOKUP(C82,Utilitaires!$A$2:$C$7,2,),"")</f>
        <v>Libellé du critère quand il sera choisi</v>
      </c>
      <c r="F82" s="57"/>
      <c r="G82" s="65"/>
    </row>
    <row r="83" spans="1:7" ht="36.950000000000003" customHeight="1">
      <c r="A83" s="482">
        <f t="shared" si="3"/>
        <v>52</v>
      </c>
      <c r="B83" s="483" t="s">
        <v>161</v>
      </c>
      <c r="C83" s="478" t="s">
        <v>186</v>
      </c>
      <c r="D83" s="484" t="str">
        <f>IFERROR(VLOOKUP(C83,Utilitaires!$A$2:$C$7,3,),"")</f>
        <v xml:space="preserve">  …</v>
      </c>
      <c r="E83" s="485" t="str">
        <f>IFERROR(VLOOKUP(C83,Utilitaires!$A$2:$C$7,2,),"")</f>
        <v>Libellé du critère quand il sera choisi</v>
      </c>
      <c r="F83" s="473"/>
      <c r="G83" s="477"/>
    </row>
    <row r="84" spans="1:7" s="294" customFormat="1" ht="20.100000000000001" customHeight="1">
      <c r="A84" s="479" t="s">
        <v>126</v>
      </c>
      <c r="B84" s="610" t="s">
        <v>127</v>
      </c>
      <c r="C84" s="610"/>
      <c r="D84" s="480" t="str">
        <f>IF(COUNTIF(D85:D88,'Mode d''emploi'!$E$27)=COUNTIF(D85:D88,"&lt;&gt;"),'Mode d''emploi'!$E$27,IF(SUM(D85:D88)&gt;0,AVERAGE(D85:D88),Utilitaires!$C$2))</f>
        <v xml:space="preserve">  …</v>
      </c>
      <c r="E84" s="609" t="str">
        <f>IFERROR(VLOOKUP(G84,Utilitaires!$A$11:$B$16,2),"")</f>
        <v>Il reste des critères à évaluer…</v>
      </c>
      <c r="F84" s="609"/>
      <c r="G84" s="481" t="str">
        <f>IFERROR(VLOOKUP(D84,Utilitaires!$A$21:$B$33,2),"")</f>
        <v>en attente</v>
      </c>
    </row>
    <row r="85" spans="1:7" ht="36.950000000000003" customHeight="1">
      <c r="A85" s="317">
        <f>MAX($A$15,A83)+1</f>
        <v>53</v>
      </c>
      <c r="B85" s="208" t="s">
        <v>179</v>
      </c>
      <c r="C85" s="191" t="s">
        <v>186</v>
      </c>
      <c r="D85" s="209" t="str">
        <f>IFERROR(VLOOKUP(C85,Utilitaires!$A$2:$C$7,3,),"")</f>
        <v xml:space="preserve">  …</v>
      </c>
      <c r="E85" s="210" t="str">
        <f>IFERROR(VLOOKUP(C85,Utilitaires!$A$2:$C$7,2,),"")</f>
        <v>Libellé du critère quand il sera choisi</v>
      </c>
      <c r="F85" s="194"/>
      <c r="G85" s="195"/>
    </row>
    <row r="86" spans="1:7" s="89" customFormat="1" ht="36.950000000000003" customHeight="1">
      <c r="A86" s="317">
        <f>MAX($A$15:A85)+1</f>
        <v>54</v>
      </c>
      <c r="B86" s="182" t="s">
        <v>213</v>
      </c>
      <c r="C86" s="191" t="s">
        <v>186</v>
      </c>
      <c r="D86" s="183" t="str">
        <f>IFERROR(VLOOKUP(C86,Utilitaires!$A$2:$C$7,3,),"")</f>
        <v xml:space="preserve">  …</v>
      </c>
      <c r="E86" s="184" t="str">
        <f>IFERROR(VLOOKUP(C86,Utilitaires!$A$2:$C$7,2,),"")</f>
        <v>Libellé du critère quand il sera choisi</v>
      </c>
      <c r="F86" s="57"/>
      <c r="G86" s="65"/>
    </row>
    <row r="87" spans="1:7" s="89" customFormat="1" ht="36.950000000000003" customHeight="1">
      <c r="A87" s="317">
        <f>MAX($A$15:A86)+1</f>
        <v>55</v>
      </c>
      <c r="B87" s="182" t="s">
        <v>214</v>
      </c>
      <c r="C87" s="191" t="s">
        <v>186</v>
      </c>
      <c r="D87" s="183" t="str">
        <f>IFERROR(VLOOKUP(C87,Utilitaires!$A$2:$C$7,3,),"")</f>
        <v xml:space="preserve">  …</v>
      </c>
      <c r="E87" s="184" t="str">
        <f>IFERROR(VLOOKUP(C87,Utilitaires!$A$2:$C$7,2,),"")</f>
        <v>Libellé du critère quand il sera choisi</v>
      </c>
      <c r="F87" s="57"/>
      <c r="G87" s="65"/>
    </row>
    <row r="88" spans="1:7" s="89" customFormat="1" ht="36.950000000000003" customHeight="1">
      <c r="A88" s="316">
        <f t="shared" ref="A88" si="4">MAX($A$15,A87)+1</f>
        <v>56</v>
      </c>
      <c r="B88" s="211" t="s">
        <v>180</v>
      </c>
      <c r="C88" s="191" t="s">
        <v>186</v>
      </c>
      <c r="D88" s="212" t="str">
        <f>IFERROR(VLOOKUP(C88,Utilitaires!$A$2:$C$7,3,),"")</f>
        <v xml:space="preserve">  …</v>
      </c>
      <c r="E88" s="213" t="str">
        <f>IFERROR(VLOOKUP(C88,Utilitaires!$A$2:$C$7,2,),"")</f>
        <v>Libellé du critère quand il sera choisi</v>
      </c>
      <c r="F88" s="199"/>
      <c r="G88" s="200"/>
    </row>
    <row r="89" spans="1:7" s="294" customFormat="1" ht="20.100000000000001" customHeight="1">
      <c r="A89" s="295" t="s">
        <v>128</v>
      </c>
      <c r="B89" s="608" t="s">
        <v>135</v>
      </c>
      <c r="C89" s="608"/>
      <c r="D89" s="292" t="str">
        <f>IF(COUNTIF(D90:D93,'Mode d''emploi'!$E$27)=COUNTIF(D90:D93,"&lt;&gt;"),'Mode d''emploi'!$E$27,IF(SUM(D90:D93)&gt;0,AVERAGE(D90:D93),Utilitaires!$C$2))</f>
        <v xml:space="preserve">  …</v>
      </c>
      <c r="E89" s="607" t="str">
        <f>IFERROR(VLOOKUP(G89,Utilitaires!$A$11:$B$16,2),"")</f>
        <v>Il reste des critères à évaluer…</v>
      </c>
      <c r="F89" s="607"/>
      <c r="G89" s="293" t="str">
        <f>IFERROR(VLOOKUP(D89,Utilitaires!$A$21:$B$33,2),"")</f>
        <v>en attente</v>
      </c>
    </row>
    <row r="90" spans="1:7" ht="36.950000000000003" customHeight="1">
      <c r="A90" s="317">
        <f>MAX($A$15,A88)+1</f>
        <v>57</v>
      </c>
      <c r="B90" s="208" t="s">
        <v>162</v>
      </c>
      <c r="C90" s="191" t="s">
        <v>186</v>
      </c>
      <c r="D90" s="209" t="str">
        <f>IFERROR(VLOOKUP(C90,Utilitaires!$A$2:$C$7,3,),"")</f>
        <v xml:space="preserve">  …</v>
      </c>
      <c r="E90" s="210" t="str">
        <f>IFERROR(VLOOKUP(C90,Utilitaires!$A$2:$C$7,2,),"")</f>
        <v>Libellé du critère quand il sera choisi</v>
      </c>
      <c r="F90" s="194"/>
      <c r="G90" s="195"/>
    </row>
    <row r="91" spans="1:7" s="89" customFormat="1" ht="36.950000000000003" customHeight="1">
      <c r="A91" s="317">
        <f>MAX($A$15:A90)+1</f>
        <v>58</v>
      </c>
      <c r="B91" s="182" t="s">
        <v>215</v>
      </c>
      <c r="C91" s="191" t="s">
        <v>186</v>
      </c>
      <c r="D91" s="183" t="str">
        <f>IFERROR(VLOOKUP(C91,Utilitaires!$A$2:$C$7,3,),"")</f>
        <v xml:space="preserve">  …</v>
      </c>
      <c r="E91" s="184" t="str">
        <f>IFERROR(VLOOKUP(C91,Utilitaires!$A$2:$C$7,2,),"")</f>
        <v>Libellé du critère quand il sera choisi</v>
      </c>
      <c r="F91" s="57"/>
      <c r="G91" s="65"/>
    </row>
    <row r="92" spans="1:7" s="89" customFormat="1" ht="36.950000000000003" customHeight="1">
      <c r="A92" s="318">
        <f t="shared" ref="A92" si="5">MAX($A$15,A91)+1</f>
        <v>59</v>
      </c>
      <c r="B92" s="182" t="s">
        <v>181</v>
      </c>
      <c r="C92" s="191" t="s">
        <v>186</v>
      </c>
      <c r="D92" s="183" t="str">
        <f>IFERROR(VLOOKUP(C92,Utilitaires!$A$2:$C$7,3,),"")</f>
        <v xml:space="preserve">  …</v>
      </c>
      <c r="E92" s="184" t="str">
        <f>IFERROR(VLOOKUP(C92,Utilitaires!$A$2:$C$7,2,),"")</f>
        <v>Libellé du critère quand il sera choisi</v>
      </c>
      <c r="F92" s="57"/>
      <c r="G92" s="65"/>
    </row>
    <row r="93" spans="1:7" s="89" customFormat="1" ht="36.950000000000003" customHeight="1">
      <c r="A93" s="487">
        <f>MAX($A$15:A92)+1</f>
        <v>60</v>
      </c>
      <c r="B93" s="488" t="s">
        <v>216</v>
      </c>
      <c r="C93" s="478" t="s">
        <v>186</v>
      </c>
      <c r="D93" s="484" t="str">
        <f>IFERROR(VLOOKUP(C93,Utilitaires!$A$2:$C$7,3,),"")</f>
        <v xml:space="preserve">  …</v>
      </c>
      <c r="E93" s="485" t="str">
        <f>IFERROR(VLOOKUP(C93,Utilitaires!$A$2:$C$7,2,),"")</f>
        <v>Libellé du critère quand il sera choisi</v>
      </c>
      <c r="F93" s="473"/>
      <c r="G93" s="477"/>
    </row>
    <row r="94" spans="1:7" s="294" customFormat="1" ht="20.100000000000001" customHeight="1">
      <c r="A94" s="486" t="s">
        <v>129</v>
      </c>
      <c r="B94" s="610" t="s">
        <v>134</v>
      </c>
      <c r="C94" s="610"/>
      <c r="D94" s="480" t="str">
        <f>IF(COUNTIF(D95:D100,'Mode d''emploi'!$E$27)=COUNTIF(D95:D100,"&lt;&gt;"),'Mode d''emploi'!$E$27,IF(SUM(D95:D100)&gt;0,AVERAGE(D95:D100),Utilitaires!$C$2))</f>
        <v xml:space="preserve">  …</v>
      </c>
      <c r="E94" s="609" t="str">
        <f>IFERROR(VLOOKUP(G94,Utilitaires!$A$11:$B$16,2),"")</f>
        <v>Il reste des critères à évaluer…</v>
      </c>
      <c r="F94" s="609"/>
      <c r="G94" s="481" t="str">
        <f>IFERROR(VLOOKUP(D94,Utilitaires!$A$21:$B$33,2),"")</f>
        <v>en attente</v>
      </c>
    </row>
    <row r="95" spans="1:7" s="84" customFormat="1" ht="36.950000000000003" customHeight="1">
      <c r="A95" s="317">
        <f>MAX($A$15:A94)+1</f>
        <v>61</v>
      </c>
      <c r="B95" s="208" t="s">
        <v>217</v>
      </c>
      <c r="C95" s="191" t="s">
        <v>186</v>
      </c>
      <c r="D95" s="209" t="str">
        <f>IFERROR(VLOOKUP(C95,Utilitaires!$A$2:$C$7,3,),"")</f>
        <v xml:space="preserve">  …</v>
      </c>
      <c r="E95" s="210" t="str">
        <f>IFERROR(VLOOKUP(C95,Utilitaires!$A$2:$C$7,2,),"")</f>
        <v>Libellé du critère quand il sera choisi</v>
      </c>
      <c r="F95" s="194"/>
      <c r="G95" s="195"/>
    </row>
    <row r="96" spans="1:7" s="89" customFormat="1" ht="36.950000000000003" customHeight="1">
      <c r="A96" s="317">
        <f>MAX($A$15:A95)+1</f>
        <v>62</v>
      </c>
      <c r="B96" s="182" t="s">
        <v>218</v>
      </c>
      <c r="C96" s="191" t="s">
        <v>186</v>
      </c>
      <c r="D96" s="183" t="str">
        <f>IFERROR(VLOOKUP(C96,Utilitaires!$A$2:$C$7,3,),"")</f>
        <v xml:space="preserve">  …</v>
      </c>
      <c r="E96" s="184" t="str">
        <f>IFERROR(VLOOKUP(C96,Utilitaires!$A$2:$C$7,2,),"")</f>
        <v>Libellé du critère quand il sera choisi</v>
      </c>
      <c r="F96" s="57"/>
      <c r="G96" s="65"/>
    </row>
    <row r="97" spans="1:7" s="89" customFormat="1" ht="36.950000000000003" customHeight="1">
      <c r="A97" s="318">
        <f t="shared" ref="A97:A100" si="6">MAX($A$15,A96)+1</f>
        <v>63</v>
      </c>
      <c r="B97" s="182" t="s">
        <v>182</v>
      </c>
      <c r="C97" s="191" t="s">
        <v>186</v>
      </c>
      <c r="D97" s="183" t="str">
        <f>IFERROR(VLOOKUP(C97,Utilitaires!$A$2:$C$7,3,),"")</f>
        <v xml:space="preserve">  …</v>
      </c>
      <c r="E97" s="184" t="str">
        <f>IFERROR(VLOOKUP(C97,Utilitaires!$A$2:$C$7,2,),"")</f>
        <v>Libellé du critère quand il sera choisi</v>
      </c>
      <c r="F97" s="57"/>
      <c r="G97" s="65"/>
    </row>
    <row r="98" spans="1:7" s="89" customFormat="1" ht="36.950000000000003" customHeight="1">
      <c r="A98" s="318">
        <f t="shared" si="6"/>
        <v>64</v>
      </c>
      <c r="B98" s="182" t="s">
        <v>317</v>
      </c>
      <c r="C98" s="191" t="s">
        <v>186</v>
      </c>
      <c r="D98" s="183" t="str">
        <f>IFERROR(VLOOKUP(C98,Utilitaires!$A$2:$C$7,3,),"")</f>
        <v xml:space="preserve">  …</v>
      </c>
      <c r="E98" s="184" t="str">
        <f>IFERROR(VLOOKUP(C98,Utilitaires!$A$2:$C$7,2,),"")</f>
        <v>Libellé du critère quand il sera choisi</v>
      </c>
      <c r="F98" s="57"/>
      <c r="G98" s="65"/>
    </row>
    <row r="99" spans="1:7" s="89" customFormat="1" ht="36.950000000000003" customHeight="1">
      <c r="A99" s="318">
        <f t="shared" si="6"/>
        <v>65</v>
      </c>
      <c r="B99" s="182" t="s">
        <v>183</v>
      </c>
      <c r="C99" s="191" t="s">
        <v>186</v>
      </c>
      <c r="D99" s="183" t="str">
        <f>IFERROR(VLOOKUP(C99,Utilitaires!$A$2:$C$7,3,),"")</f>
        <v xml:space="preserve">  …</v>
      </c>
      <c r="E99" s="184" t="str">
        <f>IFERROR(VLOOKUP(C99,Utilitaires!$A$2:$C$7,2,),"")</f>
        <v>Libellé du critère quand il sera choisi</v>
      </c>
      <c r="F99" s="57"/>
      <c r="G99" s="65"/>
    </row>
    <row r="100" spans="1:7" s="84" customFormat="1" ht="36.950000000000003" customHeight="1">
      <c r="A100" s="316">
        <f t="shared" si="6"/>
        <v>66</v>
      </c>
      <c r="B100" s="211" t="s">
        <v>219</v>
      </c>
      <c r="C100" s="191" t="s">
        <v>186</v>
      </c>
      <c r="D100" s="212" t="str">
        <f>IFERROR(VLOOKUP(C100,Utilitaires!$A$2:$C$7,3,),"")</f>
        <v xml:space="preserve">  …</v>
      </c>
      <c r="E100" s="213" t="str">
        <f>IFERROR(VLOOKUP(C100,Utilitaires!$A$2:$C$7,2,),"")</f>
        <v>Libellé du critère quand il sera choisi</v>
      </c>
      <c r="F100" s="199"/>
      <c r="G100" s="200"/>
    </row>
    <row r="101" spans="1:7" s="294" customFormat="1" ht="20.100000000000001" customHeight="1">
      <c r="A101" s="295" t="s">
        <v>130</v>
      </c>
      <c r="B101" s="608" t="s">
        <v>131</v>
      </c>
      <c r="C101" s="608"/>
      <c r="D101" s="292" t="str">
        <f>IF(COUNTIF(D102:D105,'Mode d''emploi'!$E$27)=COUNTIF(D102:D105,"&lt;&gt;"),'Mode d''emploi'!$E$27,IF(SUM(D102:D105)&gt;0,AVERAGE(D102:D105),Utilitaires!$C$2))</f>
        <v xml:space="preserve">  …</v>
      </c>
      <c r="E101" s="607" t="str">
        <f>IFERROR(VLOOKUP(G101,Utilitaires!$A$11:$B$16,2),"")</f>
        <v>Il reste des critères à évaluer…</v>
      </c>
      <c r="F101" s="607"/>
      <c r="G101" s="293" t="str">
        <f>IFERROR(VLOOKUP(D101,Utilitaires!$A$21:$B$33,2),"")</f>
        <v>en attente</v>
      </c>
    </row>
    <row r="102" spans="1:7" s="84" customFormat="1" ht="36.950000000000003" customHeight="1">
      <c r="A102" s="317">
        <f>MAX($A$15:A101)+1</f>
        <v>67</v>
      </c>
      <c r="B102" s="208" t="s">
        <v>220</v>
      </c>
      <c r="C102" s="191" t="s">
        <v>186</v>
      </c>
      <c r="D102" s="209" t="str">
        <f>IFERROR(VLOOKUP(C102,Utilitaires!$A$2:$C$7,3,),"")</f>
        <v xml:space="preserve">  …</v>
      </c>
      <c r="E102" s="210" t="str">
        <f>IFERROR(VLOOKUP(C102,Utilitaires!$A$2:$C$7,2,),"")</f>
        <v>Libellé du critère quand il sera choisi</v>
      </c>
      <c r="F102" s="194"/>
      <c r="G102" s="195"/>
    </row>
    <row r="103" spans="1:7" s="89" customFormat="1" ht="36.950000000000003" customHeight="1">
      <c r="A103" s="318">
        <f>MAX($A$15,A102)+1</f>
        <v>68</v>
      </c>
      <c r="B103" s="182" t="s">
        <v>178</v>
      </c>
      <c r="C103" s="191" t="s">
        <v>186</v>
      </c>
      <c r="D103" s="183" t="str">
        <f>IFERROR(VLOOKUP(C103,Utilitaires!$A$2:$C$7,3,),"")</f>
        <v xml:space="preserve">  …</v>
      </c>
      <c r="E103" s="184" t="str">
        <f>IFERROR(VLOOKUP(C103,Utilitaires!$A$2:$C$7,2,),"")</f>
        <v>Libellé du critère quand il sera choisi</v>
      </c>
      <c r="F103" s="57"/>
      <c r="G103" s="65"/>
    </row>
    <row r="104" spans="1:7" s="89" customFormat="1" ht="36.950000000000003" customHeight="1">
      <c r="A104" s="318">
        <f t="shared" ref="A104:A105" si="7">MAX($A$15,A103)+1</f>
        <v>69</v>
      </c>
      <c r="B104" s="182" t="s">
        <v>221</v>
      </c>
      <c r="C104" s="191" t="s">
        <v>186</v>
      </c>
      <c r="D104" s="183" t="str">
        <f>IFERROR(VLOOKUP(C104,Utilitaires!$A$2:$C$7,3,),"")</f>
        <v xml:space="preserve">  …</v>
      </c>
      <c r="E104" s="184" t="str">
        <f>IFERROR(VLOOKUP(C104,Utilitaires!$A$2:$C$7,2,),"")</f>
        <v>Libellé du critère quand il sera choisi</v>
      </c>
      <c r="F104" s="57"/>
      <c r="G104" s="65"/>
    </row>
    <row r="105" spans="1:7" s="84" customFormat="1" ht="36" customHeight="1">
      <c r="A105" s="316">
        <f t="shared" si="7"/>
        <v>70</v>
      </c>
      <c r="B105" s="211" t="s">
        <v>163</v>
      </c>
      <c r="C105" s="191" t="s">
        <v>186</v>
      </c>
      <c r="D105" s="212" t="str">
        <f>IFERROR(VLOOKUP(C105,Utilitaires!$A$2:$C$7,3,),"")</f>
        <v xml:space="preserve">  …</v>
      </c>
      <c r="E105" s="213" t="str">
        <f>IFERROR(VLOOKUP(C105,Utilitaires!$A$2:$C$7,2,),"")</f>
        <v>Libellé du critère quand il sera choisi</v>
      </c>
      <c r="F105" s="199"/>
      <c r="G105" s="200"/>
    </row>
    <row r="106" spans="1:7" s="294" customFormat="1" ht="20.100000000000001" customHeight="1">
      <c r="A106" s="295" t="s">
        <v>132</v>
      </c>
      <c r="B106" s="608" t="s">
        <v>133</v>
      </c>
      <c r="C106" s="608"/>
      <c r="D106" s="292" t="str">
        <f>IF(COUNTIF(D107:D109,'Mode d''emploi'!$E$27)=COUNTIF(D107:D109,"&lt;&gt;"),'Mode d''emploi'!$E$27,IF(SUM(D107:D109)&gt;0,AVERAGE(D107:D109),Utilitaires!$C$2))</f>
        <v xml:space="preserve">  …</v>
      </c>
      <c r="E106" s="607" t="str">
        <f>IFERROR(VLOOKUP(G106,Utilitaires!$A$11:$B$16,2),"")</f>
        <v>Il reste des critères à évaluer…</v>
      </c>
      <c r="F106" s="607"/>
      <c r="G106" s="293" t="str">
        <f>IFERROR(VLOOKUP(D106,Utilitaires!$A$21:$B$33,2),"")</f>
        <v>en attente</v>
      </c>
    </row>
    <row r="107" spans="1:7" s="84" customFormat="1" ht="36.950000000000003" customHeight="1">
      <c r="A107" s="317">
        <f>MAX($A$15,A105)+1</f>
        <v>71</v>
      </c>
      <c r="B107" s="208" t="s">
        <v>164</v>
      </c>
      <c r="C107" s="191" t="s">
        <v>186</v>
      </c>
      <c r="D107" s="209" t="str">
        <f>IFERROR(VLOOKUP(C107,Utilitaires!$A$2:$C$7,3,),"")</f>
        <v xml:space="preserve">  …</v>
      </c>
      <c r="E107" s="210" t="str">
        <f>IFERROR(VLOOKUP(C107,Utilitaires!$A$2:$C$7,2,),"")</f>
        <v>Libellé du critère quand il sera choisi</v>
      </c>
      <c r="F107" s="194"/>
      <c r="G107" s="195"/>
    </row>
    <row r="108" spans="1:7" s="89" customFormat="1" ht="36.950000000000003" customHeight="1">
      <c r="A108" s="318">
        <f>MAX($A$15,A107)+1</f>
        <v>72</v>
      </c>
      <c r="B108" s="182" t="s">
        <v>165</v>
      </c>
      <c r="C108" s="191" t="s">
        <v>186</v>
      </c>
      <c r="D108" s="183" t="str">
        <f>IFERROR(VLOOKUP(C108,Utilitaires!$A$2:$C$7,3,),"")</f>
        <v xml:space="preserve">  …</v>
      </c>
      <c r="E108" s="184" t="str">
        <f>IFERROR(VLOOKUP(C108,Utilitaires!$A$2:$C$7,2,),"")</f>
        <v>Libellé du critère quand il sera choisi</v>
      </c>
      <c r="F108" s="57"/>
      <c r="G108" s="65"/>
    </row>
    <row r="109" spans="1:7" s="84" customFormat="1" ht="36.950000000000003" customHeight="1">
      <c r="A109" s="487">
        <f>MAX($A$15:A108)+1</f>
        <v>73</v>
      </c>
      <c r="B109" s="488" t="s">
        <v>222</v>
      </c>
      <c r="C109" s="478" t="s">
        <v>186</v>
      </c>
      <c r="D109" s="484" t="str">
        <f>IFERROR(VLOOKUP(C109,Utilitaires!$A$2:$C$7,3,),"")</f>
        <v xml:space="preserve">  …</v>
      </c>
      <c r="E109" s="485" t="str">
        <f>IFERROR(VLOOKUP(C109,Utilitaires!$A$2:$C$7,2,),"")</f>
        <v>Libellé du critère quand il sera choisi</v>
      </c>
      <c r="F109" s="473"/>
      <c r="G109" s="477"/>
    </row>
    <row r="110" spans="1:7" s="294" customFormat="1" ht="20.100000000000001" customHeight="1">
      <c r="A110" s="486" t="s">
        <v>136</v>
      </c>
      <c r="B110" s="610" t="s">
        <v>137</v>
      </c>
      <c r="C110" s="610"/>
      <c r="D110" s="480" t="str">
        <f>IF(COUNTIF(D111:D112,'Mode d''emploi'!$E$27)=COUNTIF(D111:D112,"&lt;&gt;"),'Mode d''emploi'!$E$27,IF(SUM(D111:D112)&gt;0,AVERAGE(D111:D112),Utilitaires!$C$2))</f>
        <v xml:space="preserve">  …</v>
      </c>
      <c r="E110" s="609" t="str">
        <f>IFERROR(VLOOKUP(G110,Utilitaires!$A$11:$B$16,2),"")</f>
        <v>Il reste des critères à évaluer…</v>
      </c>
      <c r="F110" s="609"/>
      <c r="G110" s="481" t="str">
        <f>IFERROR(VLOOKUP(D110,Utilitaires!$A$21:$B$33,2),"")</f>
        <v>en attente</v>
      </c>
    </row>
    <row r="111" spans="1:7" s="84" customFormat="1" ht="36.950000000000003" customHeight="1">
      <c r="A111" s="317">
        <f>MAX($A$15,A109)+1</f>
        <v>74</v>
      </c>
      <c r="B111" s="208" t="s">
        <v>329</v>
      </c>
      <c r="C111" s="191" t="s">
        <v>186</v>
      </c>
      <c r="D111" s="209" t="str">
        <f>IFERROR(VLOOKUP(C111,Utilitaires!$A$2:$C$7,3,),"")</f>
        <v xml:space="preserve">  …</v>
      </c>
      <c r="E111" s="210" t="str">
        <f>IFERROR(VLOOKUP(C111,Utilitaires!$A$2:$C$7,2,),"")</f>
        <v>Libellé du critère quand il sera choisi</v>
      </c>
      <c r="F111" s="194"/>
      <c r="G111" s="195"/>
    </row>
    <row r="112" spans="1:7" s="84" customFormat="1" ht="36.950000000000003" customHeight="1">
      <c r="A112" s="316">
        <f>MAX($A$15,A111)+1</f>
        <v>75</v>
      </c>
      <c r="B112" s="211" t="s">
        <v>166</v>
      </c>
      <c r="C112" s="191" t="s">
        <v>186</v>
      </c>
      <c r="D112" s="212" t="str">
        <f>IFERROR(VLOOKUP(C112,Utilitaires!$A$2:$C$7,3,),"")</f>
        <v xml:space="preserve">  …</v>
      </c>
      <c r="E112" s="213" t="str">
        <f>IFERROR(VLOOKUP(C112,Utilitaires!$A$2:$C$7,2,),"")</f>
        <v>Libellé du critère quand il sera choisi</v>
      </c>
      <c r="F112" s="199"/>
      <c r="G112" s="200"/>
    </row>
    <row r="113" spans="1:7" s="294" customFormat="1" ht="20.100000000000001" customHeight="1">
      <c r="A113" s="295" t="s">
        <v>138</v>
      </c>
      <c r="B113" s="608" t="s">
        <v>139</v>
      </c>
      <c r="C113" s="608"/>
      <c r="D113" s="292" t="str">
        <f>IF(COUNTIF(D114:D117,'Mode d''emploi'!$E$27)=COUNTIF(D114:D117,"&lt;&gt;"),'Mode d''emploi'!$E$27,IF(SUM(D114:D117)&gt;0,AVERAGE(D114:D117),Utilitaires!$C$2))</f>
        <v xml:space="preserve">  …</v>
      </c>
      <c r="E113" s="607" t="str">
        <f>IFERROR(VLOOKUP(G113,Utilitaires!$A$11:$B$16,2),"")</f>
        <v>Il reste des critères à évaluer…</v>
      </c>
      <c r="F113" s="607"/>
      <c r="G113" s="293" t="str">
        <f>IFERROR(VLOOKUP(D113,Utilitaires!$A$21:$B$33,2),"")</f>
        <v>en attente</v>
      </c>
    </row>
    <row r="114" spans="1:7" ht="36.950000000000003" customHeight="1">
      <c r="A114" s="317">
        <f>MAX($A$15:A113)+1</f>
        <v>76</v>
      </c>
      <c r="B114" s="208" t="s">
        <v>223</v>
      </c>
      <c r="C114" s="191" t="s">
        <v>186</v>
      </c>
      <c r="D114" s="209" t="str">
        <f>IFERROR(VLOOKUP(C114,Utilitaires!$A$2:$C$7,3,),"")</f>
        <v xml:space="preserve">  …</v>
      </c>
      <c r="E114" s="210" t="str">
        <f>IFERROR(VLOOKUP(C114,Utilitaires!$A$2:$C$7,2,),"")</f>
        <v>Libellé du critère quand il sera choisi</v>
      </c>
      <c r="F114" s="194"/>
      <c r="G114" s="195"/>
    </row>
    <row r="115" spans="1:7" s="89" customFormat="1" ht="36.950000000000003" customHeight="1">
      <c r="A115" s="317">
        <f>MAX($A$15:A114)+1</f>
        <v>77</v>
      </c>
      <c r="B115" s="182" t="s">
        <v>343</v>
      </c>
      <c r="C115" s="191" t="s">
        <v>186</v>
      </c>
      <c r="D115" s="183" t="str">
        <f>IFERROR(VLOOKUP(C115,Utilitaires!$A$2:$C$7,3,),"")</f>
        <v xml:space="preserve">  …</v>
      </c>
      <c r="E115" s="184" t="str">
        <f>IFERROR(VLOOKUP(C115,Utilitaires!$A$2:$C$7,2,),"")</f>
        <v>Libellé du critère quand il sera choisi</v>
      </c>
      <c r="F115" s="57"/>
      <c r="G115" s="65"/>
    </row>
    <row r="116" spans="1:7" s="89" customFormat="1" ht="36.950000000000003" customHeight="1">
      <c r="A116" s="317">
        <f>MAX($A$15:A115)+1</f>
        <v>78</v>
      </c>
      <c r="B116" s="182" t="s">
        <v>224</v>
      </c>
      <c r="C116" s="191" t="s">
        <v>186</v>
      </c>
      <c r="D116" s="183" t="str">
        <f>IFERROR(VLOOKUP(C116,Utilitaires!$A$2:$C$7,3,),"")</f>
        <v xml:space="preserve">  …</v>
      </c>
      <c r="E116" s="184" t="str">
        <f>IFERROR(VLOOKUP(C116,Utilitaires!$A$2:$C$7,2,),"")</f>
        <v>Libellé du critère quand il sera choisi</v>
      </c>
      <c r="F116" s="57"/>
      <c r="G116" s="65"/>
    </row>
    <row r="117" spans="1:7" s="84" customFormat="1" ht="36.950000000000003" customHeight="1">
      <c r="A117" s="316">
        <f t="shared" ref="A117" si="8">MAX($A$15,A116)+1</f>
        <v>79</v>
      </c>
      <c r="B117" s="211" t="s">
        <v>167</v>
      </c>
      <c r="C117" s="191" t="s">
        <v>186</v>
      </c>
      <c r="D117" s="212" t="str">
        <f>IFERROR(VLOOKUP(C117,Utilitaires!$A$2:$C$7,3,),"")</f>
        <v xml:space="preserve">  …</v>
      </c>
      <c r="E117" s="213" t="str">
        <f>IFERROR(VLOOKUP(C117,Utilitaires!$A$2:$C$7,2,),"")</f>
        <v>Libellé du critère quand il sera choisi</v>
      </c>
      <c r="F117" s="199"/>
      <c r="G117" s="200"/>
    </row>
    <row r="118" spans="1:7" s="294" customFormat="1" ht="20.100000000000001" customHeight="1">
      <c r="A118" s="295" t="s">
        <v>140</v>
      </c>
      <c r="B118" s="608" t="s">
        <v>141</v>
      </c>
      <c r="C118" s="608"/>
      <c r="D118" s="292" t="str">
        <f>IF(COUNTIF(D119:D122,'Mode d''emploi'!$E$27)=COUNTIF(D119:D122,"&lt;&gt;"),'Mode d''emploi'!$E$27,IF(SUM(D119:D122)&gt;0,AVERAGE(D119:D122),Utilitaires!$C$2))</f>
        <v xml:space="preserve">  …</v>
      </c>
      <c r="E118" s="607" t="str">
        <f>IFERROR(VLOOKUP(G118,Utilitaires!$A$11:$B$16,2),"")</f>
        <v>Il reste des critères à évaluer…</v>
      </c>
      <c r="F118" s="607"/>
      <c r="G118" s="293" t="str">
        <f>IFERROR(VLOOKUP(D118,Utilitaires!$A$21:$B$33,2),"")</f>
        <v>en attente</v>
      </c>
    </row>
    <row r="119" spans="1:7" s="84" customFormat="1" ht="36.950000000000003" customHeight="1">
      <c r="A119" s="317">
        <f>MAX($A$15:A118)+1</f>
        <v>80</v>
      </c>
      <c r="B119" s="208" t="s">
        <v>225</v>
      </c>
      <c r="C119" s="191" t="s">
        <v>186</v>
      </c>
      <c r="D119" s="209" t="str">
        <f>IFERROR(VLOOKUP(C119,Utilitaires!$A$2:$C$7,3,),"")</f>
        <v xml:space="preserve">  …</v>
      </c>
      <c r="E119" s="210" t="str">
        <f>IFERROR(VLOOKUP(C119,Utilitaires!$A$2:$C$7,2,),"")</f>
        <v>Libellé du critère quand il sera choisi</v>
      </c>
      <c r="F119" s="194"/>
      <c r="G119" s="195"/>
    </row>
    <row r="120" spans="1:7" s="89" customFormat="1" ht="36.950000000000003" customHeight="1">
      <c r="A120" s="318">
        <f>MAX($A$15,A119)+1</f>
        <v>81</v>
      </c>
      <c r="B120" s="182" t="s">
        <v>168</v>
      </c>
      <c r="C120" s="191" t="s">
        <v>186</v>
      </c>
      <c r="D120" s="183" t="str">
        <f>IFERROR(VLOOKUP(C120,Utilitaires!$A$2:$C$7,3,),"")</f>
        <v xml:space="preserve">  …</v>
      </c>
      <c r="E120" s="184" t="str">
        <f>IFERROR(VLOOKUP(C120,Utilitaires!$A$2:$C$7,2,),"")</f>
        <v>Libellé du critère quand il sera choisi</v>
      </c>
      <c r="F120" s="57"/>
      <c r="G120" s="65"/>
    </row>
    <row r="121" spans="1:7" s="89" customFormat="1" ht="36.950000000000003" customHeight="1">
      <c r="A121" s="317">
        <f>MAX($A$15:A120)+1</f>
        <v>82</v>
      </c>
      <c r="B121" s="182" t="s">
        <v>318</v>
      </c>
      <c r="C121" s="191" t="s">
        <v>186</v>
      </c>
      <c r="D121" s="183" t="str">
        <f>IFERROR(VLOOKUP(C121,Utilitaires!$A$2:$C$7,3,),"")</f>
        <v xml:space="preserve">  …</v>
      </c>
      <c r="E121" s="184" t="str">
        <f>IFERROR(VLOOKUP(C121,Utilitaires!$A$2:$C$7,2,),"")</f>
        <v>Libellé du critère quand il sera choisi</v>
      </c>
      <c r="F121" s="57"/>
      <c r="G121" s="65"/>
    </row>
    <row r="122" spans="1:7" ht="36.950000000000003" customHeight="1">
      <c r="A122" s="482">
        <f t="shared" ref="A122" si="9">MAX($A$15,A121)+1</f>
        <v>83</v>
      </c>
      <c r="B122" s="488" t="s">
        <v>169</v>
      </c>
      <c r="C122" s="478" t="s">
        <v>186</v>
      </c>
      <c r="D122" s="484" t="str">
        <f>IFERROR(VLOOKUP(C122,Utilitaires!$A$2:$C$7,3,),"")</f>
        <v xml:space="preserve">  …</v>
      </c>
      <c r="E122" s="485" t="str">
        <f>IFERROR(VLOOKUP(C122,Utilitaires!$A$2:$C$7,2,),"")</f>
        <v>Libellé du critère quand il sera choisi</v>
      </c>
      <c r="F122" s="473"/>
      <c r="G122" s="477"/>
    </row>
    <row r="123" spans="1:7">
      <c r="A123" s="34"/>
      <c r="B123" s="35"/>
      <c r="C123" s="34"/>
      <c r="D123" s="34"/>
      <c r="E123" s="34"/>
      <c r="F123" s="34"/>
      <c r="G123" s="34"/>
    </row>
    <row r="124" spans="1:7">
      <c r="A124" s="34"/>
      <c r="B124" s="35"/>
      <c r="C124" s="34"/>
      <c r="D124" s="34"/>
      <c r="E124" s="34"/>
      <c r="F124" s="34"/>
      <c r="G124" s="34"/>
    </row>
    <row r="125" spans="1:7">
      <c r="A125" s="34"/>
      <c r="B125" s="35"/>
      <c r="C125" s="34"/>
      <c r="D125" s="34"/>
      <c r="E125" s="34"/>
      <c r="F125" s="34"/>
      <c r="G125" s="34"/>
    </row>
    <row r="126" spans="1:7">
      <c r="A126" s="34"/>
      <c r="B126" s="34"/>
      <c r="C126" s="34"/>
      <c r="D126" s="34"/>
      <c r="E126" s="34"/>
      <c r="F126" s="34"/>
      <c r="G126" s="34"/>
    </row>
    <row r="127" spans="1:7">
      <c r="A127" s="34"/>
      <c r="B127" s="34"/>
      <c r="C127" s="34"/>
      <c r="D127" s="34"/>
      <c r="E127" s="34"/>
      <c r="F127" s="34"/>
      <c r="G127" s="34"/>
    </row>
    <row r="128" spans="1:7">
      <c r="A128" s="34"/>
      <c r="B128" s="34"/>
      <c r="C128" s="34"/>
      <c r="D128" s="34"/>
      <c r="E128" s="34"/>
      <c r="F128" s="34"/>
      <c r="G128" s="34"/>
    </row>
    <row r="129" spans="1:7">
      <c r="A129" s="34"/>
      <c r="B129" s="34"/>
      <c r="C129" s="34"/>
      <c r="D129" s="34"/>
      <c r="E129" s="34"/>
      <c r="F129" s="34"/>
      <c r="G129" s="34"/>
    </row>
    <row r="130" spans="1:7">
      <c r="A130" s="34"/>
      <c r="B130" s="34"/>
      <c r="C130" s="34"/>
      <c r="D130" s="34"/>
      <c r="E130" s="34"/>
      <c r="F130" s="34"/>
      <c r="G130" s="34"/>
    </row>
    <row r="131" spans="1:7">
      <c r="A131" s="34"/>
      <c r="B131" s="34"/>
      <c r="C131" s="34"/>
      <c r="D131" s="34"/>
      <c r="E131" s="34"/>
      <c r="F131" s="34"/>
      <c r="G131" s="34"/>
    </row>
    <row r="132" spans="1:7">
      <c r="A132" s="34"/>
      <c r="B132" s="34"/>
      <c r="C132" s="34"/>
      <c r="D132" s="34"/>
      <c r="E132" s="34"/>
      <c r="F132" s="34"/>
      <c r="G132" s="34"/>
    </row>
    <row r="133" spans="1:7">
      <c r="A133" s="34"/>
      <c r="B133" s="34"/>
      <c r="C133" s="34"/>
      <c r="D133" s="34"/>
      <c r="E133" s="34"/>
      <c r="F133" s="34"/>
      <c r="G133" s="34"/>
    </row>
    <row r="134" spans="1:7">
      <c r="A134" s="34"/>
      <c r="B134" s="34"/>
      <c r="C134" s="34"/>
      <c r="D134" s="34"/>
      <c r="E134" s="34"/>
      <c r="F134" s="34"/>
      <c r="G134" s="34"/>
    </row>
    <row r="135" spans="1:7">
      <c r="A135" s="34"/>
      <c r="B135" s="34"/>
      <c r="C135" s="34"/>
      <c r="D135" s="34"/>
      <c r="E135" s="34"/>
      <c r="F135" s="34"/>
      <c r="G135" s="34"/>
    </row>
    <row r="136" spans="1:7">
      <c r="A136" s="34"/>
      <c r="B136" s="34"/>
      <c r="C136" s="34"/>
      <c r="D136" s="34"/>
      <c r="E136" s="34"/>
      <c r="F136" s="34"/>
      <c r="G136" s="34"/>
    </row>
    <row r="137" spans="1:7">
      <c r="A137" s="34"/>
      <c r="B137" s="34"/>
      <c r="C137" s="34"/>
      <c r="D137" s="34"/>
      <c r="E137" s="34"/>
      <c r="F137" s="34"/>
      <c r="G137" s="34"/>
    </row>
    <row r="138" spans="1:7">
      <c r="A138" s="34"/>
      <c r="B138" s="34"/>
      <c r="C138" s="34"/>
      <c r="D138" s="34"/>
      <c r="E138" s="34"/>
      <c r="F138" s="34"/>
      <c r="G138" s="34"/>
    </row>
    <row r="139" spans="1:7">
      <c r="A139" s="34"/>
      <c r="B139" s="34"/>
      <c r="C139" s="34"/>
      <c r="D139" s="34"/>
      <c r="E139" s="34"/>
      <c r="F139" s="34"/>
      <c r="G139" s="34"/>
    </row>
    <row r="140" spans="1:7">
      <c r="A140" s="34"/>
      <c r="B140" s="34"/>
      <c r="C140" s="34"/>
      <c r="D140" s="34"/>
      <c r="E140" s="34"/>
      <c r="F140" s="34"/>
      <c r="G140" s="34"/>
    </row>
    <row r="141" spans="1:7">
      <c r="A141" s="34"/>
      <c r="B141" s="34"/>
      <c r="C141" s="34"/>
      <c r="D141" s="34"/>
      <c r="E141" s="34"/>
      <c r="F141" s="34"/>
      <c r="G141" s="34"/>
    </row>
    <row r="142" spans="1:7">
      <c r="A142" s="34"/>
      <c r="B142" s="34"/>
      <c r="C142" s="34"/>
      <c r="D142" s="34"/>
      <c r="E142" s="34"/>
      <c r="F142" s="34"/>
      <c r="G142" s="34"/>
    </row>
    <row r="143" spans="1:7">
      <c r="A143" s="34"/>
      <c r="B143" s="34"/>
      <c r="C143" s="34"/>
      <c r="D143" s="34"/>
      <c r="E143" s="34"/>
      <c r="F143" s="34"/>
      <c r="G143" s="34"/>
    </row>
    <row r="144" spans="1:7" s="33" customFormat="1">
      <c r="A144" s="34"/>
      <c r="B144" s="34"/>
      <c r="C144" s="34"/>
      <c r="D144" s="34"/>
      <c r="E144" s="34"/>
      <c r="F144" s="34"/>
      <c r="G144" s="34"/>
    </row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="33" customFormat="1"/>
    <row r="226" s="33" customFormat="1"/>
    <row r="227" s="33" customFormat="1"/>
    <row r="228" s="33" customFormat="1"/>
    <row r="229" s="33" customFormat="1"/>
    <row r="230" s="33" customFormat="1"/>
    <row r="231" s="33" customFormat="1"/>
    <row r="232" s="33" customFormat="1"/>
    <row r="233" s="33" customFormat="1"/>
    <row r="234" s="33" customFormat="1"/>
    <row r="235" s="33" customFormat="1"/>
    <row r="236" s="33" customFormat="1"/>
    <row r="237" s="33" customFormat="1"/>
    <row r="238" s="33" customFormat="1"/>
    <row r="239" s="33" customFormat="1"/>
    <row r="240" s="33" customFormat="1"/>
    <row r="241" s="33" customFormat="1"/>
    <row r="242" s="33" customFormat="1"/>
    <row r="243" s="33" customFormat="1"/>
    <row r="244" s="33" customFormat="1"/>
    <row r="245" s="33" customFormat="1"/>
    <row r="246" s="33" customFormat="1"/>
    <row r="247" s="33" customFormat="1"/>
    <row r="248" s="33" customFormat="1"/>
    <row r="249" s="33" customFormat="1"/>
    <row r="250" s="33" customFormat="1"/>
    <row r="251" s="33" customFormat="1"/>
    <row r="252" s="33" customFormat="1"/>
    <row r="253" s="33" customFormat="1"/>
    <row r="254" s="33" customFormat="1"/>
    <row r="255" s="33" customFormat="1"/>
    <row r="256" s="33" customFormat="1"/>
    <row r="257" s="33" customFormat="1"/>
    <row r="258" s="33" customFormat="1"/>
    <row r="259" s="33" customFormat="1"/>
    <row r="260" s="33" customFormat="1"/>
    <row r="261" s="33" customFormat="1"/>
    <row r="262" s="33" customFormat="1"/>
    <row r="263" s="33" customFormat="1"/>
    <row r="264" s="33" customFormat="1"/>
    <row r="265" s="33" customFormat="1"/>
    <row r="266" s="33" customFormat="1"/>
    <row r="267" s="33" customFormat="1"/>
    <row r="268" s="33" customFormat="1"/>
    <row r="269" s="33" customFormat="1"/>
    <row r="270" s="33" customFormat="1"/>
    <row r="271" s="33" customFormat="1"/>
    <row r="272" s="33" customFormat="1"/>
    <row r="273" s="33" customFormat="1"/>
    <row r="274" s="33" customFormat="1"/>
    <row r="275" s="33" customFormat="1"/>
    <row r="276" s="33" customFormat="1"/>
    <row r="277" s="33" customFormat="1"/>
    <row r="278" s="33" customFormat="1"/>
    <row r="279" s="33" customFormat="1"/>
    <row r="280" s="33" customFormat="1"/>
    <row r="281" s="33" customFormat="1"/>
    <row r="282" s="33" customFormat="1"/>
    <row r="283" s="33" customFormat="1"/>
    <row r="284" s="33" customFormat="1"/>
    <row r="285" s="33" customFormat="1"/>
    <row r="286" s="33" customFormat="1"/>
    <row r="287" s="33" customFormat="1"/>
    <row r="288" s="33" customFormat="1"/>
    <row r="289" s="33" customFormat="1"/>
    <row r="290" s="33" customFormat="1"/>
    <row r="291" s="33" customFormat="1"/>
    <row r="292" s="33" customFormat="1"/>
    <row r="293" s="33" customFormat="1"/>
    <row r="294" s="33" customFormat="1"/>
    <row r="295" s="33" customFormat="1"/>
    <row r="296" s="33" customFormat="1"/>
    <row r="297" s="33" customFormat="1"/>
    <row r="298" s="33" customFormat="1"/>
    <row r="299" s="33" customFormat="1"/>
    <row r="300" s="33" customFormat="1"/>
    <row r="301" s="33" customFormat="1"/>
    <row r="302" s="33" customFormat="1"/>
    <row r="303" s="33" customFormat="1"/>
    <row r="304" s="33" customFormat="1"/>
    <row r="305" s="33" customFormat="1"/>
    <row r="306" s="33" customFormat="1"/>
    <row r="307" s="33" customFormat="1"/>
    <row r="308" s="33" customFormat="1"/>
    <row r="309" s="33" customFormat="1"/>
    <row r="310" s="33" customFormat="1"/>
    <row r="311" s="33" customFormat="1"/>
    <row r="312" s="33" customFormat="1"/>
    <row r="313" s="33" customFormat="1"/>
    <row r="314" s="33" customFormat="1"/>
    <row r="315" s="33" customFormat="1"/>
    <row r="316" s="33" customFormat="1"/>
    <row r="317" s="33" customFormat="1"/>
    <row r="318" s="33" customFormat="1"/>
    <row r="319" s="33" customFormat="1"/>
    <row r="320" s="33" customFormat="1"/>
    <row r="321" s="33" customFormat="1"/>
    <row r="322" s="33" customFormat="1"/>
    <row r="323" s="33" customFormat="1"/>
    <row r="324" s="33" customFormat="1"/>
    <row r="325" s="33" customFormat="1"/>
    <row r="326" s="33" customFormat="1"/>
    <row r="327" s="33" customFormat="1"/>
    <row r="328" s="33" customFormat="1"/>
    <row r="329" s="33" customFormat="1"/>
    <row r="330" s="33" customFormat="1"/>
    <row r="331" s="33" customFormat="1"/>
    <row r="332" s="33" customFormat="1"/>
    <row r="333" s="33" customFormat="1"/>
    <row r="334" s="33" customFormat="1"/>
    <row r="335" s="33" customFormat="1"/>
    <row r="336" s="33" customFormat="1"/>
    <row r="337" s="33" customFormat="1"/>
    <row r="338" s="33" customFormat="1"/>
    <row r="339" s="33" customFormat="1"/>
    <row r="340" s="33" customFormat="1"/>
    <row r="341" s="33" customFormat="1"/>
    <row r="342" s="33" customFormat="1"/>
    <row r="343" s="33" customFormat="1"/>
    <row r="344" s="33" customFormat="1"/>
    <row r="345" s="33" customFormat="1"/>
    <row r="346" s="33" customFormat="1"/>
    <row r="347" s="33" customFormat="1"/>
    <row r="348" s="33" customFormat="1"/>
    <row r="349" s="33" customFormat="1"/>
    <row r="350" s="33" customFormat="1"/>
    <row r="351" s="33" customFormat="1"/>
    <row r="352" s="33" customFormat="1"/>
    <row r="353" s="33" customFormat="1"/>
    <row r="354" s="33" customFormat="1"/>
    <row r="355" s="33" customFormat="1"/>
    <row r="356" s="33" customFormat="1"/>
    <row r="357" s="33" customFormat="1"/>
    <row r="358" s="33" customFormat="1"/>
    <row r="359" s="33" customFormat="1"/>
    <row r="360" s="33" customFormat="1"/>
    <row r="361" s="33" customFormat="1"/>
    <row r="362" s="33" customFormat="1"/>
    <row r="363" s="33" customFormat="1"/>
    <row r="364" s="33" customFormat="1"/>
    <row r="365" s="33" customFormat="1"/>
    <row r="366" s="33" customFormat="1"/>
    <row r="367" s="33" customFormat="1"/>
    <row r="368" s="33" customFormat="1"/>
    <row r="369" s="33" customFormat="1"/>
    <row r="370" s="33" customFormat="1"/>
    <row r="371" s="33" customFormat="1"/>
    <row r="372" s="33" customFormat="1"/>
    <row r="373" s="33" customFormat="1"/>
    <row r="374" s="33" customFormat="1"/>
    <row r="375" s="33" customFormat="1"/>
    <row r="376" s="33" customFormat="1"/>
    <row r="377" s="33" customFormat="1"/>
    <row r="378" s="33" customFormat="1"/>
    <row r="379" s="33" customFormat="1"/>
    <row r="380" s="33" customFormat="1"/>
    <row r="381" s="33" customFormat="1"/>
    <row r="382" s="33" customFormat="1"/>
    <row r="383" s="33" customFormat="1"/>
    <row r="384" s="33" customFormat="1"/>
    <row r="385" s="33" customFormat="1"/>
    <row r="386" s="33" customFormat="1"/>
    <row r="387" s="33" customFormat="1"/>
    <row r="388" s="33" customFormat="1"/>
    <row r="389" s="33" customFormat="1"/>
    <row r="390" s="33" customFormat="1"/>
    <row r="391" s="33" customFormat="1"/>
    <row r="392" s="33" customFormat="1"/>
    <row r="393" s="33" customFormat="1"/>
    <row r="394" s="33" customFormat="1"/>
    <row r="395" s="33" customFormat="1"/>
    <row r="396" s="33" customFormat="1"/>
    <row r="397" s="33" customFormat="1"/>
    <row r="398" s="33" customFormat="1"/>
    <row r="399" s="33" customFormat="1"/>
    <row r="400" s="33" customFormat="1"/>
    <row r="401" s="33" customFormat="1"/>
    <row r="402" s="33" customFormat="1"/>
    <row r="403" s="33" customFormat="1"/>
    <row r="404" s="33" customFormat="1"/>
    <row r="405" s="33" customFormat="1"/>
    <row r="406" s="33" customFormat="1"/>
    <row r="407" s="33" customFormat="1"/>
    <row r="408" s="33" customFormat="1"/>
    <row r="409" s="33" customFormat="1"/>
    <row r="410" s="33" customFormat="1"/>
    <row r="411" s="33" customFormat="1"/>
    <row r="412" s="33" customFormat="1"/>
    <row r="413" s="33" customFormat="1"/>
    <row r="414" s="33" customFormat="1"/>
    <row r="415" s="33" customFormat="1"/>
    <row r="416" s="33" customFormat="1"/>
    <row r="417" s="33" customFormat="1"/>
    <row r="418" s="33" customFormat="1"/>
    <row r="419" s="33" customFormat="1"/>
    <row r="420" s="33" customFormat="1"/>
    <row r="421" s="33" customFormat="1"/>
    <row r="422" s="33" customFormat="1"/>
    <row r="423" s="33" customFormat="1"/>
    <row r="424" s="33" customFormat="1"/>
    <row r="425" s="33" customFormat="1"/>
    <row r="426" s="33" customFormat="1"/>
    <row r="427" s="33" customFormat="1"/>
    <row r="428" s="33" customFormat="1"/>
    <row r="429" s="33" customFormat="1"/>
    <row r="430" s="33" customFormat="1"/>
    <row r="431" s="33" customFormat="1"/>
    <row r="432" s="33" customFormat="1"/>
    <row r="433" s="33" customFormat="1"/>
    <row r="434" s="33" customFormat="1"/>
    <row r="435" s="33" customFormat="1"/>
    <row r="436" s="33" customFormat="1"/>
    <row r="437" s="33" customFormat="1"/>
    <row r="438" s="33" customFormat="1"/>
    <row r="439" s="33" customFormat="1"/>
    <row r="440" s="33" customFormat="1"/>
    <row r="441" s="33" customFormat="1"/>
    <row r="442" s="33" customFormat="1"/>
    <row r="443" s="33" customFormat="1"/>
    <row r="444" s="33" customFormat="1"/>
    <row r="445" s="33" customFormat="1"/>
    <row r="446" s="33" customFormat="1"/>
    <row r="447" s="33" customFormat="1"/>
    <row r="448" s="33" customFormat="1"/>
    <row r="449" s="33" customFormat="1"/>
    <row r="450" s="33" customFormat="1"/>
    <row r="451" s="33" customFormat="1"/>
    <row r="452" s="33" customFormat="1"/>
    <row r="453" s="33" customFormat="1"/>
    <row r="454" s="33" customFormat="1"/>
    <row r="455" s="33" customFormat="1"/>
    <row r="456" s="33" customFormat="1"/>
    <row r="457" s="33" customFormat="1"/>
    <row r="458" s="33" customFormat="1"/>
    <row r="459" s="33" customFormat="1"/>
    <row r="460" s="33" customFormat="1"/>
    <row r="461" s="33" customFormat="1"/>
    <row r="462" s="33" customFormat="1"/>
    <row r="463" s="33" customFormat="1"/>
    <row r="464" s="33" customFormat="1"/>
    <row r="465" s="33" customFormat="1"/>
    <row r="466" s="33" customFormat="1"/>
    <row r="467" s="33" customFormat="1"/>
    <row r="468" s="33" customFormat="1"/>
    <row r="469" s="33" customFormat="1"/>
    <row r="470" s="33" customFormat="1"/>
    <row r="471" s="33" customFormat="1"/>
    <row r="472" s="33" customFormat="1"/>
    <row r="473" s="33" customFormat="1"/>
    <row r="474" s="33" customFormat="1"/>
    <row r="475" s="33" customFormat="1"/>
    <row r="476" s="33" customFormat="1"/>
    <row r="477" s="33" customFormat="1"/>
    <row r="478" s="33" customFormat="1"/>
    <row r="479" s="33" customFormat="1"/>
    <row r="480" s="33" customFormat="1"/>
    <row r="481" s="33" customFormat="1"/>
    <row r="482" s="33" customFormat="1"/>
    <row r="483" s="33" customFormat="1"/>
    <row r="484" s="33" customFormat="1"/>
    <row r="485" s="33" customFormat="1"/>
    <row r="486" s="33" customFormat="1"/>
    <row r="487" s="33" customFormat="1"/>
    <row r="488" s="33" customFormat="1"/>
    <row r="489" s="33" customFormat="1"/>
    <row r="490" s="33" customFormat="1"/>
    <row r="491" s="33" customFormat="1"/>
    <row r="492" s="33" customFormat="1"/>
    <row r="493" s="33" customFormat="1"/>
    <row r="494" s="33" customFormat="1"/>
    <row r="495" s="33" customFormat="1"/>
    <row r="496" s="33" customFormat="1"/>
    <row r="497" s="33" customFormat="1"/>
    <row r="498" s="33" customFormat="1"/>
    <row r="499" s="33" customFormat="1"/>
    <row r="500" s="33" customFormat="1"/>
    <row r="501" s="33" customFormat="1"/>
    <row r="502" s="33" customFormat="1"/>
    <row r="503" s="33" customFormat="1"/>
    <row r="504" s="33" customFormat="1"/>
    <row r="505" s="33" customFormat="1"/>
    <row r="506" s="33" customFormat="1"/>
    <row r="507" s="33" customFormat="1"/>
    <row r="508" s="33" customFormat="1"/>
    <row r="509" s="33" customFormat="1"/>
    <row r="510" s="33" customFormat="1"/>
    <row r="511" s="33" customFormat="1"/>
    <row r="512" s="33" customFormat="1"/>
    <row r="513" s="33" customFormat="1"/>
    <row r="514" s="33" customFormat="1"/>
    <row r="515" s="33" customFormat="1"/>
    <row r="516" s="33" customFormat="1"/>
    <row r="517" s="33" customFormat="1"/>
    <row r="518" s="33" customFormat="1"/>
    <row r="519" s="33" customFormat="1"/>
    <row r="520" s="33" customFormat="1"/>
    <row r="521" s="33" customFormat="1"/>
    <row r="522" s="33" customFormat="1"/>
    <row r="523" s="33" customFormat="1"/>
    <row r="524" s="33" customFormat="1"/>
    <row r="525" s="33" customFormat="1"/>
    <row r="526" s="33" customFormat="1"/>
    <row r="527" s="33" customFormat="1"/>
    <row r="528" s="33" customFormat="1"/>
    <row r="529" s="33" customFormat="1"/>
    <row r="530" s="33" customFormat="1"/>
    <row r="531" s="33" customFormat="1"/>
    <row r="532" s="33" customFormat="1"/>
    <row r="533" s="33" customFormat="1"/>
    <row r="534" s="33" customFormat="1"/>
    <row r="535" s="33" customFormat="1"/>
    <row r="536" s="33" customFormat="1"/>
    <row r="537" s="33" customFormat="1"/>
    <row r="538" s="33" customFormat="1"/>
    <row r="539" s="33" customFormat="1"/>
    <row r="540" s="33" customFormat="1"/>
    <row r="541" s="33" customFormat="1"/>
    <row r="542" s="33" customFormat="1"/>
    <row r="543" s="33" customFormat="1"/>
    <row r="544" s="33" customFormat="1"/>
    <row r="545" s="33" customFormat="1"/>
    <row r="546" s="33" customFormat="1"/>
    <row r="547" s="33" customFormat="1"/>
    <row r="548" s="33" customFormat="1"/>
    <row r="549" s="33" customFormat="1"/>
    <row r="550" s="33" customFormat="1"/>
    <row r="551" s="33" customFormat="1"/>
    <row r="552" s="33" customFormat="1"/>
    <row r="553" s="33" customFormat="1"/>
    <row r="554" s="33" customFormat="1"/>
    <row r="555" s="33" customFormat="1"/>
    <row r="556" s="33" customFormat="1"/>
    <row r="557" s="33" customFormat="1"/>
    <row r="558" s="33" customFormat="1"/>
    <row r="559" s="33" customFormat="1"/>
    <row r="560" s="33" customFormat="1"/>
    <row r="561" s="33" customFormat="1"/>
    <row r="562" s="33" customFormat="1"/>
    <row r="563" s="33" customFormat="1"/>
    <row r="564" s="33" customFormat="1"/>
    <row r="565" s="33" customFormat="1"/>
    <row r="566" s="33" customFormat="1"/>
    <row r="567" s="33" customFormat="1"/>
    <row r="568" s="33" customFormat="1"/>
    <row r="569" s="33" customFormat="1"/>
    <row r="570" s="33" customFormat="1"/>
    <row r="571" s="33" customFormat="1"/>
    <row r="572" s="33" customFormat="1"/>
    <row r="573" s="33" customFormat="1"/>
    <row r="574" s="33" customFormat="1"/>
    <row r="575" s="33" customFormat="1"/>
    <row r="576" s="33" customFormat="1"/>
    <row r="577" s="33" customFormat="1"/>
    <row r="578" s="33" customFormat="1"/>
    <row r="579" s="33" customFormat="1"/>
    <row r="580" s="33" customFormat="1"/>
    <row r="581" s="33" customFormat="1"/>
    <row r="582" s="33" customFormat="1"/>
    <row r="583" s="33" customFormat="1"/>
    <row r="584" s="33" customFormat="1"/>
    <row r="585" s="33" customFormat="1"/>
    <row r="586" s="33" customFormat="1"/>
    <row r="587" s="33" customFormat="1"/>
    <row r="588" s="33" customFormat="1"/>
    <row r="589" s="33" customFormat="1"/>
    <row r="590" s="33" customFormat="1"/>
    <row r="591" s="33" customFormat="1"/>
    <row r="592" s="33" customFormat="1"/>
    <row r="593" s="33" customFormat="1"/>
    <row r="594" s="33" customFormat="1"/>
    <row r="595" s="33" customFormat="1"/>
    <row r="596" s="33" customFormat="1"/>
    <row r="597" s="33" customFormat="1"/>
    <row r="598" s="33" customFormat="1"/>
    <row r="599" s="33" customFormat="1"/>
    <row r="600" s="33" customFormat="1"/>
    <row r="601" s="33" customFormat="1"/>
    <row r="602" s="33" customFormat="1"/>
    <row r="603" s="33" customFormat="1"/>
    <row r="604" s="33" customFormat="1"/>
    <row r="605" s="33" customFormat="1"/>
    <row r="606" s="33" customFormat="1"/>
    <row r="607" s="33" customFormat="1"/>
    <row r="608" s="33" customFormat="1"/>
    <row r="609" s="33" customFormat="1"/>
    <row r="610" s="33" customFormat="1"/>
    <row r="611" s="33" customFormat="1"/>
    <row r="612" s="33" customFormat="1"/>
    <row r="613" s="33" customFormat="1"/>
    <row r="614" s="33" customFormat="1"/>
    <row r="615" s="33" customFormat="1"/>
    <row r="616" s="33" customFormat="1"/>
    <row r="617" s="33" customFormat="1"/>
    <row r="618" s="33" customFormat="1"/>
    <row r="619" s="33" customFormat="1"/>
    <row r="620" s="33" customFormat="1"/>
    <row r="621" s="33" customFormat="1"/>
    <row r="622" s="33" customFormat="1"/>
    <row r="623" s="33" customFormat="1"/>
    <row r="624" s="33" customFormat="1"/>
    <row r="625" s="33" customFormat="1"/>
    <row r="626" s="33" customFormat="1"/>
    <row r="627" s="33" customFormat="1"/>
    <row r="628" s="33" customFormat="1"/>
    <row r="629" s="33" customFormat="1"/>
    <row r="630" s="33" customFormat="1"/>
    <row r="631" s="33" customFormat="1"/>
    <row r="632" s="33" customFormat="1"/>
    <row r="633" s="33" customFormat="1"/>
    <row r="634" s="33" customFormat="1"/>
    <row r="635" s="33" customFormat="1"/>
    <row r="636" s="33" customFormat="1"/>
    <row r="637" s="33" customFormat="1"/>
    <row r="638" s="33" customFormat="1"/>
    <row r="639" s="33" customFormat="1"/>
    <row r="640" s="33" customFormat="1"/>
    <row r="641" s="33" customFormat="1"/>
    <row r="642" s="33" customFormat="1"/>
    <row r="643" s="33" customFormat="1"/>
    <row r="644" s="33" customFormat="1"/>
    <row r="645" s="33" customFormat="1"/>
    <row r="646" s="33" customFormat="1"/>
    <row r="647" s="33" customFormat="1"/>
    <row r="648" s="33" customFormat="1"/>
    <row r="649" s="33" customFormat="1"/>
    <row r="650" s="33" customFormat="1"/>
    <row r="651" s="33" customFormat="1"/>
    <row r="652" s="33" customFormat="1"/>
    <row r="653" s="33" customFormat="1"/>
    <row r="654" s="33" customFormat="1"/>
    <row r="655" s="33" customFormat="1"/>
    <row r="656" s="33" customFormat="1"/>
    <row r="657" s="33" customFormat="1"/>
    <row r="658" s="33" customFormat="1"/>
    <row r="659" s="33" customFormat="1"/>
    <row r="660" s="33" customFormat="1"/>
    <row r="661" s="33" customFormat="1"/>
    <row r="662" s="33" customFormat="1"/>
    <row r="663" s="33" customFormat="1"/>
    <row r="664" s="33" customFormat="1"/>
    <row r="665" s="33" customFormat="1"/>
    <row r="666" s="33" customFormat="1"/>
    <row r="667" s="33" customFormat="1"/>
    <row r="668" s="33" customFormat="1"/>
    <row r="669" s="33" customFormat="1"/>
    <row r="670" s="33" customFormat="1"/>
    <row r="671" s="33" customFormat="1"/>
    <row r="672" s="33" customFormat="1"/>
    <row r="673" s="33" customFormat="1"/>
    <row r="674" s="33" customFormat="1"/>
    <row r="675" s="33" customFormat="1"/>
    <row r="676" s="33" customFormat="1"/>
    <row r="677" s="33" customFormat="1"/>
    <row r="678" s="33" customFormat="1"/>
    <row r="679" s="33" customFormat="1"/>
    <row r="680" s="33" customFormat="1"/>
    <row r="681" s="33" customFormat="1"/>
    <row r="682" s="33" customFormat="1"/>
    <row r="683" s="33" customFormat="1"/>
    <row r="684" s="33" customFormat="1"/>
    <row r="685" s="33" customFormat="1"/>
    <row r="686" s="33" customFormat="1"/>
    <row r="687" s="33" customFormat="1"/>
    <row r="688" s="33" customFormat="1"/>
    <row r="689" s="33" customFormat="1"/>
    <row r="690" s="33" customFormat="1"/>
    <row r="691" s="33" customFormat="1"/>
    <row r="692" s="33" customFormat="1"/>
    <row r="693" s="33" customFormat="1"/>
    <row r="694" s="33" customFormat="1"/>
    <row r="695" s="33" customFormat="1"/>
    <row r="696" s="33" customFormat="1"/>
    <row r="697" s="33" customFormat="1"/>
    <row r="698" s="33" customFormat="1"/>
    <row r="699" s="33" customFormat="1"/>
    <row r="700" s="33" customFormat="1"/>
    <row r="701" s="33" customFormat="1"/>
    <row r="702" s="33" customFormat="1"/>
    <row r="703" s="33" customFormat="1"/>
    <row r="704" s="33" customFormat="1"/>
    <row r="705" s="33" customFormat="1"/>
    <row r="706" s="33" customFormat="1"/>
    <row r="707" s="33" customFormat="1"/>
    <row r="708" s="33" customFormat="1"/>
    <row r="709" s="33" customFormat="1"/>
    <row r="710" s="33" customFormat="1"/>
    <row r="711" s="33" customFormat="1"/>
    <row r="712" s="33" customFormat="1"/>
    <row r="713" s="33" customFormat="1"/>
    <row r="714" s="33" customFormat="1"/>
    <row r="715" s="33" customFormat="1"/>
    <row r="716" s="33" customFormat="1"/>
    <row r="717" s="33" customFormat="1"/>
    <row r="718" s="33" customFormat="1"/>
    <row r="719" s="33" customFormat="1"/>
    <row r="720" s="33" customFormat="1"/>
    <row r="721" s="33" customFormat="1"/>
    <row r="722" s="33" customFormat="1"/>
    <row r="723" s="33" customFormat="1"/>
    <row r="724" s="33" customFormat="1"/>
    <row r="725" s="33" customFormat="1"/>
    <row r="726" s="33" customFormat="1"/>
    <row r="727" s="33" customFormat="1"/>
    <row r="728" s="33" customFormat="1"/>
    <row r="729" s="33" customFormat="1"/>
    <row r="730" s="33" customFormat="1"/>
    <row r="731" s="33" customFormat="1"/>
    <row r="732" s="33" customFormat="1"/>
    <row r="733" s="33" customFormat="1"/>
    <row r="734" s="33" customFormat="1"/>
    <row r="735" s="33" customFormat="1"/>
    <row r="736" s="33" customFormat="1"/>
    <row r="737" s="33" customFormat="1"/>
    <row r="738" s="33" customFormat="1"/>
    <row r="739" s="33" customFormat="1"/>
    <row r="740" s="33" customFormat="1"/>
    <row r="741" s="33" customFormat="1"/>
    <row r="742" s="33" customFormat="1"/>
    <row r="743" s="33" customFormat="1"/>
    <row r="744" s="33" customFormat="1"/>
    <row r="745" s="33" customFormat="1"/>
    <row r="746" s="33" customFormat="1"/>
    <row r="747" s="33" customFormat="1"/>
    <row r="748" s="33" customFormat="1"/>
    <row r="749" s="33" customFormat="1"/>
    <row r="750" s="33" customFormat="1"/>
    <row r="751" s="33" customFormat="1"/>
    <row r="752" s="33" customFormat="1"/>
    <row r="753" s="33" customFormat="1"/>
    <row r="754" s="33" customFormat="1"/>
    <row r="755" s="33" customFormat="1"/>
    <row r="756" s="33" customFormat="1"/>
    <row r="757" s="33" customFormat="1"/>
    <row r="758" s="33" customFormat="1"/>
    <row r="759" s="33" customFormat="1"/>
    <row r="760" s="33" customFormat="1"/>
    <row r="761" s="33" customFormat="1"/>
    <row r="762" s="33" customFormat="1"/>
    <row r="763" s="33" customFormat="1"/>
    <row r="764" s="33" customFormat="1"/>
    <row r="765" s="33" customFormat="1"/>
    <row r="766" s="33" customFormat="1"/>
    <row r="767" s="33" customFormat="1"/>
    <row r="768" s="33" customFormat="1"/>
    <row r="769" s="33" customFormat="1"/>
    <row r="770" s="33" customFormat="1"/>
    <row r="771" s="33" customFormat="1"/>
    <row r="772" s="33" customFormat="1"/>
    <row r="773" s="33" customFormat="1"/>
    <row r="774" s="33" customFormat="1"/>
    <row r="775" s="33" customFormat="1"/>
    <row r="776" s="33" customFormat="1"/>
    <row r="777" s="33" customFormat="1"/>
    <row r="778" s="33" customFormat="1"/>
    <row r="779" s="33" customFormat="1"/>
    <row r="780" s="33" customFormat="1"/>
    <row r="781" s="33" customFormat="1"/>
    <row r="782" s="33" customFormat="1"/>
    <row r="783" s="33" customFormat="1"/>
    <row r="784" s="33" customFormat="1"/>
    <row r="785" s="33" customFormat="1"/>
    <row r="786" s="33" customFormat="1"/>
    <row r="787" s="33" customFormat="1"/>
    <row r="788" s="33" customFormat="1"/>
    <row r="789" s="33" customFormat="1"/>
    <row r="790" s="33" customFormat="1"/>
    <row r="791" s="33" customFormat="1"/>
    <row r="792" s="33" customFormat="1"/>
    <row r="793" s="33" customFormat="1"/>
    <row r="794" s="33" customFormat="1"/>
    <row r="795" s="33" customFormat="1"/>
    <row r="796" s="33" customFormat="1"/>
    <row r="797" s="33" customFormat="1"/>
    <row r="798" s="33" customFormat="1"/>
    <row r="799" s="33" customFormat="1"/>
    <row r="800" s="33" customFormat="1"/>
    <row r="801" s="33" customFormat="1"/>
    <row r="802" s="33" customFormat="1"/>
    <row r="803" s="33" customFormat="1"/>
    <row r="804" s="33" customFormat="1"/>
    <row r="805" s="33" customFormat="1"/>
    <row r="806" s="33" customFormat="1"/>
    <row r="807" s="33" customFormat="1"/>
    <row r="808" s="33" customFormat="1"/>
    <row r="809" s="33" customFormat="1"/>
    <row r="810" s="33" customFormat="1"/>
    <row r="811" s="33" customFormat="1"/>
    <row r="812" s="33" customFormat="1"/>
    <row r="813" s="33" customFormat="1"/>
    <row r="814" s="33" customFormat="1"/>
    <row r="815" s="33" customFormat="1"/>
    <row r="816" s="33" customFormat="1"/>
    <row r="817" s="33" customFormat="1"/>
    <row r="818" s="33" customFormat="1"/>
    <row r="819" s="33" customFormat="1"/>
    <row r="820" s="33" customFormat="1"/>
    <row r="821" s="33" customFormat="1"/>
    <row r="822" s="33" customFormat="1"/>
    <row r="823" s="33" customFormat="1"/>
    <row r="824" s="33" customFormat="1"/>
    <row r="825" s="33" customFormat="1"/>
    <row r="826" s="33" customFormat="1"/>
    <row r="827" s="33" customFormat="1"/>
    <row r="828" s="33" customFormat="1"/>
    <row r="829" s="33" customFormat="1"/>
    <row r="830" s="33" customFormat="1"/>
    <row r="831" s="33" customFormat="1"/>
    <row r="832" s="33" customFormat="1"/>
    <row r="833" s="33" customFormat="1"/>
    <row r="834" s="33" customFormat="1"/>
    <row r="835" s="33" customFormat="1"/>
    <row r="836" s="33" customFormat="1"/>
    <row r="837" s="33" customFormat="1"/>
    <row r="838" s="33" customFormat="1"/>
    <row r="839" s="33" customFormat="1"/>
    <row r="840" s="33" customFormat="1"/>
    <row r="841" s="33" customFormat="1"/>
    <row r="842" s="33" customFormat="1"/>
    <row r="843" s="33" customFormat="1"/>
    <row r="844" s="33" customFormat="1"/>
    <row r="845" s="33" customFormat="1"/>
    <row r="846" s="33" customFormat="1"/>
    <row r="847" s="33" customFormat="1"/>
    <row r="848" s="33" customFormat="1"/>
    <row r="849" s="33" customFormat="1"/>
    <row r="850" s="33" customFormat="1"/>
    <row r="851" s="33" customFormat="1"/>
    <row r="852" s="33" customFormat="1"/>
    <row r="853" s="33" customFormat="1"/>
    <row r="854" s="33" customFormat="1"/>
    <row r="855" s="33" customFormat="1"/>
    <row r="856" s="33" customFormat="1"/>
    <row r="857" s="33" customFormat="1"/>
    <row r="858" s="33" customFormat="1"/>
    <row r="859" s="33" customFormat="1"/>
    <row r="860" s="33" customFormat="1"/>
    <row r="861" s="33" customFormat="1"/>
    <row r="862" s="33" customFormat="1"/>
    <row r="863" s="33" customFormat="1"/>
    <row r="864" s="33" customFormat="1"/>
    <row r="865" s="33" customFormat="1"/>
    <row r="866" s="33" customFormat="1"/>
    <row r="867" s="33" customFormat="1"/>
    <row r="868" s="33" customFormat="1"/>
    <row r="869" s="33" customFormat="1"/>
    <row r="870" s="33" customFormat="1"/>
    <row r="871" s="33" customFormat="1"/>
    <row r="872" s="33" customFormat="1"/>
    <row r="873" s="33" customFormat="1"/>
    <row r="874" s="33" customFormat="1"/>
    <row r="875" s="33" customFormat="1"/>
    <row r="876" s="33" customFormat="1"/>
    <row r="877" s="33" customFormat="1"/>
    <row r="878" s="33" customFormat="1"/>
    <row r="879" s="33" customFormat="1"/>
    <row r="880" s="33" customFormat="1"/>
    <row r="881" s="33" customFormat="1"/>
    <row r="882" s="33" customFormat="1"/>
    <row r="883" s="33" customFormat="1"/>
    <row r="884" s="33" customFormat="1"/>
    <row r="885" s="33" customFormat="1"/>
    <row r="886" s="33" customFormat="1"/>
    <row r="887" s="33" customFormat="1"/>
    <row r="888" s="33" customFormat="1"/>
    <row r="889" s="33" customFormat="1"/>
    <row r="890" s="33" customFormat="1"/>
    <row r="891" s="33" customFormat="1"/>
    <row r="892" s="33" customFormat="1"/>
    <row r="893" s="33" customFormat="1"/>
    <row r="894" s="33" customFormat="1"/>
    <row r="895" s="33" customFormat="1"/>
    <row r="896" s="33" customFormat="1"/>
    <row r="897" s="33" customFormat="1"/>
    <row r="898" s="33" customFormat="1"/>
    <row r="899" s="33" customFormat="1"/>
    <row r="900" s="33" customFormat="1"/>
    <row r="901" s="33" customFormat="1"/>
    <row r="902" s="33" customFormat="1"/>
    <row r="903" s="33" customFormat="1"/>
    <row r="904" s="33" customFormat="1"/>
    <row r="905" s="33" customFormat="1"/>
    <row r="906" s="33" customFormat="1"/>
    <row r="907" s="33" customFormat="1"/>
    <row r="908" s="33" customFormat="1"/>
    <row r="909" s="33" customFormat="1"/>
    <row r="910" s="33" customFormat="1"/>
    <row r="911" s="33" customFormat="1"/>
    <row r="912" s="33" customFormat="1"/>
    <row r="913" s="33" customFormat="1"/>
    <row r="914" s="33" customFormat="1"/>
    <row r="915" s="33" customFormat="1"/>
    <row r="916" s="33" customFormat="1"/>
    <row r="917" s="33" customFormat="1"/>
    <row r="918" s="33" customFormat="1"/>
    <row r="919" s="33" customFormat="1"/>
    <row r="920" s="33" customFormat="1"/>
    <row r="921" s="33" customFormat="1"/>
    <row r="922" s="33" customFormat="1"/>
    <row r="923" s="33" customFormat="1"/>
    <row r="924" s="33" customFormat="1"/>
    <row r="925" s="33" customFormat="1"/>
    <row r="926" s="33" customFormat="1"/>
    <row r="927" s="33" customFormat="1"/>
    <row r="928" s="33" customFormat="1"/>
    <row r="929" s="33" customFormat="1"/>
    <row r="930" s="33" customFormat="1"/>
    <row r="931" s="33" customFormat="1"/>
    <row r="932" s="33" customFormat="1"/>
    <row r="933" s="33" customFormat="1"/>
    <row r="934" s="33" customFormat="1"/>
    <row r="935" s="33" customFormat="1"/>
    <row r="936" s="33" customFormat="1"/>
    <row r="937" s="33" customFormat="1"/>
    <row r="938" s="33" customFormat="1"/>
    <row r="939" s="33" customFormat="1"/>
    <row r="940" s="33" customFormat="1"/>
    <row r="941" s="33" customFormat="1"/>
    <row r="942" s="33" customFormat="1"/>
    <row r="943" s="33" customFormat="1"/>
    <row r="944" s="33" customFormat="1"/>
    <row r="945" s="33" customFormat="1"/>
    <row r="946" s="33" customFormat="1"/>
    <row r="947" s="33" customFormat="1"/>
    <row r="948" s="33" customFormat="1"/>
    <row r="949" s="33" customFormat="1"/>
    <row r="950" s="33" customFormat="1"/>
    <row r="951" s="33" customFormat="1"/>
    <row r="952" s="33" customFormat="1"/>
    <row r="953" s="33" customFormat="1"/>
    <row r="954" s="33" customFormat="1"/>
    <row r="955" s="33" customFormat="1"/>
    <row r="956" s="33" customFormat="1"/>
    <row r="957" s="33" customFormat="1"/>
    <row r="958" s="33" customFormat="1"/>
    <row r="959" s="33" customFormat="1"/>
    <row r="960" s="33" customFormat="1"/>
    <row r="961" s="33" customFormat="1"/>
    <row r="962" s="33" customFormat="1"/>
    <row r="963" s="33" customFormat="1"/>
    <row r="964" s="33" customFormat="1"/>
    <row r="965" s="33" customFormat="1"/>
    <row r="966" s="33" customFormat="1"/>
    <row r="967" s="33" customFormat="1"/>
    <row r="968" s="33" customFormat="1"/>
    <row r="969" s="33" customFormat="1"/>
    <row r="970" s="33" customFormat="1"/>
    <row r="971" s="33" customFormat="1"/>
    <row r="972" s="33" customFormat="1"/>
    <row r="973" s="33" customFormat="1"/>
    <row r="974" s="33" customFormat="1"/>
    <row r="975" s="33" customFormat="1"/>
    <row r="976" s="33" customFormat="1"/>
    <row r="977" s="33" customFormat="1"/>
    <row r="978" s="33" customFormat="1"/>
    <row r="979" s="33" customFormat="1"/>
    <row r="980" s="33" customFormat="1"/>
    <row r="981" s="33" customFormat="1"/>
    <row r="982" s="33" customFormat="1"/>
    <row r="983" s="33" customFormat="1"/>
    <row r="984" s="33" customFormat="1"/>
    <row r="985" s="33" customFormat="1"/>
    <row r="986" s="33" customFormat="1"/>
    <row r="987" s="33" customFormat="1"/>
    <row r="988" s="33" customFormat="1"/>
    <row r="989" s="33" customFormat="1"/>
    <row r="990" s="33" customFormat="1"/>
    <row r="991" s="33" customFormat="1"/>
    <row r="992" s="33" customFormat="1"/>
    <row r="993" s="33" customFormat="1"/>
    <row r="994" s="33" customFormat="1"/>
    <row r="995" s="33" customFormat="1"/>
    <row r="996" s="33" customFormat="1"/>
    <row r="997" s="33" customFormat="1"/>
    <row r="998" s="33" customFormat="1"/>
    <row r="999" s="33" customFormat="1"/>
    <row r="1000" s="33" customFormat="1"/>
    <row r="1001" s="33" customFormat="1"/>
    <row r="1002" s="33" customFormat="1"/>
    <row r="1003" s="33" customFormat="1"/>
    <row r="1004" s="33" customFormat="1"/>
    <row r="1005" s="33" customFormat="1"/>
    <row r="1006" s="33" customFormat="1"/>
    <row r="1007" s="33" customFormat="1"/>
    <row r="1008" s="33" customFormat="1"/>
    <row r="1009" s="33" customFormat="1"/>
    <row r="1010" s="33" customFormat="1"/>
    <row r="1011" s="33" customFormat="1"/>
    <row r="1012" s="33" customFormat="1"/>
    <row r="1013" s="33" customFormat="1"/>
    <row r="1014" s="33" customFormat="1"/>
    <row r="1015" s="33" customFormat="1"/>
    <row r="1016" s="33" customFormat="1"/>
    <row r="1017" s="33" customFormat="1"/>
    <row r="1018" s="33" customFormat="1"/>
    <row r="1019" s="33" customFormat="1"/>
    <row r="1020" s="33" customFormat="1"/>
    <row r="1021" s="33" customFormat="1"/>
    <row r="1022" s="33" customFormat="1"/>
    <row r="1023" s="33" customFormat="1"/>
    <row r="1024" s="33" customFormat="1"/>
    <row r="1025" s="33" customFormat="1"/>
    <row r="1026" s="33" customFormat="1"/>
    <row r="1027" s="33" customFormat="1"/>
    <row r="1028" s="33" customFormat="1"/>
    <row r="1029" s="33" customFormat="1"/>
    <row r="1030" s="33" customFormat="1"/>
    <row r="1031" s="33" customFormat="1"/>
    <row r="1032" s="33" customFormat="1"/>
    <row r="1033" s="33" customFormat="1"/>
    <row r="1034" s="33" customFormat="1"/>
    <row r="1035" s="33" customFormat="1"/>
    <row r="1036" s="33" customFormat="1"/>
    <row r="1037" s="33" customFormat="1"/>
    <row r="1038" s="33" customFormat="1"/>
    <row r="1039" s="33" customFormat="1"/>
    <row r="1040" s="33" customFormat="1"/>
    <row r="1041" s="33" customFormat="1"/>
    <row r="1042" s="33" customFormat="1"/>
    <row r="1043" s="33" customFormat="1"/>
    <row r="1044" s="33" customFormat="1"/>
    <row r="1045" s="33" customFormat="1"/>
    <row r="1046" s="33" customFormat="1"/>
    <row r="1047" s="33" customFormat="1"/>
    <row r="1048" s="33" customFormat="1"/>
    <row r="1049" s="33" customFormat="1"/>
    <row r="1050" s="33" customFormat="1"/>
    <row r="1051" s="33" customFormat="1"/>
    <row r="1052" s="33" customFormat="1"/>
    <row r="1053" s="33" customFormat="1"/>
    <row r="1054" s="33" customFormat="1"/>
    <row r="1055" s="33" customFormat="1"/>
    <row r="1056" s="33" customFormat="1"/>
    <row r="1057" s="33" customFormat="1"/>
    <row r="1058" s="33" customFormat="1"/>
    <row r="1059" s="33" customFormat="1"/>
    <row r="1060" s="33" customFormat="1"/>
    <row r="1061" s="33" customFormat="1"/>
    <row r="1062" s="33" customFormat="1"/>
    <row r="1063" s="33" customFormat="1"/>
    <row r="1064" s="33" customFormat="1"/>
  </sheetData>
  <sheetProtection sheet="1" formatCells="0" formatColumns="0" formatRows="0"/>
  <mergeCells count="68">
    <mergeCell ref="E118:F118"/>
    <mergeCell ref="B118:C118"/>
    <mergeCell ref="B101:C101"/>
    <mergeCell ref="E106:F106"/>
    <mergeCell ref="B106:C106"/>
    <mergeCell ref="E110:F110"/>
    <mergeCell ref="B110:C110"/>
    <mergeCell ref="E101:F101"/>
    <mergeCell ref="E113:F113"/>
    <mergeCell ref="E89:F89"/>
    <mergeCell ref="B89:C89"/>
    <mergeCell ref="E94:F94"/>
    <mergeCell ref="B94:C94"/>
    <mergeCell ref="B113:C113"/>
    <mergeCell ref="E74:F74"/>
    <mergeCell ref="B74:C74"/>
    <mergeCell ref="E79:F79"/>
    <mergeCell ref="B79:C79"/>
    <mergeCell ref="E84:F84"/>
    <mergeCell ref="B84:C84"/>
    <mergeCell ref="E58:F58"/>
    <mergeCell ref="B58:C58"/>
    <mergeCell ref="E62:F62"/>
    <mergeCell ref="B62:C62"/>
    <mergeCell ref="E68:F68"/>
    <mergeCell ref="B68:C68"/>
    <mergeCell ref="E49:F49"/>
    <mergeCell ref="B49:C49"/>
    <mergeCell ref="E52:F52"/>
    <mergeCell ref="B52:C52"/>
    <mergeCell ref="E55:F55"/>
    <mergeCell ref="B55:C55"/>
    <mergeCell ref="E38:F38"/>
    <mergeCell ref="B38:C38"/>
    <mergeCell ref="E41:F41"/>
    <mergeCell ref="B41:C41"/>
    <mergeCell ref="E45:F45"/>
    <mergeCell ref="B45:C45"/>
    <mergeCell ref="B26:C26"/>
    <mergeCell ref="E30:F30"/>
    <mergeCell ref="B30:C30"/>
    <mergeCell ref="E34:F34"/>
    <mergeCell ref="B34:C34"/>
    <mergeCell ref="E12:F12"/>
    <mergeCell ref="E73:F73"/>
    <mergeCell ref="A8:B9"/>
    <mergeCell ref="C8:E9"/>
    <mergeCell ref="F5:G9"/>
    <mergeCell ref="E14:F14"/>
    <mergeCell ref="B14:C14"/>
    <mergeCell ref="E19:F19"/>
    <mergeCell ref="B19:C19"/>
    <mergeCell ref="A12:C12"/>
    <mergeCell ref="B13:C13"/>
    <mergeCell ref="B73:C73"/>
    <mergeCell ref="E13:F13"/>
    <mergeCell ref="E22:F22"/>
    <mergeCell ref="B22:C22"/>
    <mergeCell ref="E26:F26"/>
    <mergeCell ref="A3:G3"/>
    <mergeCell ref="A6:B6"/>
    <mergeCell ref="A7:B7"/>
    <mergeCell ref="A4:B4"/>
    <mergeCell ref="C4:G4"/>
    <mergeCell ref="A5:B5"/>
    <mergeCell ref="C5:E5"/>
    <mergeCell ref="C6:E6"/>
    <mergeCell ref="C7:D7"/>
  </mergeCells>
  <phoneticPr fontId="37" type="noConversion"/>
  <hyperlinks>
    <hyperlink ref="A13" location="Conseils!A6" display="Art. 4"/>
    <hyperlink ref="A73" location="Conseils!A11" display="Art. 5"/>
    <hyperlink ref="A1:B1" r:id="rId1" display="https://travaux.master.utc.fr/formations-master/ingenierie-de-la-sante/ids038-la-qualite-au-sein-des-laboratoires-de-biologie-medicale-selon-l-iso15189v2012/"/>
  </hyperlinks>
  <printOptions horizontalCentered="1"/>
  <pageMargins left="0.39370078740157483" right="0" top="0" bottom="0.55118110236220474" header="0" footer="0.31496062992125984"/>
  <pageSetup paperSize="9" fitToWidth="0" orientation="landscape" r:id="rId2"/>
  <headerFooter>
    <oddFooter>&amp;L&amp;"Arial Italique,Italique"&amp;6&amp;K000000Fichier : &amp;F&amp;C&amp;"Arial Italique,Italique"&amp;6&amp;K000000Onglet : &amp;A&amp;R&amp;"Arial Italique,Italique"&amp;6&amp;K000000Date d’impression : &amp;D - Page n° &amp;P/&amp;N</oddFooter>
  </headerFooter>
  <rowBreaks count="5" manualBreakCount="5">
    <brk id="37" max="6" man="1"/>
    <brk id="67" max="6" man="1"/>
    <brk id="83" max="6" man="1"/>
    <brk id="93" max="6" man="1"/>
    <brk id="109" max="6" man="1"/>
  </rowBreaks>
  <ignoredErrors>
    <ignoredError sqref="A36 A43 A47 E39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1" id="{A37F61E8-2E06-8A41-A51D-74AF021FF39D}">
            <xm:f>D15='Mode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A23 A15</xm:sqref>
        </x14:conditionalFormatting>
        <x14:conditionalFormatting xmlns:xm="http://schemas.microsoft.com/office/excel/2006/main">
          <x14:cfRule type="expression" priority="101" id="{6923AA1A-16E8-9D43-87D0-85C1883A2561}">
            <xm:f>D23&lt;='Mode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102" id="{568FD427-BE5F-D146-8686-92DE0C77DEAF}">
            <xm:f>D23='Mode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3" id="{CC824609-CDF6-844E-B675-24219630A44A}">
            <xm:f>D23='Mode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expression" priority="98" id="{7477BE63-41B4-3F49-B178-161707B16C11}">
            <xm:f>D27&lt;='Mode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99" id="{FD0988C7-F02A-7842-BFB3-9BC5F83AADBC}">
            <xm:f>D27='Mode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0" id="{653EB3D9-416D-5443-9AEB-79C54E88B1F1}">
            <xm:f>D27='Mode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expression" priority="95" id="{623CDD40-CB6E-B445-A1F9-980F6B0D1CBE}">
            <xm:f>D28&lt;='Mode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96" id="{AC9636DA-18ED-0A40-898E-00F404DA6963}">
            <xm:f>D28='Mode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97" id="{8D8D2E6A-DE6B-DA4C-B760-C2216F8DA8C1}">
            <xm:f>D28='Mode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A28</xm:sqref>
        </x14:conditionalFormatting>
        <x14:conditionalFormatting xmlns:xm="http://schemas.microsoft.com/office/excel/2006/main">
          <x14:cfRule type="expression" priority="92" id="{03793F46-8CEB-8144-8ED8-3C782C68CF30}">
            <xm:f>D29&lt;='Mode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93" id="{72E0F6D5-ED8E-DC43-A4A0-8EAB247F8E54}">
            <xm:f>D29='Mode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94" id="{34662291-8E41-3F4C-8E60-215DA8E51271}">
            <xm:f>D29='Mode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expression" priority="89" id="{08448146-D864-0E41-9EDB-575A14EA5DDC}">
            <xm:f>D35&lt;='Mode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90" id="{BB7C21A5-60E7-D84A-B1DD-43C1750EF9A6}">
            <xm:f>D35='Mode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91" id="{02A7F7D8-598E-8D41-9CAE-E07CB8299A79}">
            <xm:f>D35='Mode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expression" priority="86" id="{0BF1E3ED-B30A-BE47-AEC2-8499B7791352}">
            <xm:f>D40&lt;='Mode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87" id="{1695C955-C901-4D40-A9C1-0D770AF7E5A9}">
            <xm:f>D40='Mode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88" id="{78E58CE9-E9F6-AB49-9ABD-A55FBEC0D64C}">
            <xm:f>D40='Mode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A40</xm:sqref>
        </x14:conditionalFormatting>
        <x14:conditionalFormatting xmlns:xm="http://schemas.microsoft.com/office/excel/2006/main">
          <x14:cfRule type="expression" priority="83" id="{0B25D055-7983-F342-BA90-047BBF48E2D7}">
            <xm:f>D44&lt;='Mode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84" id="{9D394313-F6BA-374D-A963-4FFE306BBAEF}">
            <xm:f>D44='Mode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85" id="{376575B9-384D-D34E-8B2A-694979EAAA88}">
            <xm:f>D44='Mode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expression" priority="80" id="{3BF815CF-86FF-3C43-A20C-A731B73066FB}">
            <xm:f>D46&lt;='Mode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81" id="{7362D5D5-A081-6947-BCA1-867647C92A5F}">
            <xm:f>D46='Mode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82" id="{A5BA01BD-4565-BD4F-81CF-3360A23AF9BD}">
            <xm:f>D46='Mode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A46</xm:sqref>
        </x14:conditionalFormatting>
        <x14:conditionalFormatting xmlns:xm="http://schemas.microsoft.com/office/excel/2006/main">
          <x14:cfRule type="expression" priority="77" id="{9A84C159-9F20-CD40-B1BF-41EA83B8D30B}">
            <xm:f>D50&lt;='Mode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78" id="{1F7934D1-2D9F-6942-9B8F-D9C4104AC60B}">
            <xm:f>D50='Mode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79" id="{065C8321-9CBC-E74E-BB8D-C05B62B91A7D}">
            <xm:f>D50='Mode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expression" priority="74" id="{12849CA7-A5A8-764B-A339-5FEF947CB4D6}">
            <xm:f>D53&lt;='Mode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75" id="{075DDA12-FF36-3C4C-82FE-D2AECB59B4A6}">
            <xm:f>D53='Mode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76" id="{4D9A72FC-A079-4348-8E63-FA45DE3DD753}">
            <xm:f>D53='Mode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A53</xm:sqref>
        </x14:conditionalFormatting>
        <x14:conditionalFormatting xmlns:xm="http://schemas.microsoft.com/office/excel/2006/main">
          <x14:cfRule type="expression" priority="71" id="{41584F25-CE6E-B241-B032-7C87D9D4A835}">
            <xm:f>D59&lt;='Mode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72" id="{BEF1C095-8B4D-B64A-9BEB-24C4DC89885A}">
            <xm:f>D59='Mode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73" id="{6550A667-97E7-A747-9E91-E192E6747608}">
            <xm:f>D59='Mode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A59</xm:sqref>
        </x14:conditionalFormatting>
        <x14:conditionalFormatting xmlns:xm="http://schemas.microsoft.com/office/excel/2006/main">
          <x14:cfRule type="expression" priority="68" id="{E41AE497-18DF-A34A-8654-0D6CAC28A39A}">
            <xm:f>D60&lt;='Mode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69" id="{75181886-1EEA-9649-9961-CF9C18CFE761}">
            <xm:f>D60='Mode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70" id="{7CDC236D-31ED-AD41-B6ED-5F1037BAF6C1}">
            <xm:f>D60='Mode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A60</xm:sqref>
        </x14:conditionalFormatting>
        <x14:conditionalFormatting xmlns:xm="http://schemas.microsoft.com/office/excel/2006/main">
          <x14:cfRule type="expression" priority="65" id="{D0E65078-FEE7-D446-91AD-7A6514C27C31}">
            <xm:f>D61&lt;='Mode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66" id="{85E9FBAC-18E7-0A4E-8EF1-40CCEB6A03B1}">
            <xm:f>D61='Mode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7" id="{D0BD648A-5BD2-5745-AA58-1E1A4DB61251}">
            <xm:f>D61='Mode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expression" priority="62" id="{98853B55-A5A8-F549-A765-98C67C1F926F}">
            <xm:f>D65&lt;='Mode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63" id="{B4D73F45-6E89-D14F-8F8F-B936E2046D24}">
            <xm:f>D65='Mode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4" id="{8BCF3A73-4508-644D-8D16-6563EDB65A2F}">
            <xm:f>D65='Mode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A65</xm:sqref>
        </x14:conditionalFormatting>
        <x14:conditionalFormatting xmlns:xm="http://schemas.microsoft.com/office/excel/2006/main">
          <x14:cfRule type="expression" priority="59" id="{3D982109-73F4-C04A-B8D4-9613E108C3C2}">
            <xm:f>D72&lt;='Mode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60" id="{62758609-2B41-AC41-971F-1C3870138017}">
            <xm:f>D72='Mode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1" id="{5E4ECD8A-F436-FD4C-A67E-39DD13138581}">
            <xm:f>D72='Mode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A72</xm:sqref>
        </x14:conditionalFormatting>
        <x14:conditionalFormatting xmlns:xm="http://schemas.microsoft.com/office/excel/2006/main">
          <x14:cfRule type="expression" priority="56" id="{89A0066E-90DA-C249-95D2-588F03C49768}">
            <xm:f>D75&lt;='Mode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57" id="{B84F60D7-B0BA-F549-B87B-FAD7D86B2711}">
            <xm:f>D75='Mode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58" id="{A9B470A6-C1C9-734E-B8DB-CA95F08EFD89}">
            <xm:f>D75='Mode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A75</xm:sqref>
        </x14:conditionalFormatting>
        <x14:conditionalFormatting xmlns:xm="http://schemas.microsoft.com/office/excel/2006/main">
          <x14:cfRule type="expression" priority="53" id="{A4F6ECD4-394A-8349-8484-B6BB8152B028}">
            <xm:f>D76&lt;='Mode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54" id="{37F5FEBC-493D-E342-9AC4-139FC148D21A}">
            <xm:f>D76='Mode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55" id="{6829953B-AD97-6C4F-8D51-E69CE82F6FB3}">
            <xm:f>D76='Mode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A76</xm:sqref>
        </x14:conditionalFormatting>
        <x14:conditionalFormatting xmlns:xm="http://schemas.microsoft.com/office/excel/2006/main">
          <x14:cfRule type="expression" priority="50" id="{C59269EC-0F77-9D43-84B6-E1C86801EF11}">
            <xm:f>D77&lt;='Mode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51" id="{868060EF-F262-0446-A4E2-A59958E0BDD1}">
            <xm:f>D77='Mode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52" id="{57D179DB-C7CD-6842-8E04-A64B77C1DC84}">
            <xm:f>D77='Mode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A77</xm:sqref>
        </x14:conditionalFormatting>
        <x14:conditionalFormatting xmlns:xm="http://schemas.microsoft.com/office/excel/2006/main">
          <x14:cfRule type="expression" priority="47" id="{C7A3B3FE-4375-D04A-A826-E05E4526C728}">
            <xm:f>D81&lt;='Mode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48" id="{5B6C6C4D-9385-A34F-9F6A-2F144BB0A132}">
            <xm:f>D81='Mode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9" id="{A9D9262F-B55F-AF4F-A8D1-E2FE1186FD93}">
            <xm:f>D81='Mode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A81</xm:sqref>
        </x14:conditionalFormatting>
        <x14:conditionalFormatting xmlns:xm="http://schemas.microsoft.com/office/excel/2006/main">
          <x14:cfRule type="expression" priority="44" id="{21B8B6A4-DF7C-8440-A134-A7DA8A3E9522}">
            <xm:f>D86&lt;='Mode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45" id="{B13DF400-0CF5-B14D-A91D-F2CD125ACAFD}">
            <xm:f>D86='Mode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6" id="{456BA5D2-68E4-D941-9896-300C1021FE64}">
            <xm:f>D86='Mode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A86</xm:sqref>
        </x14:conditionalFormatting>
        <x14:conditionalFormatting xmlns:xm="http://schemas.microsoft.com/office/excel/2006/main">
          <x14:cfRule type="expression" priority="41" id="{285D4BC4-2F5C-EB4B-8650-0FC412C54A92}">
            <xm:f>D87&lt;='Mode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42" id="{74EE5E72-E027-0C4F-88FD-E99F2801AAD2}">
            <xm:f>D87='Mode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3" id="{D36FA256-A2CE-6141-B238-2FE94ADCDF81}">
            <xm:f>D87='Mode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A87</xm:sqref>
        </x14:conditionalFormatting>
        <x14:conditionalFormatting xmlns:xm="http://schemas.microsoft.com/office/excel/2006/main">
          <x14:cfRule type="expression" priority="38" id="{2E01B422-8E43-AB4A-B452-DFA20F781C3B}">
            <xm:f>D91&lt;='Mode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39" id="{470CBA5A-C966-9348-B3D5-5DC1A286FDFE}">
            <xm:f>D91='Mode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0" id="{FB1A1A1B-060E-C74C-A7CF-B007EC218E4E}">
            <xm:f>D91='Mode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A91</xm:sqref>
        </x14:conditionalFormatting>
        <x14:conditionalFormatting xmlns:xm="http://schemas.microsoft.com/office/excel/2006/main">
          <x14:cfRule type="expression" priority="35" id="{0DDAC0C9-F9CD-9A4A-AF8D-2AC77DCBC0F6}">
            <xm:f>D93&lt;='Mode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36" id="{3C319A19-6463-AC45-AE62-3F21EFAEF453}">
            <xm:f>D93='Mode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7" id="{FD99AB02-FF25-EA41-A4B9-C4A7107396E4}">
            <xm:f>D93='Mode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A93</xm:sqref>
        </x14:conditionalFormatting>
        <x14:conditionalFormatting xmlns:xm="http://schemas.microsoft.com/office/excel/2006/main">
          <x14:cfRule type="expression" priority="32" id="{C3C04AAA-4868-0746-9D36-FF06A47C74D3}">
            <xm:f>D95&lt;='Mode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33" id="{703B479B-D052-E040-81ED-251E1C2EA374}">
            <xm:f>D95='Mode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4" id="{2A1CE9E8-8CEA-8C4B-8F09-E6F2C0BB95DF}">
            <xm:f>D95='Mode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A95</xm:sqref>
        </x14:conditionalFormatting>
        <x14:conditionalFormatting xmlns:xm="http://schemas.microsoft.com/office/excel/2006/main">
          <x14:cfRule type="expression" priority="29" id="{B2446FDD-2851-824D-912C-2F8010324BDA}">
            <xm:f>D96&lt;='Mode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30" id="{A5EA83CC-0B3D-664B-87E8-284D052E8B20}">
            <xm:f>D96='Mode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1" id="{AC0207E9-E075-C740-BBF4-1B9671E4B5BF}">
            <xm:f>D96='Mode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A96</xm:sqref>
        </x14:conditionalFormatting>
        <x14:conditionalFormatting xmlns:xm="http://schemas.microsoft.com/office/excel/2006/main">
          <x14:cfRule type="expression" priority="26" id="{ABABE2A8-88C5-DF40-B4A9-0919B47AA4B0}">
            <xm:f>D102&lt;='Mode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27" id="{FC2ECE41-5C58-DA40-8A41-941DC1959758}">
            <xm:f>D102='Mode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8" id="{5F435790-A872-034A-BA91-08A6DFF2BE24}">
            <xm:f>D102='Mode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A102</xm:sqref>
        </x14:conditionalFormatting>
        <x14:conditionalFormatting xmlns:xm="http://schemas.microsoft.com/office/excel/2006/main">
          <x14:cfRule type="expression" priority="23" id="{B12B6B34-D7CC-E74B-82FA-91065F69FEA1}">
            <xm:f>D109&lt;='Mode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24" id="{93287244-DEE3-9944-99BD-814BCEAEE479}">
            <xm:f>D109='Mode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5" id="{328D6242-F002-214B-BFDA-7CB0C9D4DF15}">
            <xm:f>D109='Mode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A109</xm:sqref>
        </x14:conditionalFormatting>
        <x14:conditionalFormatting xmlns:xm="http://schemas.microsoft.com/office/excel/2006/main">
          <x14:cfRule type="expression" priority="20" id="{DC52CB91-7283-9648-A699-0D0084405864}">
            <xm:f>D114&lt;='Mode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21" id="{4363F959-1604-0C49-91DF-EED711483680}">
            <xm:f>D114='Mode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2" id="{48283B4E-305A-2443-AA14-FCB715741495}">
            <xm:f>D114='Mode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A114</xm:sqref>
        </x14:conditionalFormatting>
        <x14:conditionalFormatting xmlns:xm="http://schemas.microsoft.com/office/excel/2006/main">
          <x14:cfRule type="expression" priority="17" id="{F72A49CB-4EB9-C343-8529-0212A3248F35}">
            <xm:f>D115&lt;='Mode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18" id="{2245BB98-EA8C-8A42-B339-61513988B389}">
            <xm:f>D115='Mode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9" id="{FCC1BFA4-4430-AA40-9779-20FC13CE062B}">
            <xm:f>D115='Mode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A115</xm:sqref>
        </x14:conditionalFormatting>
        <x14:conditionalFormatting xmlns:xm="http://schemas.microsoft.com/office/excel/2006/main">
          <x14:cfRule type="expression" priority="14" id="{7FAA8EB3-3C06-574C-A160-96B6D3FE70D0}">
            <xm:f>D116&lt;='Mode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15" id="{2E2FBA49-CD98-B048-ABE9-027C6B90ACC8}">
            <xm:f>D116='Mode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6" id="{4FDBA054-56FE-A84E-8D77-7DFCC94AD0B9}">
            <xm:f>D116='Mode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A116</xm:sqref>
        </x14:conditionalFormatting>
        <x14:conditionalFormatting xmlns:xm="http://schemas.microsoft.com/office/excel/2006/main">
          <x14:cfRule type="expression" priority="11" id="{42B6CD5A-2D19-F94C-96D8-DA2B4D65E5EE}">
            <xm:f>D119&lt;='Mode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12" id="{8E046CA0-5DD4-DB43-BA37-47BFBDB964A2}">
            <xm:f>D119='Mode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3" id="{2D9BD7AC-D6B3-0B4A-9A7B-B39AE19F9C18}">
            <xm:f>D119='Mode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A119</xm:sqref>
        </x14:conditionalFormatting>
        <x14:conditionalFormatting xmlns:xm="http://schemas.microsoft.com/office/excel/2006/main">
          <x14:cfRule type="expression" priority="8" id="{45183442-E94C-D04F-8B68-560C5CFDEC5A}">
            <xm:f>D121&lt;='Mode d''emploi'!$E$24</xm:f>
            <x14:dxf>
              <font>
                <color rgb="FF9C0006"/>
              </font>
              <fill>
                <patternFill>
                  <bgColor rgb="FFFF5E78"/>
                </patternFill>
              </fill>
            </x14:dxf>
          </x14:cfRule>
          <x14:cfRule type="expression" priority="9" id="{3FC735A6-4E31-5948-9C49-8DDAC579052E}">
            <xm:f>D121='Mode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" id="{5D2AC346-D0C5-4B46-A6FA-A44C0F40A3A3}">
            <xm:f>D121='Mode d''emploi'!$E$26</xm:f>
            <x14:dxf>
              <font>
                <color rgb="FF9C0006"/>
              </font>
              <fill>
                <patternFill>
                  <bgColor rgb="FF99FFCC"/>
                </patternFill>
              </fill>
            </x14:dxf>
          </x14:cfRule>
          <xm:sqref>A121</xm:sqref>
        </x14:conditionalFormatting>
        <x14:conditionalFormatting xmlns:xm="http://schemas.microsoft.com/office/excel/2006/main">
          <x14:cfRule type="expression" priority="1200" id="{B709372D-17F4-4B4D-AA3F-E3E8383C0DD9}">
            <xm:f>D15='Mode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m:sqref>A15 A23</xm:sqref>
        </x14:conditionalFormatting>
        <x14:conditionalFormatting xmlns:xm="http://schemas.microsoft.com/office/excel/2006/main">
          <x14:cfRule type="expression" priority="5" id="{B315FDF0-3DCF-234F-BBC9-4D9C55D4EE39}">
            <xm:f>D20='Mode d''emploi'!$E$26</xm:f>
            <x14:dxf>
              <font>
                <color rgb="FFC00000"/>
              </font>
              <fill>
                <patternFill>
                  <fgColor rgb="FF98FFCC"/>
                  <bgColor rgb="FF98FFCC"/>
                </patternFill>
              </fill>
            </x14:dxf>
          </x14:cfRule>
          <x14:cfRule type="expression" priority="6" id="{969C0EF7-D299-044D-AC0C-E836D4EA60E6}">
            <xm:f>D20='Mode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7" id="{524CB615-E791-C540-8295-4A8B32A216B5}">
            <xm:f>D20&lt;='Mode d''emploi'!$E$24</xm:f>
            <x14:dxf>
              <font>
                <color rgb="FFC00000"/>
              </font>
              <fill>
                <patternFill>
                  <bgColor rgb="FFFF5E77"/>
                </patternFill>
              </fill>
            </x14:dxf>
          </x14:cfRule>
          <xm:sqref>A20</xm:sqref>
        </x14:conditionalFormatting>
        <x14:conditionalFormatting xmlns:xm="http://schemas.microsoft.com/office/excel/2006/main">
          <x14:cfRule type="expression" priority="4" id="{54E7D974-6C86-5040-B8C2-D387D3F5DAA3}">
            <xm:f>D15&lt;='Mode d''emploi'!$E$24</xm:f>
            <x14:dxf>
              <font>
                <color rgb="FFC00000"/>
              </font>
              <fill>
                <patternFill>
                  <bgColor rgb="FFFF5E77"/>
                </patternFill>
              </fill>
            </x14:dxf>
          </x14:cfRule>
          <xm:sqref>A15</xm:sqref>
        </x14:conditionalFormatting>
        <x14:conditionalFormatting xmlns:xm="http://schemas.microsoft.com/office/excel/2006/main">
          <x14:cfRule type="expression" priority="1" id="{F3221C4C-EC01-EC41-9C8E-8D789CBC3D46}">
            <xm:f>D111='Mode d''emploi'!$E$26</xm:f>
            <x14:dxf>
              <font>
                <color rgb="FFC00000"/>
              </font>
              <fill>
                <patternFill>
                  <bgColor rgb="FF98FFCC"/>
                </patternFill>
              </fill>
            </x14:dxf>
          </x14:cfRule>
          <x14:cfRule type="expression" priority="2" id="{DC669376-2FAC-564E-8BF9-3E298ED99E76}">
            <xm:f>D111='Mode d''emploi'!$E$25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" id="{D7EACE20-53F5-6C43-9721-AC0271EE9F2F}">
            <xm:f>D111&lt;='Mode d''emploi'!$E$24</xm:f>
            <x14:dxf>
              <font>
                <color rgb="FFC00000"/>
              </font>
              <fill>
                <patternFill>
                  <bgColor rgb="FFFF5E77"/>
                </patternFill>
              </fill>
            </x14:dxf>
          </x14:cfRule>
          <xm:sqref>A111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'Mode d''emploi'!$D$22:$D$27</xm:f>
          </x14:formula1>
          <xm:sqref>C50:C51 C59:C61 C111:C112 C63:C67 C119:C122 C56:C57 C15:C18 C23:C25 C27:C29 C31:C33 C35:C37 C39:C40 C42:C44 C46:C48 C69:C72 C53:C54 C114:C117 C20:C21 C75:C78 C85:C88 C90:C93 C95:C100 C102:C105 C107:C109 C80:C83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J14" sqref="J14"/>
    </sheetView>
  </sheetViews>
  <sheetFormatPr baseColWidth="10" defaultRowHeight="15"/>
  <cols>
    <col min="1" max="1" width="6.6640625" customWidth="1"/>
    <col min="2" max="2" width="14.44140625" customWidth="1"/>
    <col min="3" max="3" width="17.77734375" customWidth="1"/>
    <col min="4" max="4" width="20" customWidth="1"/>
    <col min="5" max="5" width="11.77734375" customWidth="1"/>
    <col min="6" max="6" width="9.21875" customWidth="1"/>
    <col min="7" max="7" width="10" customWidth="1"/>
    <col min="8" max="8" width="11.6640625" style="95" customWidth="1"/>
    <col min="9" max="9" width="16.21875" customWidth="1"/>
  </cols>
  <sheetData>
    <row r="1" spans="1:10" s="138" customFormat="1" ht="9.9499999999999993" customHeight="1">
      <c r="A1" s="492" t="s">
        <v>368</v>
      </c>
      <c r="B1" s="492"/>
      <c r="C1" s="492"/>
      <c r="D1" s="233"/>
      <c r="E1" s="233"/>
      <c r="F1" s="233"/>
      <c r="G1" s="233"/>
      <c r="H1" s="233"/>
      <c r="I1" s="232" t="str">
        <f>'Mode d''emploi'!$J$1</f>
        <v xml:space="preserve">© GOSSIN Georgie, GUILLERM Maxime, PING Jiayang, FARGES Gilbert
</v>
      </c>
    </row>
    <row r="2" spans="1:10" s="138" customFormat="1" ht="12" customHeight="1">
      <c r="A2" s="141" t="str">
        <f>'Mode d''emploi'!B2</f>
        <v>Document d'appui à la déclaration première partie de conformité à la norme ISO EN NF 15189 : 2012</v>
      </c>
      <c r="B2" s="142"/>
      <c r="C2" s="143"/>
      <c r="D2" s="143"/>
      <c r="E2" s="143"/>
      <c r="F2" s="143"/>
      <c r="G2" s="144"/>
      <c r="H2" s="144"/>
      <c r="I2" s="144" t="s">
        <v>0</v>
      </c>
    </row>
    <row r="3" spans="1:10" s="82" customFormat="1" ht="18.95" customHeight="1">
      <c r="A3" s="649" t="str">
        <f>'Mode d''emploi'!D3</f>
        <v xml:space="preserve">   DIAGNOSTIC selon la norme ISO EN NF 15189 : 2012</v>
      </c>
      <c r="B3" s="650"/>
      <c r="C3" s="650"/>
      <c r="D3" s="650"/>
      <c r="E3" s="650"/>
      <c r="F3" s="650"/>
      <c r="G3" s="650"/>
      <c r="H3" s="650"/>
      <c r="I3" s="651"/>
      <c r="J3" s="137"/>
    </row>
    <row r="4" spans="1:10" ht="3.95" customHeight="1">
      <c r="A4" s="60"/>
      <c r="B4" s="61"/>
      <c r="C4" s="62"/>
      <c r="D4" s="63"/>
      <c r="E4" s="79"/>
      <c r="F4" s="79"/>
      <c r="G4" s="79"/>
      <c r="H4" s="79"/>
      <c r="I4" s="80"/>
      <c r="J4" s="33"/>
    </row>
    <row r="5" spans="1:10" s="81" customFormat="1" ht="14.1" customHeight="1">
      <c r="A5" s="660" t="s">
        <v>82</v>
      </c>
      <c r="B5" s="661"/>
      <c r="C5" s="661"/>
      <c r="D5" s="662"/>
      <c r="E5" s="660" t="s">
        <v>81</v>
      </c>
      <c r="F5" s="661"/>
      <c r="G5" s="661"/>
      <c r="H5" s="661"/>
      <c r="I5" s="662"/>
      <c r="J5" s="139"/>
    </row>
    <row r="6" spans="1:10" ht="14.1" customHeight="1">
      <c r="A6" s="663" t="str">
        <f>'Mode d''emploi'!B6</f>
        <v>Organisme :</v>
      </c>
      <c r="B6" s="664"/>
      <c r="C6" s="665" t="str">
        <f>'Mode d''emploi'!E6</f>
        <v>Nom de l'établissement</v>
      </c>
      <c r="D6" s="666"/>
      <c r="E6" s="215" t="s">
        <v>52</v>
      </c>
      <c r="F6" s="216" t="str">
        <f>IF(Evaluation!C5="","",Evaluation!C5)</f>
        <v>Date</v>
      </c>
      <c r="G6" s="617" t="str">
        <f>Evaluation!A8</f>
        <v>L'équipe de diagnostic :</v>
      </c>
      <c r="H6" s="618"/>
      <c r="I6" s="619"/>
      <c r="J6" s="33"/>
    </row>
    <row r="7" spans="1:10" ht="14.1" customHeight="1">
      <c r="A7" s="663" t="str">
        <f>'Mode d''emploi'!B7</f>
        <v xml:space="preserve"> Responsable du SMQ : </v>
      </c>
      <c r="B7" s="664"/>
      <c r="C7" s="665" t="str">
        <f>'Mode d''emploi'!E7</f>
        <v>NOM et Prénom</v>
      </c>
      <c r="D7" s="666"/>
      <c r="E7" s="215" t="s">
        <v>90</v>
      </c>
      <c r="F7" s="217" t="str">
        <f>Evaluation!C6</f>
        <v>NOM Prénom</v>
      </c>
      <c r="G7" s="652" t="str">
        <f>Evaluation!C8</f>
        <v>NOMS et Prénoms des contributeurs</v>
      </c>
      <c r="H7" s="653"/>
      <c r="I7" s="654"/>
      <c r="J7" s="33"/>
    </row>
    <row r="8" spans="1:10" ht="14.1" customHeight="1">
      <c r="A8" s="658" t="str">
        <f>Evaluation!A7</f>
        <v>Contact (Tél et Email) :</v>
      </c>
      <c r="B8" s="659"/>
      <c r="C8" s="218" t="str">
        <f>'Mode d''emploi'!I8</f>
        <v>tel :</v>
      </c>
      <c r="D8" s="219" t="str">
        <f>'Mode d''emploi'!E8</f>
        <v>email</v>
      </c>
      <c r="E8" s="220" t="str">
        <f>Evaluation!E7</f>
        <v>email:</v>
      </c>
      <c r="F8" s="221" t="str">
        <f>Evaluation!C7</f>
        <v>Tél:</v>
      </c>
      <c r="G8" s="655"/>
      <c r="H8" s="656"/>
      <c r="I8" s="657"/>
      <c r="J8" s="33"/>
    </row>
    <row r="9" spans="1:10" ht="3.95" customHeight="1">
      <c r="A9" s="60"/>
      <c r="B9" s="61"/>
      <c r="C9" s="62"/>
      <c r="D9" s="63"/>
      <c r="E9" s="58"/>
      <c r="F9" s="58"/>
      <c r="G9" s="58"/>
      <c r="H9" s="58"/>
      <c r="I9" s="59"/>
      <c r="J9" s="33"/>
    </row>
    <row r="10" spans="1:10" s="81" customFormat="1" ht="14.1" customHeight="1">
      <c r="A10" s="625" t="s">
        <v>248</v>
      </c>
      <c r="B10" s="626"/>
      <c r="C10" s="626"/>
      <c r="D10" s="626"/>
      <c r="E10" s="626"/>
      <c r="F10" s="626"/>
      <c r="G10" s="626"/>
      <c r="H10" s="626"/>
      <c r="I10" s="627"/>
      <c r="J10" s="139"/>
    </row>
    <row r="11" spans="1:10" s="136" customFormat="1" ht="11.1" customHeight="1">
      <c r="A11" s="667" t="str">
        <f>CONCATENATE(" Niveaux de VÉRACITÉ des ", Utilitaires!F8,  " CRITÈRES de réalisation évalués")</f>
        <v xml:space="preserve"> Niveaux de VÉRACITÉ des 0 CRITÈRES de réalisation évalués</v>
      </c>
      <c r="B11" s="668"/>
      <c r="C11" s="668"/>
      <c r="D11" s="669"/>
      <c r="E11" s="611" t="str">
        <f>CONCATENATE("Niveaux de CONFORMITÉ des ",Utilitaires!C17," SOUS-ARTICLES évalués")</f>
        <v>Niveaux de CONFORMITÉ des 25 SOUS-ARTICLES évalués</v>
      </c>
      <c r="F11" s="612"/>
      <c r="G11" s="612"/>
      <c r="H11" s="612"/>
      <c r="I11" s="613"/>
      <c r="J11" s="135"/>
    </row>
    <row r="12" spans="1:10" s="42" customFormat="1" ht="11.1" customHeight="1">
      <c r="A12" s="673" t="str">
        <f>IF(Utilitaires!F4&gt;1,CONCATENATE("Information : ",Utilitaires!F4," critères sont déclarés - ",Utilitaires!A4,"s -"),IF(Utilitaires!F4&gt;0,CONCATENATE("Information : ",Utilitaires!F4," critère est déclaré - ",Utilitaires!A4," -"),""))</f>
        <v/>
      </c>
      <c r="B12" s="674"/>
      <c r="C12" s="674"/>
      <c r="D12" s="675"/>
      <c r="E12" s="614" t="str">
        <f>IF(Utilitaires!E13&gt;1,CONCATENATE("Information : ",Utilitaires!E13," articles sont déclarés - ",Utilitaires!A13," -"),IF(Utilitaires!E13&gt;0,CONCATENATE("Information : ",Utilitaires!E13," article est déclaré - ",Utilitaires!A13," -"),""))</f>
        <v>Information : 2 articles sont déclarés - en attente -</v>
      </c>
      <c r="F12" s="615"/>
      <c r="G12" s="615"/>
      <c r="H12" s="615"/>
      <c r="I12" s="616"/>
      <c r="J12" s="131"/>
    </row>
    <row r="13" spans="1:10" s="42" customFormat="1" ht="42.95" customHeight="1">
      <c r="A13" s="132"/>
      <c r="B13" s="133"/>
      <c r="C13" s="133"/>
      <c r="D13" s="134"/>
      <c r="E13" s="185"/>
      <c r="F13" s="186"/>
      <c r="G13" s="186"/>
      <c r="H13" s="186"/>
      <c r="I13" s="187"/>
      <c r="J13" s="131"/>
    </row>
    <row r="14" spans="1:10" s="42" customFormat="1" ht="42.95" customHeight="1">
      <c r="A14" s="132"/>
      <c r="B14" s="133"/>
      <c r="C14" s="133"/>
      <c r="D14" s="134"/>
      <c r="E14" s="185"/>
      <c r="F14" s="186"/>
      <c r="G14" s="186"/>
      <c r="H14" s="186"/>
      <c r="I14" s="187"/>
      <c r="J14" s="131"/>
    </row>
    <row r="15" spans="1:10" s="136" customFormat="1" ht="12" customHeight="1">
      <c r="A15" s="670" t="str">
        <f>IF(Utilitaires!F2&gt;1,CONCATENATE("Attention : ",Utilitaires!F2," critères ne sont pas encore traités"),IF(Utilitaires!F2&gt;0,CONCATENATE("Attention : ",Utilitaires!F2," critère n'est pas encore traité"),""))</f>
        <v>Attention : 83 critères ne sont pas encore traités</v>
      </c>
      <c r="B15" s="671"/>
      <c r="C15" s="671"/>
      <c r="D15" s="672"/>
      <c r="E15" s="620" t="str">
        <f>IF(Utilitaires!C13&gt;1,CONCATENATE("Information : ",Utilitaires!C13," sous-articles sont déclarés - ",Utilitaires!A13," -"),IF(Utilitaires!C13&gt;0,CONCATENATE("Information : ",Utilitaires!C13," sous-article  est déclaré - ",Utilitaires!A13," -"),""))</f>
        <v>Information : 25 sous-articles sont déclarés - en attente -</v>
      </c>
      <c r="F15" s="621"/>
      <c r="G15" s="621"/>
      <c r="H15" s="621"/>
      <c r="I15" s="622"/>
      <c r="J15" s="135"/>
    </row>
    <row r="16" spans="1:10" ht="6.95" customHeight="1">
      <c r="A16" s="126"/>
      <c r="B16" s="127"/>
      <c r="C16" s="128"/>
      <c r="D16" s="58"/>
      <c r="E16" s="63"/>
      <c r="F16" s="63"/>
      <c r="G16" s="63"/>
      <c r="H16" s="63"/>
      <c r="I16" s="64"/>
      <c r="J16" s="33"/>
    </row>
    <row r="17" spans="1:9" s="81" customFormat="1" ht="12">
      <c r="A17" s="625" t="s">
        <v>247</v>
      </c>
      <c r="B17" s="626"/>
      <c r="C17" s="626"/>
      <c r="D17" s="626"/>
      <c r="E17" s="626"/>
      <c r="F17" s="626"/>
      <c r="G17" s="626"/>
      <c r="H17" s="626"/>
      <c r="I17" s="627"/>
    </row>
    <row r="18" spans="1:9" s="42" customFormat="1" ht="15.95" customHeight="1">
      <c r="A18" s="630" t="str">
        <f>CONCATENATE("Taux de CONFORMITÉ aux exigences pour les ",Utilitaires!C17," SOUS-ARTICLES évalués")</f>
        <v>Taux de CONFORMITÉ aux exigences pour les 25 SOUS-ARTICLES évalués</v>
      </c>
      <c r="B18" s="631"/>
      <c r="C18" s="631"/>
      <c r="D18" s="632"/>
      <c r="E18" s="630" t="s">
        <v>1</v>
      </c>
      <c r="F18" s="631"/>
      <c r="G18" s="631"/>
      <c r="H18" s="631"/>
      <c r="I18" s="632"/>
    </row>
    <row r="19" spans="1:9" s="42" customFormat="1" ht="36.950000000000003" customHeight="1">
      <c r="A19" s="645" t="str">
        <f>E15</f>
        <v>Information : 25 sous-articles sont déclarés - en attente -</v>
      </c>
      <c r="B19" s="646"/>
      <c r="C19" s="646"/>
      <c r="D19" s="647"/>
      <c r="E19" s="633" t="s">
        <v>64</v>
      </c>
      <c r="F19" s="634"/>
      <c r="G19" s="634"/>
      <c r="H19" s="634"/>
      <c r="I19" s="635"/>
    </row>
    <row r="20" spans="1:9">
      <c r="A20" s="224"/>
      <c r="B20" s="225"/>
      <c r="C20" s="225"/>
      <c r="D20" s="225"/>
      <c r="E20" s="638" t="s">
        <v>238</v>
      </c>
      <c r="F20" s="639"/>
      <c r="G20" s="639"/>
      <c r="H20" s="639"/>
      <c r="I20" s="640"/>
    </row>
    <row r="21" spans="1:9" ht="27">
      <c r="A21" s="224"/>
      <c r="B21" s="225"/>
      <c r="C21" s="225"/>
      <c r="D21" s="225"/>
      <c r="E21" s="636" t="s">
        <v>243</v>
      </c>
      <c r="F21" s="637"/>
      <c r="G21" s="222" t="s">
        <v>244</v>
      </c>
      <c r="H21" s="222" t="s">
        <v>245</v>
      </c>
      <c r="I21" s="223" t="s">
        <v>323</v>
      </c>
    </row>
    <row r="22" spans="1:9" ht="69" customHeight="1">
      <c r="A22" s="224"/>
      <c r="B22" s="225"/>
      <c r="C22" s="225"/>
      <c r="D22" s="225"/>
      <c r="E22" s="641" t="s">
        <v>2</v>
      </c>
      <c r="F22" s="642"/>
      <c r="G22" s="452"/>
      <c r="H22" s="452"/>
      <c r="I22" s="453"/>
    </row>
    <row r="23" spans="1:9" ht="69" customHeight="1">
      <c r="A23" s="224"/>
      <c r="B23" s="225"/>
      <c r="C23" s="225"/>
      <c r="D23" s="225"/>
      <c r="E23" s="641" t="s">
        <v>3</v>
      </c>
      <c r="F23" s="642"/>
      <c r="G23" s="452"/>
      <c r="H23" s="452"/>
      <c r="I23" s="453"/>
    </row>
    <row r="24" spans="1:9" ht="60" customHeight="1">
      <c r="A24" s="676" t="s">
        <v>55</v>
      </c>
      <c r="B24" s="677"/>
      <c r="C24" s="677"/>
      <c r="D24" s="678"/>
      <c r="E24" s="643" t="s">
        <v>4</v>
      </c>
      <c r="F24" s="644"/>
      <c r="G24" s="454"/>
      <c r="H24" s="454"/>
      <c r="I24" s="455"/>
    </row>
    <row r="25" spans="1:9" ht="6.95" customHeight="1">
      <c r="A25" s="60"/>
      <c r="B25" s="61"/>
      <c r="C25" s="62"/>
      <c r="D25" s="63"/>
      <c r="E25" s="63"/>
      <c r="F25" s="63"/>
      <c r="G25" s="63"/>
      <c r="H25" s="63"/>
      <c r="I25" s="64"/>
    </row>
    <row r="26" spans="1:9">
      <c r="A26" s="628" t="s">
        <v>246</v>
      </c>
      <c r="B26" s="629"/>
      <c r="C26" s="629"/>
      <c r="D26" s="629"/>
      <c r="E26" s="629"/>
      <c r="F26" s="129" t="s">
        <v>5</v>
      </c>
      <c r="G26" s="129" t="s">
        <v>6</v>
      </c>
      <c r="H26" s="129"/>
      <c r="I26" s="130" t="s">
        <v>7</v>
      </c>
    </row>
    <row r="27" spans="1:9" s="95" customFormat="1" ht="12.95" customHeight="1">
      <c r="A27" s="66" t="str">
        <f>'Résultats Globaux'!$A$15</f>
        <v>Attention : 83 critères ne sont pas encore traités</v>
      </c>
      <c r="B27" s="39"/>
      <c r="D27" s="38"/>
      <c r="E27" s="67" t="str">
        <f>'Résultats Globaux'!$E$15</f>
        <v>Information : 25 sous-articles sont déclarés - en attente -</v>
      </c>
      <c r="F27" s="38"/>
      <c r="I27" s="68" t="str">
        <f>A12</f>
        <v/>
      </c>
    </row>
    <row r="28" spans="1:9" s="82" customFormat="1" ht="18" customHeight="1">
      <c r="A28" s="623" t="s">
        <v>142</v>
      </c>
      <c r="B28" s="624"/>
      <c r="C28" s="624"/>
      <c r="D28" s="624"/>
      <c r="E28" s="163" t="str">
        <f>Evaluation!G12</f>
        <v>en attente</v>
      </c>
      <c r="F28" s="164"/>
      <c r="G28" s="163" t="str">
        <f>Evaluation!D12</f>
        <v xml:space="preserve">  …</v>
      </c>
      <c r="H28" s="163"/>
      <c r="I28" s="165" t="str">
        <f>IF(G28&gt;1,E28,PROPER(MID(Evaluation!E12,14,9)))</f>
        <v>en attente</v>
      </c>
    </row>
    <row r="29" spans="1:9" s="94" customFormat="1" ht="15.95" customHeight="1">
      <c r="A29" s="270" t="str">
        <f>Evaluation!A13</f>
        <v>Art. 4</v>
      </c>
      <c r="B29" s="271" t="str">
        <f>Evaluation!B13</f>
        <v>Exigences relatives au management</v>
      </c>
      <c r="C29" s="271"/>
      <c r="D29" s="271"/>
      <c r="E29" s="272"/>
      <c r="F29" s="272" t="str">
        <f>Evaluation!G13</f>
        <v>en attente</v>
      </c>
      <c r="G29" s="272" t="str">
        <f>Evaluation!D13</f>
        <v xml:space="preserve">  …</v>
      </c>
      <c r="H29" s="272"/>
      <c r="I29" s="273" t="str">
        <f>IF(G29&gt;1,F29,PROPER(MID(Evaluation!E13,14,9)))</f>
        <v>en attente</v>
      </c>
    </row>
    <row r="30" spans="1:9" ht="14.1" customHeight="1">
      <c r="A30" s="274"/>
      <c r="B30" s="275" t="str">
        <f>Evaluation!A14</f>
        <v>4.1</v>
      </c>
      <c r="C30" s="648" t="str">
        <f>Evaluation!B14</f>
        <v>Responsabilité en matière d'organisation et de management</v>
      </c>
      <c r="D30" s="648"/>
      <c r="E30" s="648"/>
      <c r="F30" s="276" t="str">
        <f>Evaluation!G14</f>
        <v>en attente</v>
      </c>
      <c r="G30" s="276" t="str">
        <f>Evaluation!D14</f>
        <v xml:space="preserve">  …</v>
      </c>
      <c r="H30" s="276"/>
      <c r="I30" s="277" t="str">
        <f>IF(G30&gt;1,F30,PROPER(MID(Evaluation!E14,14,9)))</f>
        <v>en attente</v>
      </c>
    </row>
    <row r="31" spans="1:9" ht="14.1" customHeight="1">
      <c r="A31" s="274"/>
      <c r="B31" s="275" t="str">
        <f>Evaluation!A19</f>
        <v>4.2</v>
      </c>
      <c r="C31" s="648" t="str">
        <f>Evaluation!B19</f>
        <v>Système de management de la qualité</v>
      </c>
      <c r="D31" s="648"/>
      <c r="E31" s="648"/>
      <c r="F31" s="276" t="str">
        <f>Evaluation!G19</f>
        <v>en attente</v>
      </c>
      <c r="G31" s="276" t="str">
        <f>Evaluation!D19</f>
        <v xml:space="preserve">  …</v>
      </c>
      <c r="H31" s="276"/>
      <c r="I31" s="277" t="str">
        <f>IF(G31&gt;1,F31,PROPER(MID(Evaluation!E19,14,9)))</f>
        <v>en attente</v>
      </c>
    </row>
    <row r="32" spans="1:9" ht="14.1" customHeight="1">
      <c r="A32" s="274"/>
      <c r="B32" s="275" t="str">
        <f>Evaluation!A22</f>
        <v>4.3</v>
      </c>
      <c r="C32" s="648" t="str">
        <f>Evaluation!B22</f>
        <v>Maîtrise des documents</v>
      </c>
      <c r="D32" s="648"/>
      <c r="E32" s="648"/>
      <c r="F32" s="276" t="str">
        <f>Evaluation!G22</f>
        <v>en attente</v>
      </c>
      <c r="G32" s="276" t="str">
        <f>Evaluation!D22</f>
        <v xml:space="preserve">  …</v>
      </c>
      <c r="H32" s="276"/>
      <c r="I32" s="277" t="str">
        <f>IF(G32&gt;1,F32,PROPER(MID(Evaluation!E22,14,9)))</f>
        <v>en attente</v>
      </c>
    </row>
    <row r="33" spans="1:9" ht="14.1" customHeight="1">
      <c r="A33" s="274"/>
      <c r="B33" s="275" t="str">
        <f>Evaluation!A26</f>
        <v>4.4</v>
      </c>
      <c r="C33" s="648" t="str">
        <f>Evaluation!B26</f>
        <v>Contrats de prestations</v>
      </c>
      <c r="D33" s="648"/>
      <c r="E33" s="648"/>
      <c r="F33" s="276" t="str">
        <f>Evaluation!G26</f>
        <v>en attente</v>
      </c>
      <c r="G33" s="276" t="str">
        <f>Evaluation!D26</f>
        <v xml:space="preserve">  …</v>
      </c>
      <c r="H33" s="276"/>
      <c r="I33" s="277" t="str">
        <f>IF(G33&gt;1,F33,PROPER(MID(Evaluation!E26,14,9)))</f>
        <v>en attente</v>
      </c>
    </row>
    <row r="34" spans="1:9" s="85" customFormat="1" ht="14.1" customHeight="1">
      <c r="A34" s="274"/>
      <c r="B34" s="275" t="str">
        <f>Evaluation!A30</f>
        <v>4.5</v>
      </c>
      <c r="C34" s="648" t="str">
        <f>Evaluation!B30</f>
        <v>Examens transmis à des laboratoires sous traitants</v>
      </c>
      <c r="D34" s="648"/>
      <c r="E34" s="648"/>
      <c r="F34" s="276" t="str">
        <f>Evaluation!G30</f>
        <v>en attente</v>
      </c>
      <c r="G34" s="276" t="str">
        <f>Evaluation!D30</f>
        <v xml:space="preserve">  …</v>
      </c>
      <c r="H34" s="276"/>
      <c r="I34" s="277" t="str">
        <f>IF(G34&gt;1,F34,PROPER(MID(Evaluation!E30,14,9)))</f>
        <v>en attente</v>
      </c>
    </row>
    <row r="35" spans="1:9" s="85" customFormat="1" ht="14.1" customHeight="1">
      <c r="A35" s="274"/>
      <c r="B35" s="275" t="str">
        <f>Evaluation!A34</f>
        <v>4.6</v>
      </c>
      <c r="C35" s="648" t="str">
        <f>Evaluation!B34</f>
        <v>Services externes et approvisionnement</v>
      </c>
      <c r="D35" s="648"/>
      <c r="E35" s="648"/>
      <c r="F35" s="276" t="str">
        <f>Evaluation!G34</f>
        <v>en attente</v>
      </c>
      <c r="G35" s="276" t="str">
        <f>Evaluation!D34</f>
        <v xml:space="preserve">  …</v>
      </c>
      <c r="H35" s="276"/>
      <c r="I35" s="277" t="str">
        <f>IF(G35&gt;1,F35,PROPER(MID(Evaluation!E34,14,9)))</f>
        <v>en attente</v>
      </c>
    </row>
    <row r="36" spans="1:9" s="85" customFormat="1" ht="14.1" customHeight="1">
      <c r="A36" s="274"/>
      <c r="B36" s="275" t="str">
        <f>Evaluation!A38</f>
        <v>4.7</v>
      </c>
      <c r="C36" s="648" t="str">
        <f>Evaluation!B38</f>
        <v>Prestation de conseils</v>
      </c>
      <c r="D36" s="648"/>
      <c r="E36" s="648"/>
      <c r="F36" s="276" t="str">
        <f>Evaluation!G38</f>
        <v>en attente</v>
      </c>
      <c r="G36" s="276" t="str">
        <f>Evaluation!D38</f>
        <v xml:space="preserve">  …</v>
      </c>
      <c r="H36" s="276"/>
      <c r="I36" s="277" t="str">
        <f>IF(G36&gt;1,F36,PROPER(MID(Evaluation!E38,14,9)))</f>
        <v>en attente</v>
      </c>
    </row>
    <row r="37" spans="1:9" s="85" customFormat="1" ht="14.1" customHeight="1">
      <c r="A37" s="274"/>
      <c r="B37" s="275" t="str">
        <f>Evaluation!A41</f>
        <v>4.8</v>
      </c>
      <c r="C37" s="648" t="str">
        <f>Evaluation!B41</f>
        <v>Traitement des réclamations</v>
      </c>
      <c r="D37" s="648"/>
      <c r="E37" s="648"/>
      <c r="F37" s="276" t="str">
        <f>Evaluation!G41</f>
        <v>en attente</v>
      </c>
      <c r="G37" s="276" t="str">
        <f>Evaluation!D41</f>
        <v xml:space="preserve">  …</v>
      </c>
      <c r="H37" s="276"/>
      <c r="I37" s="277" t="str">
        <f>IF(G37&gt;1,F37,PROPER(MID(Evaluation!E41,14,9)))</f>
        <v>en attente</v>
      </c>
    </row>
    <row r="38" spans="1:9" s="85" customFormat="1" ht="14.1" customHeight="1">
      <c r="A38" s="274"/>
      <c r="B38" s="275" t="str">
        <f>Evaluation!A45</f>
        <v>4.9</v>
      </c>
      <c r="C38" s="648" t="str">
        <f>Evaluation!B45</f>
        <v>Identification et maîtrise des non-conformités</v>
      </c>
      <c r="D38" s="648"/>
      <c r="E38" s="648"/>
      <c r="F38" s="276" t="str">
        <f>Evaluation!G45</f>
        <v>en attente</v>
      </c>
      <c r="G38" s="276" t="str">
        <f>Evaluation!D45</f>
        <v xml:space="preserve">  …</v>
      </c>
      <c r="H38" s="276"/>
      <c r="I38" s="277" t="str">
        <f>IF(G38&gt;1,F38,PROPER(MID(Evaluation!E45,14,9)))</f>
        <v>en attente</v>
      </c>
    </row>
    <row r="39" spans="1:9" s="85" customFormat="1" ht="14.1" customHeight="1">
      <c r="A39" s="274"/>
      <c r="B39" s="275" t="str">
        <f>Evaluation!A49</f>
        <v>4.10</v>
      </c>
      <c r="C39" s="648" t="str">
        <f>Evaluation!B49</f>
        <v>Actions correctives</v>
      </c>
      <c r="D39" s="648"/>
      <c r="E39" s="648"/>
      <c r="F39" s="276" t="str">
        <f>Evaluation!G49</f>
        <v>en attente</v>
      </c>
      <c r="G39" s="276" t="str">
        <f>Evaluation!D49</f>
        <v xml:space="preserve">  …</v>
      </c>
      <c r="H39" s="276"/>
      <c r="I39" s="277" t="str">
        <f>IF(G39&gt;1,F39,PROPER(MID(Evaluation!E49,14,9)))</f>
        <v>en attente</v>
      </c>
    </row>
    <row r="40" spans="1:9" s="85" customFormat="1" ht="14.1" customHeight="1">
      <c r="A40" s="274"/>
      <c r="B40" s="275" t="str">
        <f>Evaluation!A52</f>
        <v>4.11</v>
      </c>
      <c r="C40" s="648" t="str">
        <f>Evaluation!B52</f>
        <v>Traitement des réclamations</v>
      </c>
      <c r="D40" s="648"/>
      <c r="E40" s="648"/>
      <c r="F40" s="276" t="str">
        <f>Evaluation!G52</f>
        <v>en attente</v>
      </c>
      <c r="G40" s="276" t="str">
        <f>Evaluation!D52</f>
        <v xml:space="preserve">  …</v>
      </c>
      <c r="H40" s="276"/>
      <c r="I40" s="277" t="str">
        <f>IF(G40&gt;1,F40,PROPER(MID(Evaluation!E52,14,9)))</f>
        <v>en attente</v>
      </c>
    </row>
    <row r="41" spans="1:9" s="85" customFormat="1" ht="14.1" customHeight="1">
      <c r="A41" s="274"/>
      <c r="B41" s="275" t="str">
        <f>Evaluation!A55</f>
        <v>4.12</v>
      </c>
      <c r="C41" s="648" t="str">
        <f>Evaluation!B55</f>
        <v>Amélioration continue</v>
      </c>
      <c r="D41" s="648"/>
      <c r="E41" s="648"/>
      <c r="F41" s="276" t="str">
        <f>Evaluation!G55</f>
        <v>en attente</v>
      </c>
      <c r="G41" s="276" t="str">
        <f>Evaluation!D55</f>
        <v xml:space="preserve">  …</v>
      </c>
      <c r="H41" s="276"/>
      <c r="I41" s="277" t="str">
        <f>IF(G41&gt;1,F41,PROPER(MID(Evaluation!E55,14,9)))</f>
        <v>en attente</v>
      </c>
    </row>
    <row r="42" spans="1:9" s="85" customFormat="1" ht="14.1" customHeight="1">
      <c r="A42" s="274"/>
      <c r="B42" s="275" t="str">
        <f>Evaluation!A58</f>
        <v>4.13</v>
      </c>
      <c r="C42" s="648" t="str">
        <f>Evaluation!B58</f>
        <v>Maîtrise des enregistrements</v>
      </c>
      <c r="D42" s="648"/>
      <c r="E42" s="648"/>
      <c r="F42" s="276" t="str">
        <f>Evaluation!G58</f>
        <v>en attente</v>
      </c>
      <c r="G42" s="276" t="str">
        <f>Evaluation!D58</f>
        <v xml:space="preserve">  …</v>
      </c>
      <c r="H42" s="276"/>
      <c r="I42" s="277" t="str">
        <f>IF(G42&gt;1,F42,PROPER(MID(Evaluation!E58,14,9)))</f>
        <v>en attente</v>
      </c>
    </row>
    <row r="43" spans="1:9" s="85" customFormat="1" ht="14.1" customHeight="1">
      <c r="A43" s="274"/>
      <c r="B43" s="275" t="str">
        <f>Evaluation!A62</f>
        <v>4.14</v>
      </c>
      <c r="C43" s="648" t="str">
        <f>Evaluation!B62</f>
        <v>Evaluation et audits</v>
      </c>
      <c r="D43" s="648"/>
      <c r="E43" s="648"/>
      <c r="F43" s="276" t="str">
        <f>Evaluation!G62</f>
        <v>en attente</v>
      </c>
      <c r="G43" s="276" t="str">
        <f>Evaluation!D62</f>
        <v xml:space="preserve">  …</v>
      </c>
      <c r="H43" s="276"/>
      <c r="I43" s="277" t="str">
        <f>IF(G43&gt;1,F43,PROPER(MID(Evaluation!E62,14,9)))</f>
        <v>en attente</v>
      </c>
    </row>
    <row r="44" spans="1:9" ht="14.1" customHeight="1">
      <c r="A44" s="278"/>
      <c r="B44" s="279" t="str">
        <f>Evaluation!A68</f>
        <v>4.15</v>
      </c>
      <c r="C44" s="681" t="str">
        <f>Evaluation!B68</f>
        <v>Revue de direction</v>
      </c>
      <c r="D44" s="681"/>
      <c r="E44" s="681"/>
      <c r="F44" s="280" t="str">
        <f>Evaluation!G68</f>
        <v>en attente</v>
      </c>
      <c r="G44" s="280" t="str">
        <f>Evaluation!D68</f>
        <v xml:space="preserve">  …</v>
      </c>
      <c r="H44" s="276"/>
      <c r="I44" s="277" t="str">
        <f>IF(G44&gt;1,F44,PROPER(MID(Evaluation!E68,14,9)))</f>
        <v>en attente</v>
      </c>
    </row>
    <row r="45" spans="1:9" s="140" customFormat="1" ht="15.95" customHeight="1">
      <c r="A45" s="258" t="str">
        <f>Evaluation!A73</f>
        <v>Art. 5</v>
      </c>
      <c r="B45" s="259" t="str">
        <f>Evaluation!B73</f>
        <v>Exigences techniques</v>
      </c>
      <c r="C45" s="259"/>
      <c r="D45" s="259"/>
      <c r="E45" s="260"/>
      <c r="F45" s="260" t="str">
        <f>Evaluation!G73</f>
        <v>en attente</v>
      </c>
      <c r="G45" s="260" t="str">
        <f>Evaluation!D73</f>
        <v xml:space="preserve">  …</v>
      </c>
      <c r="H45" s="260"/>
      <c r="I45" s="261" t="str">
        <f>IF(G45&gt;1,F45,PROPER(MID(Evaluation!E73,14,9)))</f>
        <v>en attente</v>
      </c>
    </row>
    <row r="46" spans="1:9" ht="14.1" customHeight="1">
      <c r="A46" s="262"/>
      <c r="B46" s="263" t="str">
        <f>Evaluation!A74</f>
        <v>5.1</v>
      </c>
      <c r="C46" s="679" t="str">
        <f>Evaluation!B74</f>
        <v>Personnel</v>
      </c>
      <c r="D46" s="679"/>
      <c r="E46" s="679"/>
      <c r="F46" s="264" t="str">
        <f>Evaluation!G74</f>
        <v>en attente</v>
      </c>
      <c r="G46" s="264" t="str">
        <f>Evaluation!D74</f>
        <v xml:space="preserve">  …</v>
      </c>
      <c r="H46" s="264"/>
      <c r="I46" s="265" t="str">
        <f>IF(G46&gt;1,F46,PROPER(MID(Evaluation!E74,14,9)))</f>
        <v>en attente</v>
      </c>
    </row>
    <row r="47" spans="1:9" ht="14.1" customHeight="1">
      <c r="A47" s="262"/>
      <c r="B47" s="263" t="str">
        <f>Evaluation!A79</f>
        <v>5.2</v>
      </c>
      <c r="C47" s="679" t="str">
        <f>Evaluation!B79</f>
        <v>Locaux et conditions environnementales</v>
      </c>
      <c r="D47" s="679"/>
      <c r="E47" s="679"/>
      <c r="F47" s="264" t="str">
        <f>Evaluation!G79</f>
        <v>en attente</v>
      </c>
      <c r="G47" s="264" t="str">
        <f>Evaluation!D79</f>
        <v xml:space="preserve">  …</v>
      </c>
      <c r="H47" s="264"/>
      <c r="I47" s="265" t="str">
        <f>IF(G47&gt;1,F47,PROPER(MID(Evaluation!E79,14,9)))</f>
        <v>en attente</v>
      </c>
    </row>
    <row r="48" spans="1:9" ht="14.1" customHeight="1">
      <c r="A48" s="262"/>
      <c r="B48" s="263" t="str">
        <f>Evaluation!A84</f>
        <v>5.3</v>
      </c>
      <c r="C48" s="679" t="str">
        <f>Evaluation!B84</f>
        <v>Matériel de laboratoire, réactifs et consommables</v>
      </c>
      <c r="D48" s="679"/>
      <c r="E48" s="679"/>
      <c r="F48" s="264" t="str">
        <f>Evaluation!G84</f>
        <v>en attente</v>
      </c>
      <c r="G48" s="264" t="str">
        <f>Evaluation!D84</f>
        <v xml:space="preserve">  …</v>
      </c>
      <c r="H48" s="264"/>
      <c r="I48" s="265" t="str">
        <f>IF(G48&gt;1,F48,PROPER(MID(Evaluation!E84,14,9)))</f>
        <v>en attente</v>
      </c>
    </row>
    <row r="49" spans="1:9" s="85" customFormat="1" ht="14.1" customHeight="1">
      <c r="A49" s="262"/>
      <c r="B49" s="263" t="str">
        <f>Evaluation!A89</f>
        <v>5.4</v>
      </c>
      <c r="C49" s="679" t="str">
        <f>Evaluation!B89</f>
        <v>Processus préanalytique</v>
      </c>
      <c r="D49" s="679"/>
      <c r="E49" s="679"/>
      <c r="F49" s="264" t="str">
        <f>Evaluation!G89</f>
        <v>en attente</v>
      </c>
      <c r="G49" s="264" t="str">
        <f>Evaluation!D89</f>
        <v xml:space="preserve">  …</v>
      </c>
      <c r="H49" s="264"/>
      <c r="I49" s="265" t="str">
        <f>IF(G49&gt;1,F49,PROPER(MID(Evaluation!E89,14,9)))</f>
        <v>en attente</v>
      </c>
    </row>
    <row r="50" spans="1:9" s="85" customFormat="1" ht="14.1" customHeight="1">
      <c r="A50" s="262"/>
      <c r="B50" s="263" t="str">
        <f>Evaluation!A94</f>
        <v>5.5</v>
      </c>
      <c r="C50" s="679" t="str">
        <f>Evaluation!B94</f>
        <v>Processus analytique</v>
      </c>
      <c r="D50" s="679"/>
      <c r="E50" s="679"/>
      <c r="F50" s="264" t="str">
        <f>Evaluation!G94</f>
        <v>en attente</v>
      </c>
      <c r="G50" s="264" t="str">
        <f>Evaluation!D94</f>
        <v xml:space="preserve">  …</v>
      </c>
      <c r="H50" s="264"/>
      <c r="I50" s="265" t="str">
        <f>IF(G50&gt;1,F50,PROPER(MID(Evaluation!E94,14,9)))</f>
        <v>en attente</v>
      </c>
    </row>
    <row r="51" spans="1:9" s="85" customFormat="1" ht="14.1" customHeight="1">
      <c r="A51" s="262"/>
      <c r="B51" s="263" t="str">
        <f>Evaluation!A101</f>
        <v>5.6</v>
      </c>
      <c r="C51" s="679" t="str">
        <f>Evaluation!B101</f>
        <v>Garantie de qualité des résultats</v>
      </c>
      <c r="D51" s="679"/>
      <c r="E51" s="679"/>
      <c r="F51" s="264" t="str">
        <f>Evaluation!G101</f>
        <v>en attente</v>
      </c>
      <c r="G51" s="264" t="str">
        <f>Evaluation!D101</f>
        <v xml:space="preserve">  …</v>
      </c>
      <c r="H51" s="264"/>
      <c r="I51" s="265" t="str">
        <f>IF(G51&gt;1,F51,PROPER(MID(Evaluation!E101,14,9)))</f>
        <v>en attente</v>
      </c>
    </row>
    <row r="52" spans="1:9" s="85" customFormat="1" ht="14.1" customHeight="1">
      <c r="A52" s="262"/>
      <c r="B52" s="263" t="str">
        <f>Evaluation!A106</f>
        <v>5.7</v>
      </c>
      <c r="C52" s="679" t="str">
        <f>Evaluation!B106</f>
        <v>Processus post-analytique</v>
      </c>
      <c r="D52" s="679"/>
      <c r="E52" s="679"/>
      <c r="F52" s="264" t="str">
        <f>Evaluation!G106</f>
        <v>en attente</v>
      </c>
      <c r="G52" s="264" t="str">
        <f>Evaluation!D106</f>
        <v xml:space="preserve">  …</v>
      </c>
      <c r="H52" s="264"/>
      <c r="I52" s="265" t="str">
        <f>IF(G52&gt;1,F52,PROPER(MID(Evaluation!E106,14,9)))</f>
        <v>en attente</v>
      </c>
    </row>
    <row r="53" spans="1:9" s="85" customFormat="1" ht="14.1" customHeight="1">
      <c r="A53" s="262"/>
      <c r="B53" s="263" t="str">
        <f>Evaluation!A110</f>
        <v>5.8</v>
      </c>
      <c r="C53" s="679" t="str">
        <f>Evaluation!B110</f>
        <v>Compte-rendu des résultats</v>
      </c>
      <c r="D53" s="679"/>
      <c r="E53" s="679"/>
      <c r="F53" s="264" t="str">
        <f>Evaluation!G110</f>
        <v>en attente</v>
      </c>
      <c r="G53" s="264" t="str">
        <f>Evaluation!D110</f>
        <v xml:space="preserve">  …</v>
      </c>
      <c r="H53" s="264"/>
      <c r="I53" s="265" t="str">
        <f>IF(G53&gt;1,F53,PROPER(MID(Evaluation!E110,14,9)))</f>
        <v>en attente</v>
      </c>
    </row>
    <row r="54" spans="1:9" s="85" customFormat="1" ht="14.1" customHeight="1">
      <c r="A54" s="262"/>
      <c r="B54" s="263" t="str">
        <f>Evaluation!A113</f>
        <v>5.9</v>
      </c>
      <c r="C54" s="679" t="str">
        <f>Evaluation!B113</f>
        <v>Définition des résultats</v>
      </c>
      <c r="D54" s="679"/>
      <c r="E54" s="679"/>
      <c r="F54" s="264" t="str">
        <f>Evaluation!G113</f>
        <v>en attente</v>
      </c>
      <c r="G54" s="264" t="str">
        <f>Evaluation!D113</f>
        <v xml:space="preserve">  …</v>
      </c>
      <c r="H54" s="264"/>
      <c r="I54" s="265" t="str">
        <f>IF(G54&gt;1,F54,PROPER(MID(Evaluation!E113,14,9)))</f>
        <v>en attente</v>
      </c>
    </row>
    <row r="55" spans="1:9" ht="14.1" customHeight="1">
      <c r="A55" s="266"/>
      <c r="B55" s="267" t="str">
        <f>Evaluation!A118</f>
        <v>5.10</v>
      </c>
      <c r="C55" s="680" t="str">
        <f>Evaluation!B118</f>
        <v>Gestion des informations de laboratoire</v>
      </c>
      <c r="D55" s="680"/>
      <c r="E55" s="680"/>
      <c r="F55" s="268" t="str">
        <f>Evaluation!G118</f>
        <v>en attente</v>
      </c>
      <c r="G55" s="268" t="str">
        <f>Evaluation!D118</f>
        <v xml:space="preserve">  …</v>
      </c>
      <c r="H55" s="268"/>
      <c r="I55" s="269" t="str">
        <f>IF(G55&gt;1,F55,PROPER(MID(Evaluation!E118,14,9)))</f>
        <v>en attente</v>
      </c>
    </row>
  </sheetData>
  <sheetProtection sheet="1" formatCells="0" formatColumns="0" formatRows="0"/>
  <mergeCells count="55">
    <mergeCell ref="A24:D24"/>
    <mergeCell ref="C54:E54"/>
    <mergeCell ref="C55:E55"/>
    <mergeCell ref="C49:E49"/>
    <mergeCell ref="C50:E50"/>
    <mergeCell ref="C51:E51"/>
    <mergeCell ref="C52:E52"/>
    <mergeCell ref="C53:E53"/>
    <mergeCell ref="C43:E43"/>
    <mergeCell ref="C44:E44"/>
    <mergeCell ref="C46:E46"/>
    <mergeCell ref="C47:E47"/>
    <mergeCell ref="C48:E48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30:E30"/>
    <mergeCell ref="C31:E31"/>
    <mergeCell ref="C32:E32"/>
    <mergeCell ref="A3:I3"/>
    <mergeCell ref="G7:I8"/>
    <mergeCell ref="A8:B8"/>
    <mergeCell ref="A5:D5"/>
    <mergeCell ref="A6:B6"/>
    <mergeCell ref="C6:D6"/>
    <mergeCell ref="A7:B7"/>
    <mergeCell ref="C7:D7"/>
    <mergeCell ref="A10:I10"/>
    <mergeCell ref="A11:D11"/>
    <mergeCell ref="A15:D15"/>
    <mergeCell ref="E5:I5"/>
    <mergeCell ref="A12:D12"/>
    <mergeCell ref="E11:I11"/>
    <mergeCell ref="E12:I12"/>
    <mergeCell ref="G6:I6"/>
    <mergeCell ref="E15:I15"/>
    <mergeCell ref="A28:D28"/>
    <mergeCell ref="A17:I17"/>
    <mergeCell ref="A26:E26"/>
    <mergeCell ref="E18:I18"/>
    <mergeCell ref="E19:I19"/>
    <mergeCell ref="E21:F21"/>
    <mergeCell ref="E20:I20"/>
    <mergeCell ref="E22:F22"/>
    <mergeCell ref="E23:F23"/>
    <mergeCell ref="E24:F24"/>
    <mergeCell ref="A18:D18"/>
    <mergeCell ref="A19:D19"/>
  </mergeCells>
  <phoneticPr fontId="37" type="noConversion"/>
  <conditionalFormatting sqref="G30">
    <cfRule type="expression" dxfId="24" priority="25">
      <formula>G30&lt;80%</formula>
    </cfRule>
  </conditionalFormatting>
  <conditionalFormatting sqref="G31">
    <cfRule type="expression" dxfId="23" priority="24">
      <formula>G31&lt;80%</formula>
    </cfRule>
  </conditionalFormatting>
  <conditionalFormatting sqref="G32">
    <cfRule type="expression" dxfId="22" priority="23">
      <formula>G32&lt;80%</formula>
    </cfRule>
  </conditionalFormatting>
  <conditionalFormatting sqref="G33">
    <cfRule type="expression" dxfId="21" priority="22">
      <formula>G33&lt;80%</formula>
    </cfRule>
  </conditionalFormatting>
  <conditionalFormatting sqref="G34">
    <cfRule type="expression" dxfId="20" priority="21">
      <formula>G34&lt;80%</formula>
    </cfRule>
  </conditionalFormatting>
  <conditionalFormatting sqref="G35">
    <cfRule type="expression" dxfId="19" priority="20">
      <formula>G35&lt;80%</formula>
    </cfRule>
  </conditionalFormatting>
  <conditionalFormatting sqref="G36">
    <cfRule type="expression" dxfId="18" priority="19">
      <formula>G36&lt;80%</formula>
    </cfRule>
  </conditionalFormatting>
  <conditionalFormatting sqref="G37">
    <cfRule type="expression" dxfId="17" priority="18">
      <formula>G37&lt;80%</formula>
    </cfRule>
  </conditionalFormatting>
  <conditionalFormatting sqref="G38">
    <cfRule type="expression" dxfId="16" priority="17">
      <formula>G38&lt;80%</formula>
    </cfRule>
  </conditionalFormatting>
  <conditionalFormatting sqref="G39">
    <cfRule type="expression" dxfId="15" priority="16">
      <formula>G39&lt;80%</formula>
    </cfRule>
  </conditionalFormatting>
  <conditionalFormatting sqref="G40">
    <cfRule type="expression" dxfId="14" priority="15">
      <formula>G40&lt;80%</formula>
    </cfRule>
  </conditionalFormatting>
  <conditionalFormatting sqref="G41">
    <cfRule type="expression" dxfId="13" priority="14">
      <formula>G41&lt;80%</formula>
    </cfRule>
  </conditionalFormatting>
  <conditionalFormatting sqref="G42">
    <cfRule type="expression" dxfId="12" priority="13">
      <formula>G42&lt;80%</formula>
    </cfRule>
  </conditionalFormatting>
  <conditionalFormatting sqref="G43">
    <cfRule type="expression" dxfId="11" priority="12">
      <formula>G43&lt;80%</formula>
    </cfRule>
  </conditionalFormatting>
  <conditionalFormatting sqref="G44">
    <cfRule type="expression" dxfId="10" priority="11">
      <formula>G44&lt;80%</formula>
    </cfRule>
  </conditionalFormatting>
  <conditionalFormatting sqref="G46">
    <cfRule type="expression" dxfId="9" priority="10">
      <formula>G46&lt;80%</formula>
    </cfRule>
  </conditionalFormatting>
  <conditionalFormatting sqref="G47">
    <cfRule type="expression" dxfId="8" priority="9">
      <formula>G47&lt;80%</formula>
    </cfRule>
  </conditionalFormatting>
  <conditionalFormatting sqref="G48">
    <cfRule type="expression" dxfId="7" priority="8">
      <formula>G48&lt;80%</formula>
    </cfRule>
  </conditionalFormatting>
  <conditionalFormatting sqref="G49">
    <cfRule type="expression" dxfId="6" priority="7">
      <formula>G49&lt;80%</formula>
    </cfRule>
  </conditionalFormatting>
  <conditionalFormatting sqref="G50">
    <cfRule type="expression" dxfId="5" priority="6">
      <formula>G50&lt;80%</formula>
    </cfRule>
  </conditionalFormatting>
  <conditionalFormatting sqref="G51">
    <cfRule type="expression" dxfId="4" priority="5">
      <formula>G51&lt;80%</formula>
    </cfRule>
  </conditionalFormatting>
  <conditionalFormatting sqref="G52">
    <cfRule type="expression" dxfId="3" priority="4">
      <formula>G52&lt;80%</formula>
    </cfRule>
  </conditionalFormatting>
  <conditionalFormatting sqref="G53">
    <cfRule type="expression" dxfId="2" priority="3">
      <formula>G53&lt;80%</formula>
    </cfRule>
  </conditionalFormatting>
  <conditionalFormatting sqref="G54">
    <cfRule type="expression" dxfId="1" priority="2">
      <formula>G54&lt;80%</formula>
    </cfRule>
  </conditionalFormatting>
  <conditionalFormatting sqref="G55">
    <cfRule type="expression" dxfId="0" priority="1">
      <formula>G55&lt;80%</formula>
    </cfRule>
  </conditionalFormatting>
  <dataValidations xWindow="919" yWindow="524" count="1">
    <dataValidation allowBlank="1" showInputMessage="1" showErrorMessage="1" prompt="Indiquez brièvement le plan d'action prioritaire : objectifs, pilotage et planning" sqref="E22:E23 E24"/>
  </dataValidations>
  <hyperlinks>
    <hyperlink ref="A1:C1" r:id="rId1" display="https://travaux.master.utc.fr/formations-master/ingenierie-de-la-sante/ids038-la-qualite-au-sein-des-laboratoires-de-biologie-medicale-selon-l-iso15189v2012/"/>
  </hyperlinks>
  <printOptions horizontalCentered="1" verticalCentered="1"/>
  <pageMargins left="0.39370078740157483" right="0.39370078740157483" top="0" bottom="0.55118110236220474" header="0" footer="0.3543307086614173"/>
  <pageSetup paperSize="9" scale="95" orientation="landscape" r:id="rId2"/>
  <headerFooter>
    <oddFooter>&amp;L&amp;"Arial Italique,Italique"&amp;6&amp;K000000Fichier : &amp;F&amp;C&amp;"Arial Italique,Italique"&amp;6&amp;K000000Onglet : &amp;A&amp;R&amp;"Arial Italique,Italique"&amp;6&amp;K000000Date d’impression : &amp;D - Page n° &amp;P/&amp;N</oddFooter>
  </headerFooter>
  <rowBreaks count="1" manualBreakCount="1">
    <brk id="24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="106" zoomScaleNormal="106" zoomScalePageLayoutView="70" workbookViewId="0"/>
  </sheetViews>
  <sheetFormatPr baseColWidth="10" defaultColWidth="10.6640625" defaultRowHeight="15"/>
  <cols>
    <col min="1" max="1" width="10.6640625" style="41" customWidth="1"/>
    <col min="2" max="2" width="15.88671875" style="41" customWidth="1"/>
    <col min="3" max="3" width="15.109375" style="41" customWidth="1"/>
    <col min="4" max="4" width="11.33203125" style="41" customWidth="1"/>
    <col min="5" max="5" width="13.5546875" style="41" customWidth="1"/>
    <col min="6" max="6" width="10.5546875" style="41" customWidth="1"/>
    <col min="7" max="8" width="11.44140625" style="41" customWidth="1"/>
    <col min="9" max="9" width="15.77734375" style="41" customWidth="1"/>
    <col min="10" max="16384" width="10.6640625" style="41"/>
  </cols>
  <sheetData>
    <row r="1" spans="1:9" s="78" customFormat="1" ht="21" customHeight="1">
      <c r="A1" s="498" t="s">
        <v>368</v>
      </c>
      <c r="B1" s="491"/>
      <c r="C1" s="491"/>
      <c r="D1" s="234"/>
      <c r="E1" s="234"/>
      <c r="F1" s="234"/>
      <c r="G1" s="234"/>
      <c r="H1" s="234"/>
      <c r="I1" s="232" t="str">
        <f>'Mode d''emploi'!$J$1</f>
        <v xml:space="preserve">© GOSSIN Georgie, GUILLERM Maxime, PING Jiayang, FARGES Gilbert
</v>
      </c>
    </row>
    <row r="2" spans="1:9" s="93" customFormat="1" ht="16.5" customHeight="1">
      <c r="A2" s="235" t="str">
        <f>'Mode d''emploi'!$B$2</f>
        <v>Document d'appui à la déclaration première partie de conformité à la norme ISO EN NF 15189 : 2012</v>
      </c>
      <c r="B2" s="236"/>
      <c r="C2" s="237"/>
      <c r="D2" s="237"/>
      <c r="E2" s="237"/>
      <c r="F2" s="237"/>
      <c r="G2" s="120"/>
      <c r="H2" s="120"/>
      <c r="I2" s="120" t="s">
        <v>0</v>
      </c>
    </row>
    <row r="3" spans="1:9" s="93" customFormat="1" ht="12.75" customHeight="1">
      <c r="A3" s="494"/>
      <c r="B3" s="495"/>
      <c r="C3" s="496"/>
      <c r="D3" s="496"/>
      <c r="E3" s="496"/>
      <c r="F3" s="496"/>
      <c r="G3" s="497"/>
      <c r="H3" s="497"/>
      <c r="I3" s="497"/>
    </row>
    <row r="4" spans="1:9" s="238" customFormat="1" ht="25.5" customHeight="1">
      <c r="A4" s="702" t="s">
        <v>265</v>
      </c>
      <c r="B4" s="703"/>
      <c r="C4" s="703"/>
      <c r="D4" s="703"/>
      <c r="E4" s="703"/>
      <c r="F4" s="703"/>
      <c r="G4" s="703"/>
      <c r="H4" s="703"/>
      <c r="I4" s="704"/>
    </row>
    <row r="5" spans="1:9" ht="16.5" customHeight="1">
      <c r="A5" s="50"/>
      <c r="B5" s="51"/>
      <c r="C5" s="51"/>
      <c r="D5" s="51"/>
      <c r="E5" s="51"/>
      <c r="F5" s="52"/>
      <c r="G5" s="52"/>
      <c r="H5" s="52"/>
      <c r="I5" s="53"/>
    </row>
    <row r="6" spans="1:9" s="239" customFormat="1" ht="15" customHeight="1">
      <c r="A6" s="705" t="str">
        <f>'Résultats Globaux'!A5:D5</f>
        <v>Informations sur l'organisme</v>
      </c>
      <c r="B6" s="700"/>
      <c r="C6" s="700"/>
      <c r="D6" s="701"/>
      <c r="E6" s="700" t="str">
        <f>'Résultats Globaux'!E5</f>
        <v>Informations sur le diagnostic</v>
      </c>
      <c r="F6" s="700"/>
      <c r="G6" s="700"/>
      <c r="H6" s="700"/>
      <c r="I6" s="701"/>
    </row>
    <row r="7" spans="1:9" s="241" customFormat="1" ht="15.95" customHeight="1">
      <c r="A7" s="663" t="str">
        <f>'Résultats Globaux'!A6:B6</f>
        <v>Organisme :</v>
      </c>
      <c r="B7" s="664"/>
      <c r="C7" s="693" t="str">
        <f>'Résultats Globaux'!C6:D6</f>
        <v>Nom de l'établissement</v>
      </c>
      <c r="D7" s="666"/>
      <c r="E7" s="311" t="str">
        <f>'Résultats Globaux'!E6</f>
        <v>Date :</v>
      </c>
      <c r="F7" s="409" t="str">
        <f>IF(Evaluation!C5="","",Evaluation!C5)</f>
        <v>Date</v>
      </c>
      <c r="G7" s="618" t="str">
        <f>'Résultats Globaux'!G6:I6</f>
        <v>L'équipe de diagnostic :</v>
      </c>
      <c r="H7" s="618"/>
      <c r="I7" s="619"/>
    </row>
    <row r="8" spans="1:9" s="241" customFormat="1" ht="15.95" customHeight="1">
      <c r="A8" s="663" t="str">
        <f>'Résultats Globaux'!A7:B7</f>
        <v xml:space="preserve"> Responsable du SMQ : </v>
      </c>
      <c r="B8" s="664"/>
      <c r="C8" s="693" t="str">
        <f>'Résultats Globaux'!C7:D7</f>
        <v>NOM et Prénom</v>
      </c>
      <c r="D8" s="666"/>
      <c r="E8" s="311" t="str">
        <f>'Résultats Globaux'!E7</f>
        <v xml:space="preserve">Animateur : </v>
      </c>
      <c r="F8" s="240" t="str">
        <f>Evaluation!C6</f>
        <v>NOM Prénom</v>
      </c>
      <c r="G8" s="694" t="str">
        <f>Evaluation!C8</f>
        <v>NOMS et Prénoms des contributeurs</v>
      </c>
      <c r="H8" s="695"/>
      <c r="I8" s="696"/>
    </row>
    <row r="9" spans="1:9" s="241" customFormat="1" ht="21.75" customHeight="1">
      <c r="A9" s="658" t="str">
        <f>'Résultats Globaux'!A8:B8</f>
        <v>Contact (Tél et Email) :</v>
      </c>
      <c r="B9" s="659"/>
      <c r="C9" s="218" t="str">
        <f>'Résultats Globaux'!C8</f>
        <v>tel :</v>
      </c>
      <c r="D9" s="219" t="str">
        <f>'Résultats Globaux'!D8</f>
        <v>email</v>
      </c>
      <c r="E9" s="242" t="str">
        <f>'Résultats Globaux'!E8</f>
        <v>email:</v>
      </c>
      <c r="F9" s="242" t="str">
        <f>'Résultats Globaux'!F8</f>
        <v>Tél:</v>
      </c>
      <c r="G9" s="697"/>
      <c r="H9" s="698"/>
      <c r="I9" s="699"/>
    </row>
    <row r="10" spans="1:9" s="93" customFormat="1" ht="13.5" customHeight="1">
      <c r="A10" s="296"/>
      <c r="B10" s="297"/>
      <c r="C10" s="297"/>
      <c r="D10" s="297"/>
      <c r="E10" s="298"/>
      <c r="F10" s="299"/>
      <c r="G10" s="300"/>
      <c r="H10" s="300"/>
      <c r="I10" s="301"/>
    </row>
    <row r="11" spans="1:9" s="239" customFormat="1" ht="15.95" customHeight="1">
      <c r="A11" s="243" t="str">
        <f>Evaluation!A13</f>
        <v>Art. 4</v>
      </c>
      <c r="B11" s="244" t="str">
        <f>Evaluation!B13</f>
        <v>Exigences relatives au management</v>
      </c>
      <c r="C11" s="245"/>
      <c r="D11" s="246"/>
      <c r="E11" s="245"/>
      <c r="F11" s="459" t="s">
        <v>271</v>
      </c>
      <c r="G11" s="448" t="str">
        <f>'Résultats Globaux'!G29</f>
        <v xml:space="preserve">  …</v>
      </c>
      <c r="H11" s="448"/>
      <c r="I11" s="449" t="str">
        <f>'Résultats Globaux'!F29</f>
        <v>en attente</v>
      </c>
    </row>
    <row r="12" spans="1:9" s="241" customFormat="1" ht="15.95" customHeight="1">
      <c r="A12" s="302" t="str">
        <f>IF(Utilitaires!D4&gt;1,CONCATENATE("Information : ",Utilitaires!D4," critères sont déclarés - ",Utilitaires!A4,"s -"),IF(Utilitaires!D4&gt;0,CONCATENATE("Information : ",Utilitaires!D4," critère est déclaré - ",Utilitaires!A4," -"),""))</f>
        <v/>
      </c>
      <c r="B12" s="247"/>
      <c r="C12" s="248"/>
      <c r="D12" s="447" t="str">
        <f>IF(Utilitaires!D2&gt;1,CONCATENATE("Attention : ",Utilitaires!D2," critères ne sont pas encore traités "),IF(Utilitaires!D2&gt;0,CONCATENATE("Attention : ",Utilitaires!D2," critère n'est pas encore traité "),""))</f>
        <v>Attention : 44 critères ne sont pas encore traités </v>
      </c>
      <c r="E12" s="682" t="s">
        <v>1</v>
      </c>
      <c r="F12" s="683"/>
      <c r="G12" s="683"/>
      <c r="H12" s="683"/>
      <c r="I12" s="684"/>
    </row>
    <row r="13" spans="1:9" s="241" customFormat="1" ht="63.95" customHeight="1">
      <c r="A13" s="249"/>
      <c r="B13" s="250"/>
      <c r="C13" s="250"/>
      <c r="D13" s="251"/>
      <c r="E13" s="685" t="s">
        <v>64</v>
      </c>
      <c r="F13" s="686"/>
      <c r="G13" s="686"/>
      <c r="H13" s="686"/>
      <c r="I13" s="687"/>
    </row>
    <row r="14" spans="1:9" s="241" customFormat="1" ht="15.95" customHeight="1">
      <c r="A14" s="249"/>
      <c r="B14" s="250"/>
      <c r="C14" s="250"/>
      <c r="D14" s="250"/>
      <c r="E14" s="688" t="s">
        <v>238</v>
      </c>
      <c r="F14" s="689"/>
      <c r="G14" s="689"/>
      <c r="H14" s="689"/>
      <c r="I14" s="690"/>
    </row>
    <row r="15" spans="1:9" s="241" customFormat="1" ht="27">
      <c r="A15" s="249"/>
      <c r="B15" s="250"/>
      <c r="C15" s="250"/>
      <c r="D15" s="250"/>
      <c r="E15" s="691" t="s">
        <v>243</v>
      </c>
      <c r="F15" s="692"/>
      <c r="G15" s="450" t="s">
        <v>267</v>
      </c>
      <c r="H15" s="450" t="s">
        <v>335</v>
      </c>
      <c r="I15" s="451" t="s">
        <v>323</v>
      </c>
    </row>
    <row r="16" spans="1:9" s="241" customFormat="1" ht="75" customHeight="1">
      <c r="A16" s="249"/>
      <c r="B16" s="250"/>
      <c r="C16" s="250"/>
      <c r="D16" s="250"/>
      <c r="E16" s="641" t="s">
        <v>2</v>
      </c>
      <c r="F16" s="642"/>
      <c r="G16" s="421"/>
      <c r="H16" s="421"/>
      <c r="I16" s="453"/>
    </row>
    <row r="17" spans="1:9" s="241" customFormat="1" ht="75" customHeight="1">
      <c r="A17" s="249"/>
      <c r="B17" s="250"/>
      <c r="C17" s="250"/>
      <c r="D17" s="250"/>
      <c r="E17" s="641" t="s">
        <v>3</v>
      </c>
      <c r="F17" s="642"/>
      <c r="G17" s="421"/>
      <c r="H17" s="421"/>
      <c r="I17" s="453"/>
    </row>
    <row r="18" spans="1:9" s="241" customFormat="1" ht="75" customHeight="1">
      <c r="A18" s="711" t="str">
        <f>IF(Utilitaires!F13&gt;1,CONCATENATE("Information : ",Utilitaires!F13," sous-articles sont déclarés - ",Utilitaires!A13," -"),IF(Utilitaires!F13&gt;0,CONCATENATE("Information : ",Utilitaires!F13," sous-article  est déclaré - ",Utilitaires!A13," -"),""))</f>
        <v>Information : 15 sous-articles sont déclarés - en attente -</v>
      </c>
      <c r="B18" s="712"/>
      <c r="C18" s="712"/>
      <c r="D18" s="712"/>
      <c r="E18" s="641" t="s">
        <v>4</v>
      </c>
      <c r="F18" s="642"/>
      <c r="G18" s="421"/>
      <c r="H18" s="421"/>
      <c r="I18" s="453"/>
    </row>
    <row r="19" spans="1:9" ht="12.75" customHeight="1">
      <c r="A19" s="226"/>
      <c r="B19" s="227"/>
      <c r="C19" s="227"/>
      <c r="D19" s="227"/>
      <c r="E19" s="226"/>
      <c r="F19" s="55"/>
      <c r="G19" s="54"/>
      <c r="H19" s="54"/>
      <c r="I19" s="56"/>
    </row>
    <row r="20" spans="1:9" s="252" customFormat="1" ht="15.95" customHeight="1">
      <c r="A20" s="304" t="str">
        <f>Evaluation!A73</f>
        <v>Art. 5</v>
      </c>
      <c r="B20" s="305" t="str">
        <f>Evaluation!B73</f>
        <v>Exigences techniques</v>
      </c>
      <c r="C20" s="306"/>
      <c r="D20" s="307"/>
      <c r="E20" s="306"/>
      <c r="F20" s="308" t="str">
        <f>F11</f>
        <v>Conformité moyenne :</v>
      </c>
      <c r="G20" s="309" t="str">
        <f>'Résultats Globaux'!$G$45</f>
        <v xml:space="preserve">  …</v>
      </c>
      <c r="H20" s="309"/>
      <c r="I20" s="310" t="str">
        <f>'Résultats Globaux'!F45</f>
        <v>en attente</v>
      </c>
    </row>
    <row r="21" spans="1:9" s="241" customFormat="1" ht="15.95" customHeight="1">
      <c r="A21" s="303" t="str">
        <f>IF(Utilitaires!E4&gt;1,CONCATENATE("Information : ",Utilitaires!E4," critères sont déclarés - ",Utilitaires!A4,"s -"),IF(Utilitaires!E4&gt;0,CONCATENATE("Information : ",Utilitaires!E4," critère est déclaré - ",Utilitaires!A4," -"),""))</f>
        <v/>
      </c>
      <c r="B21" s="253"/>
      <c r="C21" s="254"/>
      <c r="D21" s="457" t="str">
        <f>IF(Utilitaires!F2&gt;1,CONCATENATE("Attention : ",Utilitaires!F2," critères ne sont pas encore traités "),IF(Utilitaires!F2&gt;0,CONCATENATE("Attention : ",Utilitaires!F2," critère n'est pas encore traité "),""))</f>
        <v>Attention : 83 critères ne sont pas encore traités </v>
      </c>
      <c r="E21" s="708" t="s">
        <v>1</v>
      </c>
      <c r="F21" s="709"/>
      <c r="G21" s="709"/>
      <c r="H21" s="709"/>
      <c r="I21" s="710"/>
    </row>
    <row r="22" spans="1:9" s="241" customFormat="1" ht="63.95" customHeight="1">
      <c r="A22" s="255"/>
      <c r="B22" s="256"/>
      <c r="C22" s="256"/>
      <c r="D22" s="257"/>
      <c r="E22" s="685" t="s">
        <v>64</v>
      </c>
      <c r="F22" s="686"/>
      <c r="G22" s="686"/>
      <c r="H22" s="686"/>
      <c r="I22" s="687"/>
    </row>
    <row r="23" spans="1:9" s="241" customFormat="1" ht="15.95" customHeight="1">
      <c r="A23" s="255"/>
      <c r="B23" s="256"/>
      <c r="C23" s="256"/>
      <c r="D23" s="256"/>
      <c r="E23" s="708" t="s">
        <v>238</v>
      </c>
      <c r="F23" s="709"/>
      <c r="G23" s="709"/>
      <c r="H23" s="709"/>
      <c r="I23" s="710"/>
    </row>
    <row r="24" spans="1:9" s="241" customFormat="1" ht="27">
      <c r="A24" s="255"/>
      <c r="B24" s="256"/>
      <c r="C24" s="256"/>
      <c r="D24" s="256"/>
      <c r="E24" s="713" t="s">
        <v>268</v>
      </c>
      <c r="F24" s="714"/>
      <c r="G24" s="456" t="s">
        <v>269</v>
      </c>
      <c r="H24" s="456" t="s">
        <v>331</v>
      </c>
      <c r="I24" s="458" t="s">
        <v>332</v>
      </c>
    </row>
    <row r="25" spans="1:9" s="241" customFormat="1" ht="75" customHeight="1">
      <c r="A25" s="255"/>
      <c r="B25" s="256"/>
      <c r="C25" s="256"/>
      <c r="D25" s="256"/>
      <c r="E25" s="641" t="s">
        <v>2</v>
      </c>
      <c r="F25" s="642"/>
      <c r="G25" s="421"/>
      <c r="H25" s="421"/>
      <c r="I25" s="453"/>
    </row>
    <row r="26" spans="1:9" s="241" customFormat="1" ht="75" customHeight="1">
      <c r="A26" s="255"/>
      <c r="B26" s="256"/>
      <c r="C26" s="256"/>
      <c r="D26" s="256"/>
      <c r="E26" s="641" t="s">
        <v>3</v>
      </c>
      <c r="F26" s="642"/>
      <c r="G26" s="421"/>
      <c r="H26" s="421"/>
      <c r="I26" s="453"/>
    </row>
    <row r="27" spans="1:9" s="241" customFormat="1" ht="75" customHeight="1">
      <c r="A27" s="706" t="str">
        <f>IF(Utilitaires!G13&gt;1,CONCATENATE("Information : ",Utilitaires!G13," sous-articles sont déclarés - ",Utilitaires!A13," -"),IF(Utilitaires!G13&gt;0,CONCATENATE("Information : ",Utilitaires!G13," sous-article  est déclaré - ",Utilitaires!A13," -"),""))</f>
        <v>Information : 10 sous-articles sont déclarés - en attente -</v>
      </c>
      <c r="B27" s="707"/>
      <c r="C27" s="707"/>
      <c r="D27" s="707"/>
      <c r="E27" s="641" t="s">
        <v>4</v>
      </c>
      <c r="F27" s="642"/>
      <c r="G27" s="421"/>
      <c r="H27" s="421"/>
      <c r="I27" s="453"/>
    </row>
  </sheetData>
  <sheetProtection sheet="1" objects="1" scenarios="1" formatCells="0" formatColumns="0" formatRows="0"/>
  <mergeCells count="26">
    <mergeCell ref="E16:F16"/>
    <mergeCell ref="E26:F26"/>
    <mergeCell ref="E27:F27"/>
    <mergeCell ref="A27:D27"/>
    <mergeCell ref="E23:I23"/>
    <mergeCell ref="A18:D18"/>
    <mergeCell ref="E21:I21"/>
    <mergeCell ref="E22:I22"/>
    <mergeCell ref="E24:F24"/>
    <mergeCell ref="E25:F25"/>
    <mergeCell ref="E17:F17"/>
    <mergeCell ref="E18:F18"/>
    <mergeCell ref="E6:I6"/>
    <mergeCell ref="A4:I4"/>
    <mergeCell ref="A6:D6"/>
    <mergeCell ref="A7:B7"/>
    <mergeCell ref="C7:D7"/>
    <mergeCell ref="G7:I7"/>
    <mergeCell ref="E12:I12"/>
    <mergeCell ref="E13:I13"/>
    <mergeCell ref="E14:I14"/>
    <mergeCell ref="E15:F15"/>
    <mergeCell ref="A8:B8"/>
    <mergeCell ref="C8:D8"/>
    <mergeCell ref="G8:I9"/>
    <mergeCell ref="A9:B9"/>
  </mergeCells>
  <phoneticPr fontId="37" type="noConversion"/>
  <dataValidations count="2">
    <dataValidation allowBlank="1" showInputMessage="1" showErrorMessage="1" prompt="Indiquez brièvement le plan d'action prioritaire : objectifs, pilotage et planning" sqref="E16:E18 E25:E26 E27"/>
    <dataValidation allowBlank="1" showInputMessage="1" showErrorMessage="1" prompt="Indiquez tous les enseignements tirés des résultats de l'autodiagnostic" sqref="E13 E22"/>
  </dataValidations>
  <hyperlinks>
    <hyperlink ref="A1:C1" r:id="rId1" display="https://travaux.master.utc.fr/formations-master/ingenierie-de-la-sante/ids038-la-qualite-au-sein-des-laboratoires-de-biologie-medicale-selon-l-iso15189v2012/"/>
  </hyperlinks>
  <printOptions horizontalCentered="1"/>
  <pageMargins left="0.51181102362204722" right="0.51181102362204722" top="0" bottom="0" header="0" footer="0"/>
  <pageSetup paperSize="9" scale="98" fitToHeight="0" orientation="landscape" horizontalDpi="4294967292" verticalDpi="4294967292" r:id="rId2"/>
  <headerFooter>
    <oddFooter>&amp;L&amp;"Arial Italique,Italique"&amp;6&amp;K000000Fichier : &amp;F &amp;C&amp;"Arial Italique,Italique"&amp;6&amp;K000000Onglet : &amp;A&amp;R&amp;"Arial Italique,Italique"&amp;6&amp;K000000Date d’impression : &amp;D - Page n° &amp;P/&amp;N</oddFooter>
  </headerFooter>
  <rowBreaks count="1" manualBreakCount="1">
    <brk id="18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="98" zoomScaleNormal="98" zoomScalePageLayoutView="144" workbookViewId="0"/>
  </sheetViews>
  <sheetFormatPr baseColWidth="10" defaultColWidth="10.6640625" defaultRowHeight="11.25"/>
  <cols>
    <col min="1" max="1" width="13.88671875" style="94" customWidth="1"/>
    <col min="2" max="2" width="20" style="94" customWidth="1"/>
    <col min="3" max="3" width="15.88671875" style="94" customWidth="1"/>
    <col min="4" max="4" width="7" style="94" customWidth="1"/>
    <col min="5" max="5" width="12.33203125" style="94" customWidth="1"/>
    <col min="6" max="6" width="5.109375" style="94" customWidth="1"/>
    <col min="7" max="8" width="8.5546875" style="94" customWidth="1"/>
    <col min="9" max="9" width="4.6640625" style="94" customWidth="1"/>
    <col min="10" max="10" width="8.44140625" style="94" customWidth="1"/>
    <col min="11" max="11" width="5.6640625" style="94" customWidth="1"/>
    <col min="12" max="12" width="22.88671875" style="94" customWidth="1"/>
    <col min="13" max="16384" width="10.6640625" style="94"/>
  </cols>
  <sheetData>
    <row r="1" spans="1:11" s="321" customFormat="1" ht="12">
      <c r="A1" s="490" t="s">
        <v>368</v>
      </c>
      <c r="B1" s="490"/>
      <c r="C1" s="233"/>
      <c r="D1" s="233"/>
      <c r="E1" s="233"/>
      <c r="F1" s="233"/>
      <c r="G1" s="233"/>
      <c r="H1" s="233"/>
      <c r="I1" s="233"/>
      <c r="J1" s="233"/>
      <c r="K1" s="396" t="str">
        <f>'Mode d''emploi'!$J$1</f>
        <v xml:space="preserve">© GOSSIN Georgie, GUILLERM Maxime, PING Jiayang, FARGES Gilbert
</v>
      </c>
    </row>
    <row r="2" spans="1:11" s="322" customFormat="1" ht="8.25">
      <c r="A2" s="233" t="str">
        <f>'Mode d''emploi'!B2</f>
        <v>Document d'appui à la déclaration première partie de conformité à la norme ISO EN NF 15189 : 2012</v>
      </c>
      <c r="B2" s="397"/>
      <c r="C2" s="397"/>
      <c r="D2" s="397"/>
      <c r="E2" s="397"/>
      <c r="F2" s="398"/>
      <c r="G2" s="398"/>
      <c r="H2" s="399"/>
      <c r="I2" s="399"/>
      <c r="J2" s="400"/>
      <c r="K2" s="399" t="s">
        <v>0</v>
      </c>
    </row>
    <row r="3" spans="1:11" s="91" customFormat="1" ht="23.1" customHeight="1">
      <c r="A3" s="377" t="s">
        <v>285</v>
      </c>
      <c r="B3" s="724" t="s">
        <v>292</v>
      </c>
      <c r="C3" s="724"/>
      <c r="D3" s="724"/>
      <c r="E3" s="724"/>
      <c r="F3" s="724"/>
      <c r="G3" s="724"/>
      <c r="H3" s="724"/>
      <c r="I3" s="724"/>
      <c r="J3" s="724"/>
      <c r="K3" s="725"/>
    </row>
    <row r="4" spans="1:11" s="91" customFormat="1" ht="5.0999999999999996" customHeight="1">
      <c r="A4" s="92"/>
      <c r="B4" s="92"/>
      <c r="C4" s="92"/>
      <c r="D4" s="51"/>
      <c r="E4" s="51"/>
      <c r="F4" s="51"/>
      <c r="G4" s="51"/>
      <c r="H4" s="51"/>
      <c r="I4" s="52"/>
      <c r="J4" s="52"/>
      <c r="K4" s="53"/>
    </row>
    <row r="5" spans="1:11" s="239" customFormat="1" ht="15.95" customHeight="1">
      <c r="A5" s="660" t="str">
        <f>'Résultats Globaux'!A5</f>
        <v>Informations sur l'organisme</v>
      </c>
      <c r="B5" s="661"/>
      <c r="C5" s="662"/>
      <c r="D5" s="660" t="str">
        <f>'Résultats Globaux'!E5</f>
        <v>Informations sur le diagnostic</v>
      </c>
      <c r="E5" s="661"/>
      <c r="F5" s="661"/>
      <c r="G5" s="661"/>
      <c r="H5" s="661"/>
      <c r="I5" s="661"/>
      <c r="J5" s="661"/>
      <c r="K5" s="662"/>
    </row>
    <row r="6" spans="1:11" s="241" customFormat="1" ht="15" customHeight="1">
      <c r="A6" s="379" t="str">
        <f>'Résultats Globaux'!A6:B6</f>
        <v>Organisme :</v>
      </c>
      <c r="B6" s="380" t="str">
        <f>'Résultats Globaux'!C6</f>
        <v>Nom de l'établissement</v>
      </c>
      <c r="C6" s="381"/>
      <c r="D6" s="382" t="str">
        <f>'Résultats Globaux'!E6</f>
        <v>Date :</v>
      </c>
      <c r="E6" s="425" t="str">
        <f>'Résultats Globaux'!F6</f>
        <v>Date</v>
      </c>
      <c r="F6" s="425"/>
      <c r="G6" s="425"/>
      <c r="H6" s="618" t="str">
        <f>'Résultats Globaux'!G6</f>
        <v>L'équipe de diagnostic :</v>
      </c>
      <c r="I6" s="618"/>
      <c r="J6" s="618"/>
      <c r="K6" s="619"/>
    </row>
    <row r="7" spans="1:11" s="241" customFormat="1" ht="15" customHeight="1">
      <c r="A7" s="379" t="str">
        <f>'Résultats Globaux'!A7:B7</f>
        <v xml:space="preserve"> Responsable du SMQ : </v>
      </c>
      <c r="B7" s="380" t="str">
        <f>'Résultats Globaux'!C7</f>
        <v>NOM et Prénom</v>
      </c>
      <c r="C7" s="381"/>
      <c r="D7" s="382" t="str">
        <f>'Résultats Globaux'!E7</f>
        <v xml:space="preserve">Animateur : </v>
      </c>
      <c r="E7" s="425" t="str">
        <f>'Résultats Globaux'!F7</f>
        <v>NOM Prénom</v>
      </c>
      <c r="F7" s="425"/>
      <c r="G7" s="425"/>
      <c r="H7" s="694" t="str">
        <f>'Résultats Globaux'!G7</f>
        <v>NOMS et Prénoms des contributeurs</v>
      </c>
      <c r="I7" s="695"/>
      <c r="J7" s="695"/>
      <c r="K7" s="728"/>
    </row>
    <row r="8" spans="1:11" s="241" customFormat="1" ht="15" customHeight="1">
      <c r="A8" s="383" t="str">
        <f>'Résultats Globaux'!A8:B8</f>
        <v>Contact (Tél et Email) :</v>
      </c>
      <c r="B8" s="384" t="str">
        <f>'Résultats Globaux'!C8</f>
        <v>tel :</v>
      </c>
      <c r="C8" s="385" t="str">
        <f>'Résultats Globaux'!D8</f>
        <v>email</v>
      </c>
      <c r="D8" s="726" t="str">
        <f>'Résultats Globaux'!E8</f>
        <v>email:</v>
      </c>
      <c r="E8" s="727"/>
      <c r="F8" s="424" t="str">
        <f>'Résultats Globaux'!F8</f>
        <v>Tél:</v>
      </c>
      <c r="G8" s="426"/>
      <c r="H8" s="729"/>
      <c r="I8" s="730"/>
      <c r="J8" s="730"/>
      <c r="K8" s="731"/>
    </row>
    <row r="9" spans="1:11" s="42" customFormat="1" ht="6.95" customHeight="1">
      <c r="A9" s="721"/>
      <c r="B9" s="721"/>
      <c r="C9" s="721"/>
      <c r="D9" s="721"/>
      <c r="E9" s="721"/>
      <c r="F9" s="721"/>
      <c r="G9" s="721"/>
      <c r="H9" s="721"/>
      <c r="I9" s="721"/>
      <c r="J9" s="721"/>
      <c r="K9" s="721"/>
    </row>
    <row r="10" spans="1:11" s="42" customFormat="1" ht="35.1" customHeight="1">
      <c r="A10" s="465" t="s">
        <v>291</v>
      </c>
      <c r="B10" s="466"/>
      <c r="C10" s="466"/>
      <c r="D10" s="466"/>
      <c r="E10" s="466"/>
      <c r="F10" s="464" t="str">
        <f>IFERROR(VLOOKUP(H10,Utilitaires!$A$22:$C$33,2),"")</f>
        <v/>
      </c>
      <c r="G10" s="464"/>
      <c r="H10" s="401" t="str">
        <f>IFERROR(AVERAGE(I20:I31),"")</f>
        <v/>
      </c>
      <c r="I10" s="734" t="str">
        <f>IFERROR(VLOOKUP(F10,Utilitaires!$A$11:$B$16,2),"")</f>
        <v/>
      </c>
      <c r="J10" s="734"/>
      <c r="K10" s="735"/>
    </row>
    <row r="11" spans="1:11" s="42" customFormat="1" ht="15.95" customHeight="1">
      <c r="A11" s="756"/>
      <c r="B11" s="757"/>
      <c r="C11" s="757"/>
      <c r="D11" s="757"/>
      <c r="E11" s="736" t="s">
        <v>1</v>
      </c>
      <c r="F11" s="737"/>
      <c r="G11" s="737"/>
      <c r="H11" s="737"/>
      <c r="I11" s="737"/>
      <c r="J11" s="737"/>
      <c r="K11" s="738"/>
    </row>
    <row r="12" spans="1:11" s="42" customFormat="1" ht="65.099999999999994" customHeight="1">
      <c r="A12" s="422"/>
      <c r="B12" s="423"/>
      <c r="C12" s="423"/>
      <c r="D12" s="423"/>
      <c r="E12" s="739" t="s">
        <v>64</v>
      </c>
      <c r="F12" s="740"/>
      <c r="G12" s="740"/>
      <c r="H12" s="740"/>
      <c r="I12" s="740"/>
      <c r="J12" s="740"/>
      <c r="K12" s="741"/>
    </row>
    <row r="13" spans="1:11" ht="15.95" customHeight="1">
      <c r="A13" s="742"/>
      <c r="B13" s="743"/>
      <c r="C13" s="743"/>
      <c r="D13" s="743"/>
      <c r="E13" s="630" t="s">
        <v>322</v>
      </c>
      <c r="F13" s="631"/>
      <c r="G13" s="631"/>
      <c r="H13" s="631"/>
      <c r="I13" s="631"/>
      <c r="J13" s="631"/>
      <c r="K13" s="632"/>
    </row>
    <row r="14" spans="1:11" ht="42.95" customHeight="1">
      <c r="A14" s="742"/>
      <c r="B14" s="743"/>
      <c r="C14" s="743"/>
      <c r="D14" s="743"/>
      <c r="E14" s="758" t="s">
        <v>243</v>
      </c>
      <c r="F14" s="750"/>
      <c r="G14" s="460" t="s">
        <v>244</v>
      </c>
      <c r="H14" s="460" t="s">
        <v>321</v>
      </c>
      <c r="I14" s="750" t="s">
        <v>323</v>
      </c>
      <c r="J14" s="750"/>
      <c r="K14" s="751"/>
    </row>
    <row r="15" spans="1:11" ht="65.099999999999994" customHeight="1">
      <c r="A15" s="742"/>
      <c r="B15" s="743"/>
      <c r="C15" s="743"/>
      <c r="D15" s="744"/>
      <c r="E15" s="754" t="s">
        <v>2</v>
      </c>
      <c r="F15" s="755"/>
      <c r="G15" s="427"/>
      <c r="H15" s="427"/>
      <c r="I15" s="752"/>
      <c r="J15" s="752"/>
      <c r="K15" s="753"/>
    </row>
    <row r="16" spans="1:11" ht="65.099999999999994" customHeight="1">
      <c r="A16" s="742"/>
      <c r="B16" s="743"/>
      <c r="C16" s="743"/>
      <c r="D16" s="744"/>
      <c r="E16" s="732" t="s">
        <v>3</v>
      </c>
      <c r="F16" s="733"/>
      <c r="G16" s="427"/>
      <c r="H16" s="427"/>
      <c r="I16" s="752"/>
      <c r="J16" s="752"/>
      <c r="K16" s="753"/>
    </row>
    <row r="17" spans="1:23" ht="65.099999999999994" customHeight="1">
      <c r="A17" s="745"/>
      <c r="B17" s="746"/>
      <c r="C17" s="746"/>
      <c r="D17" s="747"/>
      <c r="E17" s="732" t="s">
        <v>4</v>
      </c>
      <c r="F17" s="733"/>
      <c r="G17" s="427"/>
      <c r="H17" s="427"/>
      <c r="I17" s="752"/>
      <c r="J17" s="752"/>
      <c r="K17" s="753"/>
    </row>
    <row r="18" spans="1:23" ht="8.1" customHeight="1">
      <c r="A18" s="721"/>
      <c r="B18" s="721"/>
      <c r="C18" s="721"/>
      <c r="D18" s="721"/>
      <c r="E18" s="721"/>
      <c r="F18" s="721"/>
      <c r="G18" s="721"/>
      <c r="H18" s="721"/>
      <c r="I18" s="721"/>
      <c r="J18" s="721"/>
      <c r="K18" s="721"/>
    </row>
    <row r="19" spans="1:23" s="241" customFormat="1" ht="26.1" customHeight="1">
      <c r="A19" s="386" t="s">
        <v>187</v>
      </c>
      <c r="B19" s="378" t="s">
        <v>324</v>
      </c>
      <c r="C19" s="386" t="s">
        <v>320</v>
      </c>
      <c r="D19" s="722" t="s">
        <v>286</v>
      </c>
      <c r="E19" s="723"/>
      <c r="F19" s="378" t="s">
        <v>188</v>
      </c>
      <c r="G19" s="378" t="s">
        <v>189</v>
      </c>
      <c r="H19" s="378" t="s">
        <v>290</v>
      </c>
      <c r="I19" s="378" t="s">
        <v>12</v>
      </c>
      <c r="J19" s="719" t="s">
        <v>13</v>
      </c>
      <c r="K19" s="720"/>
    </row>
    <row r="20" spans="1:23" s="241" customFormat="1" ht="30.95" customHeight="1">
      <c r="A20" s="404" t="s">
        <v>345</v>
      </c>
      <c r="B20" s="403" t="s">
        <v>313</v>
      </c>
      <c r="C20" s="388"/>
      <c r="D20" s="748"/>
      <c r="E20" s="749"/>
      <c r="F20" s="389" t="s">
        <v>279</v>
      </c>
      <c r="G20" s="390" t="s">
        <v>357</v>
      </c>
      <c r="H20" s="402" t="str">
        <f>IFERROR(VLOOKUP(I20,Utilitaires!$A$22:$E33,4),"")</f>
        <v/>
      </c>
      <c r="I20" s="391" t="str">
        <f>IFERROR(AVERAGE(Evaluation!D15,Evaluation!D75,Evaluation!D76,Evaluation!D77),"")</f>
        <v/>
      </c>
      <c r="J20" s="717" t="str">
        <f>IFERROR(VLOOKUP(I20,Utilitaires!$A$11:$E$33,5),"")</f>
        <v/>
      </c>
      <c r="K20" s="718"/>
    </row>
    <row r="21" spans="1:23" s="241" customFormat="1" ht="30.95" customHeight="1">
      <c r="A21" s="404" t="s">
        <v>346</v>
      </c>
      <c r="B21" s="403" t="s">
        <v>287</v>
      </c>
      <c r="C21" s="388"/>
      <c r="D21" s="748"/>
      <c r="E21" s="749"/>
      <c r="F21" s="389" t="s">
        <v>280</v>
      </c>
      <c r="G21" s="390" t="s">
        <v>358</v>
      </c>
      <c r="H21" s="402" t="str">
        <f>IFERROR(VLOOKUP(I21,Utilitaires!$A$22:$E34,4),"")</f>
        <v/>
      </c>
      <c r="I21" s="391" t="str">
        <f>IFERROR(AVERAGE(Evaluation!D23,Evaluation!D40,Evaluation!D59,Evaluation!D61,Evaluation!D87),"")</f>
        <v/>
      </c>
      <c r="J21" s="717" t="str">
        <f>IFERROR(VLOOKUP(I21,Utilitaires!$A$11:$E$33,5),"")</f>
        <v/>
      </c>
      <c r="K21" s="718"/>
    </row>
    <row r="22" spans="1:23" s="387" customFormat="1" ht="44.1" customHeight="1">
      <c r="A22" s="404" t="s">
        <v>347</v>
      </c>
      <c r="B22" s="403" t="s">
        <v>326</v>
      </c>
      <c r="C22" s="388"/>
      <c r="D22" s="748"/>
      <c r="E22" s="749"/>
      <c r="F22" s="389" t="s">
        <v>75</v>
      </c>
      <c r="G22" s="390" t="s">
        <v>359</v>
      </c>
      <c r="H22" s="402" t="str">
        <f>IFERROR(VLOOKUP(I22,Utilitaires!$A$22:$E35,4),"")</f>
        <v/>
      </c>
      <c r="I22" s="391" t="str">
        <f>IFERROR(AVERAGE(Evaluation!D27,Evaluation!D29),"")</f>
        <v/>
      </c>
      <c r="J22" s="717" t="str">
        <f>IFERROR(VLOOKUP(I22,Utilitaires!$A$11:$E$33,5),"")</f>
        <v/>
      </c>
      <c r="K22" s="718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s="42" customFormat="1" ht="29.1" customHeight="1">
      <c r="A23" s="404" t="s">
        <v>348</v>
      </c>
      <c r="B23" s="403" t="s">
        <v>312</v>
      </c>
      <c r="C23" s="388"/>
      <c r="D23" s="748"/>
      <c r="E23" s="749"/>
      <c r="F23" s="389" t="s">
        <v>102</v>
      </c>
      <c r="G23" s="390" t="s">
        <v>360</v>
      </c>
      <c r="H23" s="402" t="str">
        <f>IFERROR(VLOOKUP(I23,Utilitaires!$A$22:$E36,4),"")</f>
        <v/>
      </c>
      <c r="I23" s="391" t="str">
        <f>IFERROR(AVERAGE(Evaluation!D35),"")</f>
        <v/>
      </c>
      <c r="J23" s="717" t="str">
        <f>IFERROR(VLOOKUP(I23,Utilitaires!$A$11:$E$33,5),"")</f>
        <v/>
      </c>
      <c r="K23" s="718"/>
      <c r="L23" s="408"/>
    </row>
    <row r="24" spans="1:23" s="42" customFormat="1" ht="33" customHeight="1">
      <c r="A24" s="404" t="s">
        <v>349</v>
      </c>
      <c r="B24" s="403" t="s">
        <v>333</v>
      </c>
      <c r="C24" s="388"/>
      <c r="D24" s="715"/>
      <c r="E24" s="716"/>
      <c r="F24" s="389" t="s">
        <v>18</v>
      </c>
      <c r="G24" s="390" t="s">
        <v>334</v>
      </c>
      <c r="H24" s="402" t="str">
        <f>IFERROR(VLOOKUP(I24,Utilitaires!$A$22:$E36,4),"")</f>
        <v/>
      </c>
      <c r="I24" s="391" t="str">
        <f>IFERROR(AVERAGE(Evaluation!D20),"")</f>
        <v/>
      </c>
      <c r="J24" s="717" t="str">
        <f>IFERROR(VLOOKUP(I24,Utilitaires!$A$11:$E$33,5),"")</f>
        <v/>
      </c>
      <c r="K24" s="718"/>
      <c r="L24" s="408"/>
    </row>
    <row r="25" spans="1:23" s="42" customFormat="1" ht="30.95" customHeight="1">
      <c r="A25" s="404" t="s">
        <v>350</v>
      </c>
      <c r="B25" s="403" t="s">
        <v>298</v>
      </c>
      <c r="C25" s="461"/>
      <c r="D25" s="748"/>
      <c r="E25" s="749"/>
      <c r="F25" s="389" t="s">
        <v>119</v>
      </c>
      <c r="G25" s="390" t="s">
        <v>361</v>
      </c>
      <c r="H25" s="402" t="str">
        <f>IFERROR(VLOOKUP(I25,Utilitaires!$A$22:$E37,4),"")</f>
        <v/>
      </c>
      <c r="I25" s="391" t="str">
        <f>IFERROR(AVERAGE(Evaluation!D72),"")</f>
        <v/>
      </c>
      <c r="J25" s="717" t="str">
        <f>IFERROR(VLOOKUP(I25,Utilitaires!$A$11:$E$33,5),"")</f>
        <v/>
      </c>
      <c r="K25" s="718"/>
    </row>
    <row r="26" spans="1:23" s="42" customFormat="1" ht="30.95" customHeight="1">
      <c r="A26" s="404" t="s">
        <v>351</v>
      </c>
      <c r="B26" s="403" t="s">
        <v>289</v>
      </c>
      <c r="C26" s="392"/>
      <c r="D26" s="748"/>
      <c r="E26" s="749"/>
      <c r="F26" s="389" t="s">
        <v>319</v>
      </c>
      <c r="G26" s="390" t="s">
        <v>362</v>
      </c>
      <c r="H26" s="402" t="str">
        <f>IFERROR(VLOOKUP(I26,Utilitaires!$A$22:$E38,4),"")</f>
        <v/>
      </c>
      <c r="I26" s="391" t="str">
        <f>IFERROR(AVERAGE(Evaluation!D102,Evaluation!D42,Evaluation!D46,Evaluation!D121,Evaluation!D50),"")</f>
        <v/>
      </c>
      <c r="J26" s="717" t="str">
        <f>IFERROR(VLOOKUP(I26,Utilitaires!$A$11:$E$33,5),"")</f>
        <v/>
      </c>
      <c r="K26" s="718"/>
    </row>
    <row r="27" spans="1:23" s="42" customFormat="1" ht="27" customHeight="1">
      <c r="A27" s="404" t="s">
        <v>352</v>
      </c>
      <c r="B27" s="403" t="s">
        <v>288</v>
      </c>
      <c r="C27" s="392"/>
      <c r="D27" s="748"/>
      <c r="E27" s="749"/>
      <c r="F27" s="389" t="s">
        <v>281</v>
      </c>
      <c r="G27" s="390" t="s">
        <v>363</v>
      </c>
      <c r="H27" s="402" t="str">
        <f>IFERROR(VLOOKUP(I27,Utilitaires!$A$22:$E39,4),"")</f>
        <v/>
      </c>
      <c r="I27" s="391" t="str">
        <f>IFERROR(AVERAGE(Evaluation!D53,Evaluation!D65),"")</f>
        <v/>
      </c>
      <c r="J27" s="717" t="str">
        <f>IFERROR(VLOOKUP(I27,Utilitaires!$A$11:$E$33,5),"")</f>
        <v/>
      </c>
      <c r="K27" s="718"/>
    </row>
    <row r="28" spans="1:23" s="42" customFormat="1" ht="32.1" customHeight="1">
      <c r="A28" s="404" t="s">
        <v>353</v>
      </c>
      <c r="B28" s="403" t="s">
        <v>325</v>
      </c>
      <c r="C28" s="393"/>
      <c r="D28" s="748"/>
      <c r="E28" s="749"/>
      <c r="F28" s="389" t="s">
        <v>282</v>
      </c>
      <c r="G28" s="390" t="s">
        <v>364</v>
      </c>
      <c r="H28" s="402" t="str">
        <f>IFERROR(VLOOKUP(I28,Utilitaires!$A$22:$E40,4),"")</f>
        <v/>
      </c>
      <c r="I28" s="391" t="str">
        <f>IFERROR(AVERAGE(Evaluation!D91,Evaluation!D81,Evaluation!D28),"")</f>
        <v/>
      </c>
      <c r="J28" s="717" t="str">
        <f>IFERROR(VLOOKUP(I28,Utilitaires!$A$11:$E$33,5),"")</f>
        <v/>
      </c>
      <c r="K28" s="718"/>
    </row>
    <row r="29" spans="1:23" s="42" customFormat="1" ht="30.95" customHeight="1">
      <c r="A29" s="404" t="s">
        <v>354</v>
      </c>
      <c r="B29" s="405" t="s">
        <v>310</v>
      </c>
      <c r="C29" s="461"/>
      <c r="D29" s="748"/>
      <c r="E29" s="749"/>
      <c r="F29" s="394" t="s">
        <v>129</v>
      </c>
      <c r="G29" s="395" t="s">
        <v>365</v>
      </c>
      <c r="H29" s="402" t="str">
        <f>IFERROR(VLOOKUP(I29,Utilitaires!$A$22:$E41,4),"")</f>
        <v/>
      </c>
      <c r="I29" s="391" t="str">
        <f>IFERROR(AVERAGE(Evaluation!D95,Evaluation!D96),"")</f>
        <v/>
      </c>
      <c r="J29" s="717" t="str">
        <f>IFERROR(VLOOKUP(I29,Utilitaires!$A$11:$E$33,5),"")</f>
        <v/>
      </c>
      <c r="K29" s="718"/>
    </row>
    <row r="30" spans="1:23" s="42" customFormat="1" ht="33.950000000000003" customHeight="1">
      <c r="A30" s="404" t="s">
        <v>355</v>
      </c>
      <c r="B30" s="406" t="s">
        <v>311</v>
      </c>
      <c r="C30" s="393"/>
      <c r="D30" s="748"/>
      <c r="E30" s="749"/>
      <c r="F30" s="389" t="s">
        <v>283</v>
      </c>
      <c r="G30" s="390" t="s">
        <v>366</v>
      </c>
      <c r="H30" s="402" t="str">
        <f>IFERROR(VLOOKUP(I30,Utilitaires!$A$22:$E42,4),"")</f>
        <v/>
      </c>
      <c r="I30" s="391" t="str">
        <f>IFERROR(AVERAGE(Evaluation!D93,Evaluation!D109),"")</f>
        <v/>
      </c>
      <c r="J30" s="717" t="str">
        <f>IFERROR(VLOOKUP(I30,Utilitaires!$A$11:$E$33,5),"")</f>
        <v/>
      </c>
      <c r="K30" s="718"/>
    </row>
    <row r="31" spans="1:23" s="42" customFormat="1" ht="27" customHeight="1">
      <c r="A31" s="404" t="s">
        <v>356</v>
      </c>
      <c r="B31" s="406" t="s">
        <v>299</v>
      </c>
      <c r="C31" s="462"/>
      <c r="D31" s="748"/>
      <c r="E31" s="749"/>
      <c r="F31" s="389" t="s">
        <v>330</v>
      </c>
      <c r="G31" s="390" t="s">
        <v>367</v>
      </c>
      <c r="H31" s="402" t="str">
        <f>IFERROR(VLOOKUP(I31,Utilitaires!$A$22:$E43,4),"")</f>
        <v/>
      </c>
      <c r="I31" s="391" t="str">
        <f>IFERROR(AVERAGE(Evaluation!D114,Evaluation!D115,Evaluation!D116,Evaluation!D111),"")</f>
        <v/>
      </c>
      <c r="J31" s="717" t="str">
        <f>IFERROR(VLOOKUP(I31,Utilitaires!$A$11:$E$33,5),"")</f>
        <v/>
      </c>
      <c r="K31" s="718"/>
    </row>
  </sheetData>
  <sheetProtection sheet="1" formatCells="0" formatColumns="0" formatRows="0"/>
  <mergeCells count="52">
    <mergeCell ref="A15:D15"/>
    <mergeCell ref="A11:D11"/>
    <mergeCell ref="E13:K13"/>
    <mergeCell ref="E14:F14"/>
    <mergeCell ref="A13:D13"/>
    <mergeCell ref="A14:D14"/>
    <mergeCell ref="D31:E31"/>
    <mergeCell ref="I14:K14"/>
    <mergeCell ref="I15:K15"/>
    <mergeCell ref="I16:K16"/>
    <mergeCell ref="I17:K17"/>
    <mergeCell ref="D26:E26"/>
    <mergeCell ref="D27:E27"/>
    <mergeCell ref="D28:E28"/>
    <mergeCell ref="D29:E29"/>
    <mergeCell ref="D30:E30"/>
    <mergeCell ref="D20:E20"/>
    <mergeCell ref="E15:F15"/>
    <mergeCell ref="D21:E21"/>
    <mergeCell ref="D22:E22"/>
    <mergeCell ref="D23:E23"/>
    <mergeCell ref="D25:E25"/>
    <mergeCell ref="A18:K18"/>
    <mergeCell ref="D19:E19"/>
    <mergeCell ref="B3:K3"/>
    <mergeCell ref="D5:K5"/>
    <mergeCell ref="A5:C5"/>
    <mergeCell ref="D8:E8"/>
    <mergeCell ref="H6:K6"/>
    <mergeCell ref="H7:K8"/>
    <mergeCell ref="E16:F16"/>
    <mergeCell ref="E17:F17"/>
    <mergeCell ref="A9:K9"/>
    <mergeCell ref="I10:K10"/>
    <mergeCell ref="E11:K11"/>
    <mergeCell ref="E12:K12"/>
    <mergeCell ref="A16:D16"/>
    <mergeCell ref="A17:D17"/>
    <mergeCell ref="J31:K31"/>
    <mergeCell ref="J19:K19"/>
    <mergeCell ref="J20:K20"/>
    <mergeCell ref="J21:K21"/>
    <mergeCell ref="J22:K22"/>
    <mergeCell ref="J23:K23"/>
    <mergeCell ref="J25:K25"/>
    <mergeCell ref="J26:K26"/>
    <mergeCell ref="J27:K27"/>
    <mergeCell ref="D24:E24"/>
    <mergeCell ref="J24:K24"/>
    <mergeCell ref="J28:K28"/>
    <mergeCell ref="J29:K29"/>
    <mergeCell ref="J30:K30"/>
  </mergeCells>
  <phoneticPr fontId="37" type="noConversion"/>
  <dataValidations count="1">
    <dataValidation allowBlank="1" showInputMessage="1" showErrorMessage="1" prompt="Indiquez brièvement le plan d'action prioritaire : objectifs, pilotage et planning" sqref="E15:E17"/>
  </dataValidations>
  <hyperlinks>
    <hyperlink ref="A1:B1" r:id="rId1" display="https://travaux.master.utc.fr/formations-master/ingenierie-de-la-sante/ids038-la-qualite-au-sein-des-laboratoires-de-biologie-medicale-selon-l-iso15189v2012/"/>
  </hyperlinks>
  <printOptions horizontalCentered="1" verticalCentered="1"/>
  <pageMargins left="0.39370078740157483" right="0.39370078740157483" top="0" bottom="0" header="0" footer="0"/>
  <pageSetup paperSize="9" orientation="landscape" r:id="rId2"/>
  <headerFooter>
    <oddFooter>&amp;L&amp;"Arial Italique,Italique"&amp;6&amp;K000000Fichier : &amp;F &amp;C&amp;"Arial Italique,Italique"&amp;6&amp;K000000Onglet : &amp;A&amp;R&amp;"Arial Italique,Italique"&amp;6&amp;K000000Date d’impression : &amp;D - Page n° &amp;P/&amp;N</oddFooter>
  </headerFooter>
  <rowBreaks count="1" manualBreakCount="1">
    <brk id="1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8"/>
  <sheetViews>
    <sheetView zoomScale="106" zoomScaleNormal="106" zoomScalePageLayoutView="55" workbookViewId="0">
      <selection sqref="A1:D1"/>
    </sheetView>
  </sheetViews>
  <sheetFormatPr baseColWidth="10" defaultRowHeight="15"/>
  <cols>
    <col min="1" max="3" width="11.88671875" customWidth="1"/>
    <col min="4" max="4" width="11" customWidth="1"/>
    <col min="5" max="5" width="15.44140625" customWidth="1"/>
    <col min="6" max="6" width="15.33203125" customWidth="1"/>
  </cols>
  <sheetData>
    <row r="1" spans="1:6" s="359" customFormat="1" ht="13.5" customHeight="1">
      <c r="A1" s="759" t="s">
        <v>369</v>
      </c>
      <c r="B1" s="759"/>
      <c r="C1" s="759"/>
      <c r="D1" s="759"/>
      <c r="E1" s="358"/>
      <c r="F1" s="335" t="str">
        <f>'Mode d''emploi'!$J$1</f>
        <v xml:space="preserve">© GOSSIN Georgie, GUILLERM Maxime, PING Jiayang, FARGES Gilbert
</v>
      </c>
    </row>
    <row r="2" spans="1:6" s="357" customFormat="1" ht="23.1" customHeight="1">
      <c r="A2" s="355" t="s">
        <v>24</v>
      </c>
      <c r="B2" s="76"/>
      <c r="C2" s="77"/>
      <c r="D2" s="77"/>
      <c r="E2" s="77"/>
      <c r="F2" s="356" t="s">
        <v>25</v>
      </c>
    </row>
    <row r="3" spans="1:6" s="25" customFormat="1" ht="12.95" customHeight="1">
      <c r="A3" s="761" t="s">
        <v>338</v>
      </c>
      <c r="B3" s="762"/>
      <c r="C3" s="763"/>
      <c r="D3" s="763"/>
      <c r="E3" s="763"/>
      <c r="F3" s="764"/>
    </row>
    <row r="4" spans="1:6" s="337" customFormat="1" ht="12.95" customHeight="1">
      <c r="A4" s="765" t="s">
        <v>337</v>
      </c>
      <c r="B4" s="766"/>
      <c r="C4" s="767"/>
      <c r="D4" s="767"/>
      <c r="E4" s="767"/>
      <c r="F4" s="768"/>
    </row>
    <row r="5" spans="1:6" s="25" customFormat="1" ht="12.95" customHeight="1">
      <c r="A5" s="769" t="s">
        <v>26</v>
      </c>
      <c r="B5" s="770"/>
      <c r="C5" s="770"/>
      <c r="D5" s="769" t="s">
        <v>339</v>
      </c>
      <c r="E5" s="770"/>
      <c r="F5" s="771"/>
    </row>
    <row r="6" spans="1:6" s="337" customFormat="1" ht="12.95" customHeight="1">
      <c r="A6" s="772" t="str">
        <f>IFERROR(A32+364,"Date de la déclaration + 1 an")</f>
        <v>Date de la déclaration + 1 an</v>
      </c>
      <c r="B6" s="773"/>
      <c r="C6" s="773"/>
      <c r="D6" s="774" t="str">
        <f>IF(A32="","remplir la cellule de date de la déclaration (onglet ISO 17050)",IF(ISERROR(YEAR(A32)),"date de la déclaration invalide",CONCATENATE("Autodeclaration_ISO_17050_sur_la_NF_S99-170_en_",YEAR(A32),"_",MONTH(A32),"_",DAY(A32))))</f>
        <v>date de la déclaration invalide</v>
      </c>
      <c r="E6" s="775"/>
      <c r="F6" s="776"/>
    </row>
    <row r="7" spans="1:6" ht="12" customHeight="1">
      <c r="A7" s="760"/>
      <c r="B7" s="760"/>
      <c r="C7" s="760"/>
      <c r="D7" s="760"/>
      <c r="E7" s="760"/>
      <c r="F7" s="760"/>
    </row>
    <row r="8" spans="1:6" ht="24.95" customHeight="1">
      <c r="A8" s="777" t="s">
        <v>239</v>
      </c>
      <c r="B8" s="778"/>
      <c r="C8" s="779"/>
      <c r="D8" s="779"/>
      <c r="E8" s="779"/>
      <c r="F8" s="780"/>
    </row>
    <row r="9" spans="1:6" ht="27" customHeight="1">
      <c r="A9" s="781" t="str">
        <f>'Mode d''emploi'!E6</f>
        <v>Nom de l'établissement</v>
      </c>
      <c r="B9" s="782"/>
      <c r="C9" s="783"/>
      <c r="D9" s="783"/>
      <c r="E9" s="783"/>
      <c r="F9" s="784"/>
    </row>
    <row r="10" spans="1:6" ht="30.95" customHeight="1">
      <c r="A10" s="785" t="s">
        <v>143</v>
      </c>
      <c r="B10" s="786"/>
      <c r="C10" s="787"/>
      <c r="D10" s="787"/>
      <c r="E10" s="787"/>
      <c r="F10" s="788"/>
    </row>
    <row r="11" spans="1:6" ht="48.95" customHeight="1">
      <c r="A11" s="789" t="s">
        <v>27</v>
      </c>
      <c r="B11" s="790"/>
      <c r="C11" s="791"/>
      <c r="D11" s="791"/>
      <c r="E11" s="791"/>
      <c r="F11" s="792"/>
    </row>
    <row r="12" spans="1:6" ht="15.95" customHeight="1">
      <c r="A12" s="793" t="s">
        <v>79</v>
      </c>
      <c r="B12" s="794"/>
      <c r="C12" s="794"/>
      <c r="D12" s="794"/>
      <c r="E12" s="69" t="s">
        <v>28</v>
      </c>
      <c r="F12" s="70" t="s">
        <v>275</v>
      </c>
    </row>
    <row r="13" spans="1:6" ht="27" customHeight="1">
      <c r="A13" s="795" t="s">
        <v>80</v>
      </c>
      <c r="B13" s="796"/>
      <c r="C13" s="796"/>
      <c r="D13" s="796"/>
      <c r="E13" s="323" t="str">
        <f>IF(COUNTIFS(F14:F15,Utilitaires!A13)&gt;0,"",'Résultats Globaux'!G28)</f>
        <v/>
      </c>
      <c r="F13" s="324" t="str">
        <f>IF(AND(MIN(E14:E15)&gt;='Mode d''emploi'!$F$25,E13&lt;&gt;""),'Résultats Globaux'!E28,"Non déclarable")</f>
        <v>Non déclarable</v>
      </c>
    </row>
    <row r="14" spans="1:6" ht="27" customHeight="1">
      <c r="A14" s="328" t="str">
        <f>'Résultats Globaux'!A29</f>
        <v>Art. 4</v>
      </c>
      <c r="B14" s="329" t="str">
        <f>'Résultats Globaux'!B29</f>
        <v>Exigences relatives au management</v>
      </c>
      <c r="C14" s="330"/>
      <c r="D14" s="330"/>
      <c r="E14" s="331" t="str">
        <f>'Résultats Globaux'!G29</f>
        <v xml:space="preserve">  …</v>
      </c>
      <c r="F14" s="332" t="str">
        <f>'Résultats Globaux'!F29</f>
        <v>en attente</v>
      </c>
    </row>
    <row r="15" spans="1:6" ht="27" customHeight="1">
      <c r="A15" s="325" t="str">
        <f>'Résultats Globaux'!A45</f>
        <v>Art. 5</v>
      </c>
      <c r="B15" s="326" t="str">
        <f>'Résultats Globaux'!B45</f>
        <v>Exigences techniques</v>
      </c>
      <c r="C15" s="327"/>
      <c r="D15" s="327"/>
      <c r="E15" s="333" t="str">
        <f>'Résultats Globaux'!G45</f>
        <v xml:space="preserve">  …</v>
      </c>
      <c r="F15" s="334" t="str">
        <f>'Résultats Globaux'!F45</f>
        <v>en attente</v>
      </c>
    </row>
    <row r="16" spans="1:6" ht="6.95" customHeight="1">
      <c r="A16" s="806"/>
      <c r="B16" s="806"/>
      <c r="C16" s="806"/>
      <c r="D16" s="806"/>
      <c r="E16" s="806"/>
      <c r="F16" s="806"/>
    </row>
    <row r="17" spans="1:6" ht="14.1" customHeight="1">
      <c r="A17" s="797" t="s">
        <v>340</v>
      </c>
      <c r="B17" s="798"/>
      <c r="C17" s="799"/>
      <c r="D17" s="799"/>
      <c r="E17" s="799"/>
      <c r="F17" s="800"/>
    </row>
    <row r="18" spans="1:6" s="94" customFormat="1" ht="14.1" customHeight="1">
      <c r="A18" s="765" t="s">
        <v>341</v>
      </c>
      <c r="B18" s="766"/>
      <c r="C18" s="801"/>
      <c r="D18" s="801"/>
      <c r="E18" s="801"/>
      <c r="F18" s="802"/>
    </row>
    <row r="19" spans="1:6" s="81" customFormat="1" ht="21" customHeight="1">
      <c r="A19" s="803" t="s">
        <v>29</v>
      </c>
      <c r="B19" s="770"/>
      <c r="C19" s="770"/>
      <c r="D19" s="803" t="s">
        <v>30</v>
      </c>
      <c r="E19" s="804"/>
      <c r="F19" s="805"/>
    </row>
    <row r="20" spans="1:6" ht="51" customHeight="1">
      <c r="A20" s="807" t="s">
        <v>144</v>
      </c>
      <c r="B20" s="808"/>
      <c r="C20" s="808"/>
      <c r="D20" s="809" t="s">
        <v>31</v>
      </c>
      <c r="E20" s="810"/>
      <c r="F20" s="811"/>
    </row>
    <row r="21" spans="1:6" ht="33.950000000000003" customHeight="1">
      <c r="A21" s="812" t="s">
        <v>32</v>
      </c>
      <c r="B21" s="813"/>
      <c r="C21" s="813"/>
      <c r="D21" s="814" t="s">
        <v>336</v>
      </c>
      <c r="E21" s="815"/>
      <c r="F21" s="816"/>
    </row>
    <row r="22" spans="1:6" ht="9" customHeight="1">
      <c r="A22" s="806"/>
      <c r="B22" s="806"/>
      <c r="C22" s="806"/>
      <c r="D22" s="806"/>
      <c r="E22" s="806"/>
      <c r="F22" s="806"/>
    </row>
    <row r="23" spans="1:6" ht="24.95" customHeight="1">
      <c r="A23" s="817" t="s">
        <v>33</v>
      </c>
      <c r="B23" s="818"/>
      <c r="C23" s="818"/>
      <c r="D23" s="819"/>
      <c r="E23" s="819"/>
      <c r="F23" s="820"/>
    </row>
    <row r="24" spans="1:6" s="138" customFormat="1" ht="12" customHeight="1">
      <c r="A24" s="338" t="s">
        <v>273</v>
      </c>
      <c r="B24" s="339"/>
      <c r="C24" s="340"/>
      <c r="D24" s="341" t="s">
        <v>274</v>
      </c>
      <c r="E24" s="340"/>
      <c r="F24" s="342"/>
    </row>
    <row r="25" spans="1:6" s="337" customFormat="1" ht="12" customHeight="1">
      <c r="A25" s="821" t="s">
        <v>89</v>
      </c>
      <c r="B25" s="822"/>
      <c r="C25" s="823"/>
      <c r="D25" s="824" t="str">
        <f>'Mode d''emploi'!E6</f>
        <v>Nom de l'établissement</v>
      </c>
      <c r="E25" s="825"/>
      <c r="F25" s="826"/>
    </row>
    <row r="26" spans="1:6" s="138" customFormat="1" ht="12" customHeight="1">
      <c r="A26" s="338" t="s">
        <v>34</v>
      </c>
      <c r="B26" s="339"/>
      <c r="C26" s="340"/>
      <c r="D26" s="341" t="s">
        <v>34</v>
      </c>
      <c r="E26" s="340"/>
      <c r="F26" s="342"/>
    </row>
    <row r="27" spans="1:6" s="337" customFormat="1" ht="12" customHeight="1">
      <c r="A27" s="821" t="s">
        <v>35</v>
      </c>
      <c r="B27" s="823"/>
      <c r="C27" s="823"/>
      <c r="D27" s="827" t="str">
        <f>'Mode d''emploi'!E7</f>
        <v>NOM et Prénom</v>
      </c>
      <c r="E27" s="828"/>
      <c r="F27" s="829"/>
    </row>
    <row r="28" spans="1:6" s="337" customFormat="1" ht="23.1" customHeight="1">
      <c r="A28" s="830" t="s">
        <v>36</v>
      </c>
      <c r="B28" s="831"/>
      <c r="C28" s="831"/>
      <c r="D28" s="832" t="s">
        <v>37</v>
      </c>
      <c r="E28" s="833"/>
      <c r="F28" s="834"/>
    </row>
    <row r="29" spans="1:6" s="337" customFormat="1" ht="27" customHeight="1">
      <c r="A29" s="835" t="s">
        <v>38</v>
      </c>
      <c r="B29" s="836"/>
      <c r="C29" s="836"/>
      <c r="D29" s="837" t="s">
        <v>39</v>
      </c>
      <c r="E29" s="838"/>
      <c r="F29" s="839"/>
    </row>
    <row r="30" spans="1:6" s="337" customFormat="1" ht="12.95" customHeight="1">
      <c r="A30" s="821" t="s">
        <v>40</v>
      </c>
      <c r="B30" s="822"/>
      <c r="C30" s="823"/>
      <c r="D30" s="840" t="str">
        <f>'Mode d''emploi'!E8</f>
        <v>email</v>
      </c>
      <c r="E30" s="841"/>
      <c r="F30" s="336" t="str">
        <f>'Mode d''emploi'!I8</f>
        <v>tel :</v>
      </c>
    </row>
    <row r="31" spans="1:6" s="138" customFormat="1" ht="12.95" customHeight="1">
      <c r="A31" s="343" t="s">
        <v>41</v>
      </c>
      <c r="B31" s="344"/>
      <c r="C31" s="345"/>
      <c r="D31" s="346" t="s">
        <v>42</v>
      </c>
      <c r="E31" s="344"/>
      <c r="F31" s="347"/>
    </row>
    <row r="32" spans="1:6" s="337" customFormat="1" ht="12.95" customHeight="1">
      <c r="A32" s="842" t="s">
        <v>73</v>
      </c>
      <c r="B32" s="843"/>
      <c r="C32" s="844"/>
      <c r="D32" s="352" t="str">
        <f>IF(Evaluation!C5="","pas de date d'évaluation pour l'instant",Evaluation!C5)</f>
        <v>Date</v>
      </c>
      <c r="E32" s="353"/>
      <c r="F32" s="354"/>
    </row>
    <row r="33" spans="1:6" s="138" customFormat="1" ht="12.95" customHeight="1">
      <c r="A33" s="349" t="s">
        <v>43</v>
      </c>
      <c r="B33" s="350"/>
      <c r="C33" s="348"/>
      <c r="D33" s="351" t="s">
        <v>43</v>
      </c>
      <c r="E33" s="340"/>
      <c r="F33" s="342"/>
    </row>
    <row r="34" spans="1:6" ht="87.95" customHeight="1">
      <c r="A34" s="71"/>
      <c r="B34" s="72"/>
      <c r="C34" s="72"/>
      <c r="D34" s="73"/>
      <c r="E34" s="74"/>
      <c r="F34" s="75"/>
    </row>
    <row r="35" spans="1:6" s="31" customFormat="1">
      <c r="A35" s="34"/>
      <c r="B35" s="34"/>
      <c r="C35" s="34"/>
      <c r="D35" s="34"/>
      <c r="E35" s="34"/>
      <c r="F35" s="34"/>
    </row>
    <row r="36" spans="1:6" s="31" customFormat="1"/>
    <row r="37" spans="1:6" s="31" customFormat="1"/>
    <row r="38" spans="1:6" s="31" customFormat="1"/>
    <row r="39" spans="1:6" s="31" customFormat="1"/>
    <row r="40" spans="1:6" s="31" customFormat="1"/>
    <row r="41" spans="1:6" s="31" customFormat="1"/>
    <row r="42" spans="1:6" s="31" customFormat="1"/>
    <row r="43" spans="1:6" s="31" customFormat="1"/>
    <row r="44" spans="1:6" s="31" customFormat="1"/>
    <row r="45" spans="1:6" s="31" customFormat="1"/>
    <row r="46" spans="1:6" s="31" customFormat="1"/>
    <row r="47" spans="1:6" s="31" customFormat="1"/>
    <row r="48" spans="1:6" s="31" customFormat="1"/>
    <row r="49" s="31" customFormat="1"/>
    <row r="50" s="31" customFormat="1"/>
    <row r="51" s="31" customFormat="1"/>
    <row r="52" s="31" customFormat="1"/>
    <row r="53" s="31" customFormat="1"/>
    <row r="54" s="31" customFormat="1"/>
    <row r="55" s="31" customFormat="1"/>
    <row r="56" s="31" customFormat="1"/>
    <row r="57" s="31" customFormat="1"/>
    <row r="58" s="31" customFormat="1"/>
    <row r="59" s="31" customFormat="1"/>
    <row r="60" s="31" customFormat="1"/>
    <row r="61" s="31" customFormat="1"/>
    <row r="62" s="31" customFormat="1"/>
    <row r="63" s="31" customFormat="1"/>
    <row r="64" s="31" customFormat="1"/>
    <row r="65" s="31" customFormat="1"/>
    <row r="66" s="31" customFormat="1"/>
    <row r="67" s="31" customFormat="1"/>
    <row r="68" s="31" customFormat="1"/>
    <row r="69" s="31" customFormat="1"/>
    <row r="70" s="31" customFormat="1"/>
    <row r="71" s="31" customFormat="1"/>
    <row r="72" s="31" customFormat="1"/>
    <row r="73" s="31" customFormat="1"/>
    <row r="74" s="31" customFormat="1"/>
    <row r="75" s="31" customFormat="1"/>
    <row r="76" s="31" customFormat="1"/>
    <row r="77" s="31" customFormat="1"/>
    <row r="78" s="31" customFormat="1"/>
    <row r="79" s="31" customFormat="1"/>
    <row r="80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  <row r="353" s="31" customFormat="1"/>
    <row r="354" s="31" customFormat="1"/>
    <row r="355" s="31" customFormat="1"/>
    <row r="356" s="31" customFormat="1"/>
    <row r="357" s="31" customFormat="1"/>
    <row r="358" s="31" customFormat="1"/>
    <row r="359" s="31" customFormat="1"/>
    <row r="360" s="31" customFormat="1"/>
    <row r="361" s="31" customFormat="1"/>
    <row r="362" s="31" customFormat="1"/>
    <row r="363" s="31" customFormat="1"/>
    <row r="364" s="31" customFormat="1"/>
    <row r="365" s="31" customFormat="1"/>
    <row r="366" s="31" customFormat="1"/>
    <row r="367" s="31" customFormat="1"/>
    <row r="368" s="31" customFormat="1"/>
    <row r="369" s="31" customFormat="1"/>
    <row r="370" s="31" customFormat="1"/>
    <row r="371" s="31" customFormat="1"/>
    <row r="372" s="31" customFormat="1"/>
    <row r="373" s="31" customFormat="1"/>
    <row r="374" s="31" customFormat="1"/>
    <row r="375" s="31" customFormat="1"/>
    <row r="376" s="31" customFormat="1"/>
    <row r="377" s="31" customFormat="1"/>
    <row r="378" s="31" customFormat="1"/>
    <row r="379" s="31" customFormat="1"/>
    <row r="380" s="31" customFormat="1"/>
    <row r="381" s="31" customFormat="1"/>
    <row r="382" s="31" customFormat="1"/>
    <row r="383" s="31" customFormat="1"/>
    <row r="384" s="31" customFormat="1"/>
    <row r="385" s="31" customFormat="1"/>
    <row r="386" s="31" customFormat="1"/>
    <row r="387" s="31" customFormat="1"/>
    <row r="388" s="31" customFormat="1"/>
    <row r="389" s="31" customFormat="1"/>
    <row r="390" s="31" customFormat="1"/>
    <row r="391" s="31" customFormat="1"/>
    <row r="392" s="31" customFormat="1"/>
    <row r="393" s="31" customFormat="1"/>
    <row r="394" s="31" customFormat="1"/>
    <row r="395" s="31" customFormat="1"/>
    <row r="396" s="31" customFormat="1"/>
    <row r="397" s="31" customFormat="1"/>
    <row r="398" s="31" customFormat="1"/>
    <row r="399" s="31" customFormat="1"/>
    <row r="400" s="31" customFormat="1"/>
    <row r="401" s="31" customFormat="1"/>
    <row r="402" s="31" customFormat="1"/>
    <row r="403" s="31" customFormat="1"/>
    <row r="404" s="31" customFormat="1"/>
    <row r="405" s="31" customFormat="1"/>
    <row r="406" s="31" customFormat="1"/>
    <row r="407" s="31" customFormat="1"/>
    <row r="408" s="31" customFormat="1"/>
    <row r="409" s="31" customFormat="1"/>
    <row r="410" s="31" customFormat="1"/>
    <row r="411" s="31" customFormat="1"/>
    <row r="412" s="31" customFormat="1"/>
    <row r="413" s="31" customFormat="1"/>
    <row r="414" s="31" customFormat="1"/>
    <row r="415" s="31" customFormat="1"/>
    <row r="416" s="31" customFormat="1"/>
    <row r="417" s="31" customFormat="1"/>
    <row r="418" s="31" customFormat="1"/>
    <row r="419" s="31" customFormat="1"/>
    <row r="420" s="31" customFormat="1"/>
    <row r="421" s="31" customFormat="1"/>
    <row r="422" s="31" customFormat="1"/>
    <row r="423" s="31" customFormat="1"/>
    <row r="424" s="31" customFormat="1"/>
    <row r="425" s="31" customFormat="1"/>
    <row r="426" s="31" customFormat="1"/>
    <row r="427" s="31" customFormat="1"/>
    <row r="428" s="31" customFormat="1"/>
    <row r="429" s="31" customFormat="1"/>
    <row r="430" s="31" customFormat="1"/>
    <row r="431" s="31" customFormat="1"/>
    <row r="432" s="31" customFormat="1"/>
    <row r="433" s="31" customFormat="1"/>
    <row r="434" s="31" customFormat="1"/>
    <row r="435" s="31" customFormat="1"/>
    <row r="436" s="31" customFormat="1"/>
    <row r="437" s="31" customFormat="1"/>
    <row r="438" s="31" customFormat="1"/>
    <row r="439" s="31" customFormat="1"/>
    <row r="440" s="31" customFormat="1"/>
    <row r="441" s="31" customFormat="1"/>
    <row r="442" s="31" customFormat="1"/>
    <row r="443" s="31" customFormat="1"/>
    <row r="444" s="31" customFormat="1"/>
    <row r="445" s="31" customFormat="1"/>
    <row r="446" s="31" customFormat="1"/>
    <row r="447" s="31" customFormat="1"/>
    <row r="448" s="31" customFormat="1"/>
    <row r="449" s="31" customFormat="1"/>
    <row r="450" s="31" customFormat="1"/>
    <row r="451" s="31" customFormat="1"/>
    <row r="452" s="31" customFormat="1"/>
    <row r="453" s="31" customFormat="1"/>
    <row r="454" s="31" customFormat="1"/>
    <row r="455" s="31" customFormat="1"/>
    <row r="456" s="31" customFormat="1"/>
    <row r="457" s="31" customFormat="1"/>
    <row r="458" s="31" customFormat="1"/>
    <row r="459" s="31" customFormat="1"/>
    <row r="460" s="31" customFormat="1"/>
    <row r="461" s="31" customFormat="1"/>
    <row r="462" s="31" customFormat="1"/>
    <row r="463" s="31" customFormat="1"/>
    <row r="464" s="31" customFormat="1"/>
    <row r="465" s="31" customFormat="1"/>
    <row r="466" s="31" customFormat="1"/>
    <row r="467" s="31" customFormat="1"/>
    <row r="468" s="31" customFormat="1"/>
    <row r="469" s="31" customFormat="1"/>
    <row r="470" s="31" customFormat="1"/>
    <row r="471" s="31" customFormat="1"/>
    <row r="472" s="31" customFormat="1"/>
    <row r="473" s="31" customFormat="1"/>
    <row r="474" s="31" customFormat="1"/>
    <row r="475" s="31" customFormat="1"/>
    <row r="476" s="31" customFormat="1"/>
    <row r="477" s="31" customFormat="1"/>
    <row r="478" s="31" customFormat="1"/>
    <row r="479" s="31" customFormat="1"/>
    <row r="480" s="31" customFormat="1"/>
    <row r="481" s="31" customFormat="1"/>
    <row r="482" s="31" customFormat="1"/>
    <row r="483" s="31" customFormat="1"/>
    <row r="484" s="31" customFormat="1"/>
    <row r="485" s="31" customFormat="1"/>
    <row r="486" s="31" customFormat="1"/>
    <row r="487" s="31" customFormat="1"/>
    <row r="488" s="31" customFormat="1"/>
    <row r="489" s="31" customFormat="1"/>
    <row r="490" s="31" customFormat="1"/>
    <row r="491" s="31" customFormat="1"/>
    <row r="492" s="31" customFormat="1"/>
    <row r="493" s="31" customFormat="1"/>
    <row r="494" s="31" customFormat="1"/>
    <row r="495" s="31" customFormat="1"/>
    <row r="496" s="31" customFormat="1"/>
    <row r="497" s="31" customFormat="1"/>
    <row r="498" s="31" customFormat="1"/>
    <row r="499" s="31" customFormat="1"/>
    <row r="500" s="31" customFormat="1"/>
    <row r="501" s="31" customFormat="1"/>
    <row r="502" s="31" customFormat="1"/>
    <row r="503" s="31" customFormat="1"/>
    <row r="504" s="31" customFormat="1"/>
    <row r="505" s="31" customFormat="1"/>
    <row r="506" s="31" customFormat="1"/>
    <row r="507" s="31" customFormat="1"/>
    <row r="508" s="31" customFormat="1"/>
    <row r="509" s="31" customFormat="1"/>
    <row r="510" s="31" customFormat="1"/>
    <row r="511" s="31" customFormat="1"/>
    <row r="512" s="31" customFormat="1"/>
    <row r="513" s="31" customFormat="1"/>
    <row r="514" s="31" customFormat="1"/>
    <row r="515" s="31" customFormat="1"/>
    <row r="516" s="31" customFormat="1"/>
    <row r="517" s="31" customFormat="1"/>
    <row r="518" s="31" customFormat="1"/>
    <row r="519" s="31" customFormat="1"/>
    <row r="520" s="31" customFormat="1"/>
    <row r="521" s="31" customFormat="1"/>
    <row r="522" s="31" customFormat="1"/>
    <row r="523" s="31" customFormat="1"/>
    <row r="524" s="31" customFormat="1"/>
    <row r="525" s="31" customFormat="1"/>
    <row r="526" s="31" customFormat="1"/>
    <row r="527" s="31" customFormat="1"/>
    <row r="528" s="31" customFormat="1"/>
    <row r="529" s="31" customFormat="1"/>
    <row r="530" s="31" customFormat="1"/>
    <row r="531" s="31" customFormat="1"/>
    <row r="532" s="31" customFormat="1"/>
    <row r="533" s="31" customFormat="1"/>
    <row r="534" s="31" customFormat="1"/>
    <row r="535" s="31" customFormat="1"/>
    <row r="536" s="31" customFormat="1"/>
    <row r="537" s="31" customFormat="1"/>
    <row r="538" s="31" customFormat="1"/>
    <row r="539" s="31" customFormat="1"/>
    <row r="540" s="31" customFormat="1"/>
    <row r="541" s="31" customFormat="1"/>
    <row r="542" s="31" customFormat="1"/>
    <row r="543" s="31" customFormat="1"/>
    <row r="544" s="31" customFormat="1"/>
    <row r="545" s="31" customFormat="1"/>
    <row r="546" s="31" customFormat="1"/>
    <row r="547" s="31" customFormat="1"/>
    <row r="548" s="31" customFormat="1"/>
    <row r="549" s="31" customFormat="1"/>
    <row r="550" s="31" customFormat="1"/>
    <row r="551" s="31" customFormat="1"/>
    <row r="552" s="31" customFormat="1"/>
    <row r="553" s="31" customFormat="1"/>
    <row r="554" s="31" customFormat="1"/>
    <row r="555" s="31" customFormat="1"/>
    <row r="556" s="31" customFormat="1"/>
    <row r="557" s="31" customFormat="1"/>
    <row r="558" s="31" customFormat="1"/>
    <row r="559" s="31" customFormat="1"/>
    <row r="560" s="31" customFormat="1"/>
    <row r="561" s="31" customFormat="1"/>
    <row r="562" s="31" customFormat="1"/>
    <row r="563" s="31" customFormat="1"/>
    <row r="564" s="31" customFormat="1"/>
    <row r="565" s="31" customFormat="1"/>
    <row r="566" s="31" customFormat="1"/>
    <row r="567" s="31" customFormat="1"/>
    <row r="568" s="31" customFormat="1"/>
    <row r="569" s="31" customFormat="1"/>
    <row r="570" s="31" customFormat="1"/>
    <row r="571" s="31" customFormat="1"/>
    <row r="572" s="31" customFormat="1"/>
    <row r="573" s="31" customFormat="1"/>
    <row r="574" s="31" customFormat="1"/>
    <row r="575" s="31" customFormat="1"/>
    <row r="576" s="31" customFormat="1"/>
    <row r="577" s="31" customFormat="1"/>
    <row r="578" s="31" customFormat="1"/>
    <row r="579" s="31" customFormat="1"/>
    <row r="580" s="31" customFormat="1"/>
    <row r="581" s="31" customFormat="1"/>
    <row r="582" s="31" customFormat="1"/>
    <row r="583" s="31" customFormat="1"/>
    <row r="584" s="31" customFormat="1"/>
    <row r="585" s="31" customFormat="1"/>
    <row r="586" s="31" customFormat="1"/>
    <row r="587" s="31" customFormat="1"/>
    <row r="588" s="31" customFormat="1"/>
    <row r="589" s="31" customFormat="1"/>
    <row r="590" s="31" customFormat="1"/>
    <row r="591" s="31" customFormat="1"/>
    <row r="592" s="31" customFormat="1"/>
    <row r="593" s="31" customFormat="1"/>
    <row r="594" s="31" customFormat="1"/>
    <row r="595" s="31" customFormat="1"/>
    <row r="596" s="31" customFormat="1"/>
    <row r="597" s="31" customFormat="1"/>
    <row r="598" s="31" customFormat="1"/>
    <row r="599" s="31" customFormat="1"/>
    <row r="600" s="31" customFormat="1"/>
    <row r="601" s="31" customFormat="1"/>
    <row r="602" s="31" customFormat="1"/>
    <row r="603" s="31" customFormat="1"/>
    <row r="604" s="31" customFormat="1"/>
    <row r="605" s="31" customFormat="1"/>
    <row r="606" s="31" customFormat="1"/>
    <row r="607" s="31" customFormat="1"/>
    <row r="608" s="31" customFormat="1"/>
    <row r="609" s="31" customFormat="1"/>
    <row r="610" s="31" customFormat="1"/>
    <row r="611" s="31" customFormat="1"/>
    <row r="612" s="31" customFormat="1"/>
    <row r="613" s="31" customFormat="1"/>
    <row r="614" s="31" customFormat="1"/>
    <row r="615" s="31" customFormat="1"/>
    <row r="616" s="31" customFormat="1"/>
    <row r="617" s="31" customFormat="1"/>
    <row r="618" s="31" customFormat="1"/>
    <row r="619" s="31" customFormat="1"/>
    <row r="620" s="31" customFormat="1"/>
    <row r="621" s="31" customFormat="1"/>
    <row r="622" s="31" customFormat="1"/>
    <row r="623" s="31" customFormat="1"/>
    <row r="624" s="31" customFormat="1"/>
    <row r="625" s="31" customFormat="1"/>
    <row r="626" s="31" customFormat="1"/>
    <row r="627" s="31" customFormat="1"/>
    <row r="628" s="31" customFormat="1"/>
    <row r="629" s="31" customFormat="1"/>
    <row r="630" s="31" customFormat="1"/>
    <row r="631" s="31" customFormat="1"/>
    <row r="632" s="31" customFormat="1"/>
    <row r="633" s="31" customFormat="1"/>
    <row r="634" s="31" customFormat="1"/>
    <row r="635" s="31" customFormat="1"/>
    <row r="636" s="31" customFormat="1"/>
    <row r="637" s="31" customFormat="1"/>
    <row r="638" s="31" customFormat="1"/>
    <row r="639" s="31" customFormat="1"/>
    <row r="640" s="31" customFormat="1"/>
    <row r="641" s="31" customFormat="1"/>
    <row r="642" s="31" customFormat="1"/>
    <row r="643" s="31" customFormat="1"/>
    <row r="644" s="31" customFormat="1"/>
    <row r="645" s="31" customFormat="1"/>
    <row r="646" s="31" customFormat="1"/>
    <row r="647" s="31" customFormat="1"/>
    <row r="648" s="31" customFormat="1"/>
    <row r="649" s="31" customFormat="1"/>
    <row r="650" s="31" customFormat="1"/>
    <row r="651" s="31" customFormat="1"/>
    <row r="652" s="31" customFormat="1"/>
    <row r="653" s="31" customFormat="1"/>
    <row r="654" s="31" customFormat="1"/>
    <row r="655" s="31" customFormat="1"/>
    <row r="656" s="31" customFormat="1"/>
    <row r="657" s="31" customFormat="1"/>
    <row r="658" s="31" customFormat="1"/>
    <row r="659" s="31" customFormat="1"/>
    <row r="660" s="31" customFormat="1"/>
    <row r="661" s="31" customFormat="1"/>
    <row r="662" s="31" customFormat="1"/>
    <row r="663" s="31" customFormat="1"/>
    <row r="664" s="31" customFormat="1"/>
    <row r="665" s="31" customFormat="1"/>
    <row r="666" s="31" customFormat="1"/>
    <row r="667" s="31" customFormat="1"/>
    <row r="668" s="31" customFormat="1"/>
    <row r="669" s="31" customFormat="1"/>
    <row r="670" s="31" customFormat="1"/>
    <row r="671" s="31" customFormat="1"/>
    <row r="672" s="31" customFormat="1"/>
    <row r="673" s="31" customFormat="1"/>
    <row r="674" s="31" customFormat="1"/>
    <row r="675" s="31" customFormat="1"/>
    <row r="676" s="31" customFormat="1"/>
    <row r="677" s="31" customFormat="1"/>
    <row r="678" s="31" customFormat="1"/>
    <row r="679" s="31" customFormat="1"/>
    <row r="680" s="31" customFormat="1"/>
    <row r="681" s="31" customFormat="1"/>
    <row r="682" s="31" customFormat="1"/>
    <row r="683" s="31" customFormat="1"/>
    <row r="684" s="31" customFormat="1"/>
    <row r="685" s="31" customFormat="1"/>
    <row r="686" s="31" customFormat="1"/>
    <row r="687" s="31" customFormat="1"/>
    <row r="688" s="31" customFormat="1"/>
    <row r="689" s="31" customFormat="1"/>
    <row r="690" s="31" customFormat="1"/>
    <row r="691" s="31" customFormat="1"/>
    <row r="692" s="31" customFormat="1"/>
    <row r="693" s="31" customFormat="1"/>
    <row r="694" s="31" customFormat="1"/>
    <row r="695" s="31" customFormat="1"/>
    <row r="696" s="31" customFormat="1"/>
    <row r="697" s="31" customFormat="1"/>
    <row r="698" s="31" customFormat="1"/>
    <row r="699" s="31" customFormat="1"/>
    <row r="700" s="31" customFormat="1"/>
    <row r="701" s="31" customFormat="1"/>
    <row r="702" s="31" customFormat="1"/>
    <row r="703" s="31" customFormat="1"/>
    <row r="704" s="31" customFormat="1"/>
    <row r="705" s="31" customFormat="1"/>
    <row r="706" s="31" customFormat="1"/>
    <row r="707" s="31" customFormat="1"/>
    <row r="708" s="31" customFormat="1"/>
    <row r="709" s="31" customFormat="1"/>
    <row r="710" s="31" customFormat="1"/>
    <row r="711" s="31" customFormat="1"/>
    <row r="712" s="31" customFormat="1"/>
    <row r="713" s="31" customFormat="1"/>
    <row r="714" s="31" customFormat="1"/>
    <row r="715" s="31" customFormat="1"/>
    <row r="716" s="31" customFormat="1"/>
    <row r="717" s="31" customFormat="1"/>
    <row r="718" s="31" customFormat="1"/>
    <row r="719" s="31" customFormat="1"/>
    <row r="720" s="31" customFormat="1"/>
    <row r="721" s="31" customFormat="1"/>
    <row r="722" s="31" customFormat="1"/>
    <row r="723" s="31" customFormat="1"/>
    <row r="724" s="31" customFormat="1"/>
    <row r="725" s="31" customFormat="1"/>
    <row r="726" s="31" customFormat="1"/>
    <row r="727" s="31" customFormat="1"/>
    <row r="728" s="31" customFormat="1"/>
    <row r="729" s="31" customFormat="1"/>
    <row r="730" s="31" customFormat="1"/>
    <row r="731" s="31" customFormat="1"/>
    <row r="732" s="31" customFormat="1"/>
    <row r="733" s="31" customFormat="1"/>
    <row r="734" s="31" customFormat="1"/>
    <row r="735" s="31" customFormat="1"/>
    <row r="736" s="31" customFormat="1"/>
    <row r="737" s="31" customFormat="1"/>
    <row r="738" s="31" customFormat="1"/>
    <row r="739" s="31" customFormat="1"/>
    <row r="740" s="31" customFormat="1"/>
    <row r="741" s="31" customFormat="1"/>
    <row r="742" s="31" customFormat="1"/>
    <row r="743" s="31" customFormat="1"/>
    <row r="744" s="31" customFormat="1"/>
    <row r="745" s="31" customFormat="1"/>
    <row r="746" s="31" customFormat="1"/>
    <row r="747" s="31" customFormat="1"/>
    <row r="748" s="31" customFormat="1"/>
    <row r="749" s="31" customFormat="1"/>
    <row r="750" s="31" customFormat="1"/>
    <row r="751" s="31" customFormat="1"/>
    <row r="752" s="31" customFormat="1"/>
    <row r="753" s="31" customFormat="1"/>
    <row r="754" s="31" customFormat="1"/>
    <row r="755" s="31" customFormat="1"/>
    <row r="756" s="31" customFormat="1"/>
    <row r="757" s="31" customFormat="1"/>
    <row r="758" s="31" customFormat="1"/>
    <row r="759" s="31" customFormat="1"/>
    <row r="760" s="31" customFormat="1"/>
    <row r="761" s="31" customFormat="1"/>
    <row r="762" s="31" customFormat="1"/>
    <row r="763" s="31" customFormat="1"/>
    <row r="764" s="31" customFormat="1"/>
    <row r="765" s="31" customFormat="1"/>
    <row r="766" s="31" customFormat="1"/>
    <row r="767" s="31" customFormat="1"/>
    <row r="768" s="31" customFormat="1"/>
    <row r="769" s="31" customFormat="1"/>
    <row r="770" s="31" customFormat="1"/>
    <row r="771" s="31" customFormat="1"/>
    <row r="772" s="31" customFormat="1"/>
    <row r="773" s="31" customFormat="1"/>
    <row r="774" s="31" customFormat="1"/>
    <row r="775" s="31" customFormat="1"/>
    <row r="776" s="31" customFormat="1"/>
    <row r="777" s="31" customFormat="1"/>
    <row r="778" s="31" customFormat="1"/>
    <row r="779" s="31" customFormat="1"/>
    <row r="780" s="31" customFormat="1"/>
    <row r="781" s="31" customFormat="1"/>
    <row r="782" s="31" customFormat="1"/>
    <row r="783" s="31" customFormat="1"/>
    <row r="784" s="31" customFormat="1"/>
    <row r="785" s="31" customFormat="1"/>
    <row r="786" s="31" customFormat="1"/>
    <row r="787" s="31" customFormat="1"/>
    <row r="788" s="31" customFormat="1"/>
    <row r="789" s="31" customFormat="1"/>
    <row r="790" s="31" customFormat="1"/>
    <row r="791" s="31" customFormat="1"/>
    <row r="792" s="31" customFormat="1"/>
    <row r="793" s="31" customFormat="1"/>
    <row r="794" s="31" customFormat="1"/>
    <row r="795" s="31" customFormat="1"/>
    <row r="796" s="31" customFormat="1"/>
    <row r="797" s="31" customFormat="1"/>
    <row r="798" s="31" customFormat="1"/>
    <row r="799" s="31" customFormat="1"/>
    <row r="800" s="31" customFormat="1"/>
    <row r="801" s="31" customFormat="1"/>
    <row r="802" s="31" customFormat="1"/>
    <row r="803" s="31" customFormat="1"/>
    <row r="804" s="31" customFormat="1"/>
    <row r="805" s="31" customFormat="1"/>
    <row r="806" s="31" customFormat="1"/>
    <row r="807" s="31" customFormat="1"/>
    <row r="808" s="31" customFormat="1"/>
    <row r="809" s="31" customFormat="1"/>
    <row r="810" s="31" customFormat="1"/>
    <row r="811" s="31" customFormat="1"/>
    <row r="812" s="31" customFormat="1"/>
    <row r="813" s="31" customFormat="1"/>
    <row r="814" s="31" customFormat="1"/>
    <row r="815" s="31" customFormat="1"/>
    <row r="816" s="31" customFormat="1"/>
    <row r="817" s="31" customFormat="1"/>
    <row r="818" s="31" customFormat="1"/>
    <row r="819" s="31" customFormat="1"/>
    <row r="820" s="31" customFormat="1"/>
    <row r="821" s="31" customFormat="1"/>
    <row r="822" s="31" customFormat="1"/>
    <row r="823" s="31" customFormat="1"/>
    <row r="824" s="31" customFormat="1"/>
    <row r="825" s="31" customFormat="1"/>
    <row r="826" s="31" customFormat="1"/>
    <row r="827" s="31" customFormat="1"/>
    <row r="828" s="31" customFormat="1"/>
    <row r="829" s="31" customFormat="1"/>
    <row r="830" s="31" customFormat="1"/>
    <row r="831" s="31" customFormat="1"/>
    <row r="832" s="31" customFormat="1"/>
    <row r="833" s="31" customFormat="1"/>
    <row r="834" s="31" customFormat="1"/>
    <row r="835" s="31" customFormat="1"/>
    <row r="836" s="31" customFormat="1"/>
    <row r="837" s="31" customFormat="1"/>
    <row r="838" s="31" customFormat="1"/>
    <row r="839" s="31" customFormat="1"/>
    <row r="840" s="31" customFormat="1"/>
    <row r="841" s="31" customFormat="1"/>
    <row r="842" s="31" customFormat="1"/>
    <row r="843" s="31" customFormat="1"/>
    <row r="844" s="31" customFormat="1"/>
    <row r="845" s="31" customFormat="1"/>
    <row r="846" s="31" customFormat="1"/>
    <row r="847" s="31" customFormat="1"/>
    <row r="848" s="31" customFormat="1"/>
    <row r="849" s="31" customFormat="1"/>
    <row r="850" s="31" customFormat="1"/>
    <row r="851" s="31" customFormat="1"/>
    <row r="852" s="31" customFormat="1"/>
    <row r="853" s="31" customFormat="1"/>
    <row r="854" s="31" customFormat="1"/>
    <row r="855" s="31" customFormat="1"/>
    <row r="856" s="31" customFormat="1"/>
    <row r="857" s="31" customFormat="1"/>
    <row r="858" s="31" customFormat="1"/>
    <row r="859" s="31" customFormat="1"/>
    <row r="860" s="31" customFormat="1"/>
    <row r="861" s="31" customFormat="1"/>
    <row r="862" s="31" customFormat="1"/>
    <row r="863" s="31" customFormat="1"/>
    <row r="864" s="31" customFormat="1"/>
    <row r="865" s="31" customFormat="1"/>
    <row r="866" s="31" customFormat="1"/>
    <row r="867" s="31" customFormat="1"/>
    <row r="868" s="31" customFormat="1"/>
    <row r="869" s="31" customFormat="1"/>
    <row r="870" s="31" customFormat="1"/>
    <row r="871" s="31" customFormat="1"/>
    <row r="872" s="31" customFormat="1"/>
    <row r="873" s="31" customFormat="1"/>
    <row r="874" s="31" customFormat="1"/>
    <row r="875" s="31" customFormat="1"/>
    <row r="876" s="31" customFormat="1"/>
    <row r="877" s="31" customFormat="1"/>
    <row r="878" s="31" customFormat="1"/>
    <row r="879" s="31" customFormat="1"/>
    <row r="880" s="31" customFormat="1"/>
    <row r="881" s="31" customFormat="1"/>
    <row r="882" s="31" customFormat="1"/>
    <row r="883" s="31" customFormat="1"/>
    <row r="884" s="31" customFormat="1"/>
    <row r="885" s="31" customFormat="1"/>
    <row r="886" s="31" customFormat="1"/>
    <row r="887" s="31" customFormat="1"/>
    <row r="888" s="31" customFormat="1"/>
    <row r="889" s="31" customFormat="1"/>
    <row r="890" s="31" customFormat="1"/>
    <row r="891" s="31" customFormat="1"/>
    <row r="892" s="31" customFormat="1"/>
    <row r="893" s="31" customFormat="1"/>
    <row r="894" s="31" customFormat="1"/>
    <row r="895" s="31" customFormat="1"/>
    <row r="896" s="31" customFormat="1"/>
    <row r="897" s="31" customFormat="1"/>
    <row r="898" s="31" customFormat="1"/>
    <row r="899" s="31" customFormat="1"/>
    <row r="900" s="31" customFormat="1"/>
    <row r="901" s="31" customFormat="1"/>
    <row r="902" s="31" customFormat="1"/>
    <row r="903" s="31" customFormat="1"/>
    <row r="904" s="31" customFormat="1"/>
    <row r="905" s="31" customFormat="1"/>
    <row r="906" s="31" customFormat="1"/>
    <row r="907" s="31" customFormat="1"/>
    <row r="908" s="31" customFormat="1"/>
    <row r="909" s="31" customFormat="1"/>
    <row r="910" s="31" customFormat="1"/>
    <row r="911" s="31" customFormat="1"/>
    <row r="912" s="31" customFormat="1"/>
    <row r="913" s="31" customFormat="1"/>
    <row r="914" s="31" customFormat="1"/>
    <row r="915" s="31" customFormat="1"/>
    <row r="916" s="31" customFormat="1"/>
    <row r="917" s="31" customFormat="1"/>
    <row r="918" s="31" customFormat="1"/>
    <row r="919" s="31" customFormat="1"/>
    <row r="920" s="31" customFormat="1"/>
    <row r="921" s="31" customFormat="1"/>
    <row r="922" s="31" customFormat="1"/>
    <row r="923" s="31" customFormat="1"/>
    <row r="924" s="31" customFormat="1"/>
    <row r="925" s="31" customFormat="1"/>
    <row r="926" s="31" customFormat="1"/>
    <row r="927" s="31" customFormat="1"/>
    <row r="928" s="31" customFormat="1"/>
    <row r="929" s="31" customFormat="1"/>
    <row r="930" s="31" customFormat="1"/>
    <row r="931" s="31" customFormat="1"/>
    <row r="932" s="31" customFormat="1"/>
    <row r="933" s="31" customFormat="1"/>
    <row r="934" s="31" customFormat="1"/>
    <row r="935" s="31" customFormat="1"/>
    <row r="936" s="31" customFormat="1"/>
    <row r="937" s="31" customFormat="1"/>
    <row r="938" s="31" customFormat="1"/>
    <row r="939" s="31" customFormat="1"/>
    <row r="940" s="31" customFormat="1"/>
    <row r="941" s="31" customFormat="1"/>
    <row r="942" s="31" customFormat="1"/>
    <row r="943" s="31" customFormat="1"/>
    <row r="944" s="31" customFormat="1"/>
    <row r="945" s="31" customFormat="1"/>
    <row r="946" s="31" customFormat="1"/>
    <row r="947" s="31" customFormat="1"/>
    <row r="948" s="31" customFormat="1"/>
    <row r="949" s="31" customFormat="1"/>
    <row r="950" s="31" customFormat="1"/>
    <row r="951" s="31" customFormat="1"/>
    <row r="952" s="31" customFormat="1"/>
    <row r="953" s="31" customFormat="1"/>
    <row r="954" s="31" customFormat="1"/>
    <row r="955" s="31" customFormat="1"/>
    <row r="956" s="31" customFormat="1"/>
    <row r="957" s="31" customFormat="1"/>
    <row r="958" s="31" customFormat="1"/>
    <row r="959" s="31" customFormat="1"/>
    <row r="960" s="31" customFormat="1"/>
    <row r="961" s="31" customFormat="1"/>
    <row r="962" s="31" customFormat="1"/>
    <row r="963" s="31" customFormat="1"/>
    <row r="964" s="31" customFormat="1"/>
    <row r="965" s="31" customFormat="1"/>
    <row r="966" s="31" customFormat="1"/>
    <row r="967" s="31" customFormat="1"/>
    <row r="968" s="31" customFormat="1"/>
    <row r="969" s="31" customFormat="1"/>
    <row r="970" s="31" customFormat="1"/>
    <row r="971" s="31" customFormat="1"/>
    <row r="972" s="31" customFormat="1"/>
    <row r="973" s="31" customFormat="1"/>
    <row r="974" s="31" customFormat="1"/>
    <row r="975" s="31" customFormat="1"/>
    <row r="976" s="31" customFormat="1"/>
    <row r="977" s="31" customFormat="1"/>
    <row r="978" s="31" customFormat="1"/>
    <row r="979" s="31" customFormat="1"/>
    <row r="980" s="31" customFormat="1"/>
    <row r="981" s="31" customFormat="1"/>
    <row r="982" s="31" customFormat="1"/>
    <row r="983" s="31" customFormat="1"/>
    <row r="984" s="31" customFormat="1"/>
    <row r="985" s="31" customFormat="1"/>
    <row r="986" s="31" customFormat="1"/>
    <row r="987" s="31" customFormat="1"/>
    <row r="988" s="31" customFormat="1"/>
    <row r="989" s="31" customFormat="1"/>
    <row r="990" s="31" customFormat="1"/>
    <row r="991" s="31" customFormat="1"/>
    <row r="992" s="31" customFormat="1"/>
    <row r="993" s="31" customFormat="1"/>
    <row r="994" s="31" customFormat="1"/>
    <row r="995" s="31" customFormat="1"/>
    <row r="996" s="31" customFormat="1"/>
    <row r="997" s="31" customFormat="1"/>
    <row r="998" s="31" customFormat="1"/>
    <row r="999" s="31" customFormat="1"/>
    <row r="1000" s="31" customFormat="1"/>
    <row r="1001" s="31" customFormat="1"/>
    <row r="1002" s="31" customFormat="1"/>
    <row r="1003" s="31" customFormat="1"/>
    <row r="1004" s="31" customFormat="1"/>
    <row r="1005" s="31" customFormat="1"/>
    <row r="1006" s="31" customFormat="1"/>
    <row r="1007" s="31" customFormat="1"/>
    <row r="1008" s="31" customFormat="1"/>
    <row r="1009" s="31" customFormat="1"/>
    <row r="1010" s="31" customFormat="1"/>
    <row r="1011" s="31" customFormat="1"/>
    <row r="1012" s="31" customFormat="1"/>
    <row r="1013" s="31" customFormat="1"/>
    <row r="1014" s="31" customFormat="1"/>
    <row r="1015" s="31" customFormat="1"/>
    <row r="1016" s="31" customFormat="1"/>
    <row r="1017" s="31" customFormat="1"/>
    <row r="1018" s="31" customFormat="1"/>
    <row r="1019" s="31" customFormat="1"/>
    <row r="1020" s="31" customFormat="1"/>
    <row r="1021" s="31" customFormat="1"/>
    <row r="1022" s="31" customFormat="1"/>
    <row r="1023" s="31" customFormat="1"/>
    <row r="1024" s="31" customFormat="1"/>
    <row r="1025" s="31" customFormat="1"/>
    <row r="1026" s="31" customFormat="1"/>
    <row r="1027" s="31" customFormat="1"/>
    <row r="1028" s="31" customFormat="1"/>
    <row r="1029" s="31" customFormat="1"/>
    <row r="1030" s="31" customFormat="1"/>
    <row r="1031" s="31" customFormat="1"/>
    <row r="1032" s="31" customFormat="1"/>
    <row r="1033" s="31" customFormat="1"/>
    <row r="1034" s="31" customFormat="1"/>
    <row r="1035" s="31" customFormat="1"/>
    <row r="1036" s="31" customFormat="1"/>
    <row r="1037" s="31" customFormat="1"/>
    <row r="1038" s="31" customFormat="1"/>
    <row r="1039" s="31" customFormat="1"/>
    <row r="1040" s="31" customFormat="1"/>
    <row r="1041" s="31" customFormat="1"/>
    <row r="1042" s="31" customFormat="1"/>
    <row r="1043" s="31" customFormat="1"/>
    <row r="1044" s="31" customFormat="1"/>
    <row r="1045" s="31" customFormat="1"/>
    <row r="1046" s="31" customFormat="1"/>
    <row r="1047" s="31" customFormat="1"/>
    <row r="1048" s="31" customFormat="1"/>
    <row r="1049" s="31" customFormat="1"/>
    <row r="1050" s="31" customFormat="1"/>
    <row r="1051" s="31" customFormat="1"/>
    <row r="1052" s="31" customFormat="1"/>
    <row r="1053" s="31" customFormat="1"/>
    <row r="1054" s="31" customFormat="1"/>
    <row r="1055" s="31" customFormat="1"/>
    <row r="1056" s="31" customFormat="1"/>
    <row r="1057" s="31" customFormat="1"/>
    <row r="1058" s="31" customFormat="1"/>
    <row r="1059" s="31" customFormat="1"/>
    <row r="1060" s="31" customFormat="1"/>
    <row r="1061" s="31" customFormat="1"/>
    <row r="1062" s="31" customFormat="1"/>
    <row r="1063" s="31" customFormat="1"/>
    <row r="1064" s="31" customFormat="1"/>
    <row r="1065" s="31" customFormat="1"/>
    <row r="1066" s="31" customFormat="1"/>
    <row r="1067" s="31" customFormat="1"/>
    <row r="1068" s="31" customFormat="1"/>
    <row r="1069" s="31" customFormat="1"/>
    <row r="1070" s="31" customFormat="1"/>
    <row r="1071" s="31" customFormat="1"/>
    <row r="1072" s="31" customFormat="1"/>
    <row r="1073" s="31" customFormat="1"/>
    <row r="1074" s="31" customFormat="1"/>
    <row r="1075" s="31" customFormat="1"/>
    <row r="1076" s="31" customFormat="1"/>
    <row r="1077" s="31" customFormat="1"/>
    <row r="1078" s="31" customFormat="1"/>
    <row r="1079" s="31" customFormat="1"/>
    <row r="1080" s="31" customFormat="1"/>
    <row r="1081" s="31" customFormat="1"/>
    <row r="1082" s="31" customFormat="1"/>
    <row r="1083" s="31" customFormat="1"/>
    <row r="1084" s="31" customFormat="1"/>
    <row r="1085" s="31" customFormat="1"/>
    <row r="1086" s="31" customFormat="1"/>
    <row r="1087" s="31" customFormat="1"/>
    <row r="1088" s="31" customFormat="1"/>
    <row r="1089" s="31" customFormat="1"/>
    <row r="1090" s="31" customFormat="1"/>
    <row r="1091" s="31" customFormat="1"/>
    <row r="1092" s="31" customFormat="1"/>
    <row r="1093" s="31" customFormat="1"/>
    <row r="1094" s="31" customFormat="1"/>
    <row r="1095" s="31" customFormat="1"/>
    <row r="1096" s="31" customFormat="1"/>
    <row r="1097" s="31" customFormat="1"/>
    <row r="1098" s="31" customFormat="1"/>
    <row r="1099" s="31" customFormat="1"/>
    <row r="1100" s="31" customFormat="1"/>
    <row r="1101" s="31" customFormat="1"/>
    <row r="1102" s="31" customFormat="1"/>
    <row r="1103" s="31" customFormat="1"/>
    <row r="1104" s="31" customFormat="1"/>
    <row r="1105" s="31" customFormat="1"/>
    <row r="1106" s="31" customFormat="1"/>
    <row r="1107" s="31" customFormat="1"/>
    <row r="1108" s="31" customFormat="1"/>
    <row r="1109" s="31" customFormat="1"/>
    <row r="1110" s="31" customFormat="1"/>
    <row r="1111" s="31" customFormat="1"/>
    <row r="1112" s="31" customFormat="1"/>
    <row r="1113" s="31" customFormat="1"/>
    <row r="1114" s="31" customFormat="1"/>
    <row r="1115" s="31" customFormat="1"/>
    <row r="1116" s="31" customFormat="1"/>
    <row r="1117" s="31" customFormat="1"/>
    <row r="1118" s="31" customFormat="1"/>
    <row r="1119" s="31" customFormat="1"/>
    <row r="1120" s="31" customFormat="1"/>
    <row r="1121" s="31" customFormat="1"/>
    <row r="1122" s="31" customFormat="1"/>
    <row r="1123" s="31" customFormat="1"/>
    <row r="1124" s="31" customFormat="1"/>
    <row r="1125" s="31" customFormat="1"/>
    <row r="1126" s="31" customFormat="1"/>
    <row r="1127" s="31" customFormat="1"/>
    <row r="1128" s="31" customFormat="1"/>
    <row r="1129" s="31" customFormat="1"/>
    <row r="1130" s="31" customFormat="1"/>
    <row r="1131" s="31" customFormat="1"/>
    <row r="1132" s="31" customFormat="1"/>
    <row r="1133" s="31" customFormat="1"/>
    <row r="1134" s="31" customFormat="1"/>
    <row r="1135" s="31" customFormat="1"/>
    <row r="1136" s="31" customFormat="1"/>
    <row r="1137" s="31" customFormat="1"/>
    <row r="1138" s="31" customFormat="1"/>
    <row r="1139" s="31" customFormat="1"/>
    <row r="1140" s="31" customFormat="1"/>
    <row r="1141" s="31" customFormat="1"/>
    <row r="1142" s="31" customFormat="1"/>
    <row r="1143" s="31" customFormat="1"/>
    <row r="1144" s="31" customFormat="1"/>
    <row r="1145" s="31" customFormat="1"/>
    <row r="1146" s="31" customFormat="1"/>
    <row r="1147" s="31" customFormat="1"/>
    <row r="1148" s="31" customFormat="1"/>
    <row r="1149" s="31" customFormat="1"/>
    <row r="1150" s="31" customFormat="1"/>
    <row r="1151" s="31" customFormat="1"/>
    <row r="1152" s="31" customFormat="1"/>
    <row r="1153" s="31" customFormat="1"/>
    <row r="1154" s="31" customFormat="1"/>
    <row r="1155" s="31" customFormat="1"/>
    <row r="1156" s="31" customFormat="1"/>
    <row r="1157" s="31" customFormat="1"/>
    <row r="1158" s="31" customFormat="1"/>
    <row r="1159" s="31" customFormat="1"/>
    <row r="1160" s="31" customFormat="1"/>
    <row r="1161" s="31" customFormat="1"/>
    <row r="1162" s="31" customFormat="1"/>
    <row r="1163" s="31" customFormat="1"/>
    <row r="1164" s="31" customFormat="1"/>
    <row r="1165" s="31" customFormat="1"/>
    <row r="1166" s="31" customFormat="1"/>
    <row r="1167" s="31" customFormat="1"/>
    <row r="1168" s="31" customFormat="1"/>
    <row r="1169" s="31" customFormat="1"/>
    <row r="1170" s="31" customFormat="1"/>
    <row r="1171" s="31" customFormat="1"/>
    <row r="1172" s="31" customFormat="1"/>
    <row r="1173" s="31" customFormat="1"/>
    <row r="1174" s="31" customFormat="1"/>
    <row r="1175" s="31" customFormat="1"/>
    <row r="1176" s="31" customFormat="1"/>
    <row r="1177" s="31" customFormat="1"/>
    <row r="1178" s="31" customFormat="1"/>
    <row r="1179" s="31" customFormat="1"/>
    <row r="1180" s="31" customFormat="1"/>
    <row r="1181" s="31" customFormat="1"/>
    <row r="1182" s="31" customFormat="1"/>
    <row r="1183" s="31" customFormat="1"/>
    <row r="1184" s="31" customFormat="1"/>
    <row r="1185" s="31" customFormat="1"/>
    <row r="1186" s="31" customFormat="1"/>
    <row r="1187" s="31" customFormat="1"/>
    <row r="1188" s="31" customFormat="1"/>
    <row r="1189" s="31" customFormat="1"/>
    <row r="1190" s="31" customFormat="1"/>
    <row r="1191" s="31" customFormat="1"/>
    <row r="1192" s="31" customFormat="1"/>
    <row r="1193" s="31" customFormat="1"/>
    <row r="1194" s="31" customFormat="1"/>
    <row r="1195" s="31" customFormat="1"/>
    <row r="1196" s="31" customFormat="1"/>
    <row r="1197" s="31" customFormat="1"/>
    <row r="1198" s="31" customFormat="1"/>
    <row r="1199" s="31" customFormat="1"/>
    <row r="1200" s="31" customFormat="1"/>
    <row r="1201" s="31" customFormat="1"/>
    <row r="1202" s="31" customFormat="1"/>
    <row r="1203" s="31" customFormat="1"/>
    <row r="1204" s="31" customFormat="1"/>
    <row r="1205" s="31" customFormat="1"/>
    <row r="1206" s="31" customFormat="1"/>
    <row r="1207" s="31" customFormat="1"/>
    <row r="1208" s="31" customFormat="1"/>
    <row r="1209" s="31" customFormat="1"/>
    <row r="1210" s="31" customFormat="1"/>
    <row r="1211" s="31" customFormat="1"/>
    <row r="1212" s="31" customFormat="1"/>
    <row r="1213" s="31" customFormat="1"/>
    <row r="1214" s="31" customFormat="1"/>
    <row r="1215" s="31" customFormat="1"/>
    <row r="1216" s="31" customFormat="1"/>
    <row r="1217" s="31" customFormat="1"/>
    <row r="1218" s="31" customFormat="1"/>
    <row r="1219" s="31" customFormat="1"/>
    <row r="1220" s="31" customFormat="1"/>
    <row r="1221" s="31" customFormat="1"/>
    <row r="1222" s="31" customFormat="1"/>
    <row r="1223" s="31" customFormat="1"/>
    <row r="1224" s="31" customFormat="1"/>
    <row r="1225" s="31" customFormat="1"/>
    <row r="1226" s="31" customFormat="1"/>
    <row r="1227" s="31" customFormat="1"/>
    <row r="1228" s="31" customFormat="1"/>
    <row r="1229" s="31" customFormat="1"/>
    <row r="1230" s="31" customFormat="1"/>
    <row r="1231" s="31" customFormat="1"/>
    <row r="1232" s="31" customFormat="1"/>
    <row r="1233" s="31" customFormat="1"/>
    <row r="1234" s="31" customFormat="1"/>
    <row r="1235" s="31" customFormat="1"/>
    <row r="1236" s="31" customFormat="1"/>
    <row r="1237" s="31" customFormat="1"/>
    <row r="1238" s="31" customFormat="1"/>
    <row r="1239" s="31" customFormat="1"/>
    <row r="1240" s="31" customFormat="1"/>
    <row r="1241" s="31" customFormat="1"/>
    <row r="1242" s="31" customFormat="1"/>
    <row r="1243" s="31" customFormat="1"/>
    <row r="1244" s="31" customFormat="1"/>
    <row r="1245" s="31" customFormat="1"/>
    <row r="1246" s="31" customFormat="1"/>
    <row r="1247" s="31" customFormat="1"/>
    <row r="1248" s="31" customFormat="1"/>
    <row r="1249" s="31" customFormat="1"/>
    <row r="1250" s="31" customFormat="1"/>
    <row r="1251" s="31" customFormat="1"/>
    <row r="1252" s="31" customFormat="1"/>
    <row r="1253" s="31" customFormat="1"/>
    <row r="1254" s="31" customFormat="1"/>
    <row r="1255" s="31" customFormat="1"/>
    <row r="1256" s="31" customFormat="1"/>
    <row r="1257" s="31" customFormat="1"/>
    <row r="1258" s="31" customFormat="1"/>
    <row r="1259" s="31" customFormat="1"/>
    <row r="1260" s="31" customFormat="1"/>
    <row r="1261" s="31" customFormat="1"/>
    <row r="1262" s="31" customFormat="1"/>
    <row r="1263" s="31" customFormat="1"/>
    <row r="1264" s="31" customFormat="1"/>
    <row r="1265" s="31" customFormat="1"/>
    <row r="1266" s="31" customFormat="1"/>
    <row r="1267" s="31" customFormat="1"/>
    <row r="1268" s="31" customFormat="1"/>
    <row r="1269" s="31" customFormat="1"/>
    <row r="1270" s="31" customFormat="1"/>
    <row r="1271" s="31" customFormat="1"/>
    <row r="1272" s="31" customFormat="1"/>
    <row r="1273" s="31" customFormat="1"/>
    <row r="1274" s="31" customFormat="1"/>
    <row r="1275" s="31" customFormat="1"/>
    <row r="1276" s="31" customFormat="1"/>
    <row r="1277" s="31" customFormat="1"/>
    <row r="1278" s="31" customFormat="1"/>
    <row r="1279" s="31" customFormat="1"/>
    <row r="1280" s="31" customFormat="1"/>
    <row r="1281" s="31" customFormat="1"/>
    <row r="1282" s="31" customFormat="1"/>
    <row r="1283" s="31" customFormat="1"/>
    <row r="1284" s="31" customFormat="1"/>
    <row r="1285" s="31" customFormat="1"/>
    <row r="1286" s="31" customFormat="1"/>
    <row r="1287" s="31" customFormat="1"/>
    <row r="1288" s="31" customFormat="1"/>
    <row r="1289" s="31" customFormat="1"/>
    <row r="1290" s="31" customFormat="1"/>
    <row r="1291" s="31" customFormat="1"/>
    <row r="1292" s="31" customFormat="1"/>
    <row r="1293" s="31" customFormat="1"/>
    <row r="1294" s="31" customFormat="1"/>
    <row r="1295" s="31" customFormat="1"/>
    <row r="1296" s="31" customFormat="1"/>
    <row r="1297" s="31" customFormat="1"/>
    <row r="1298" s="31" customFormat="1"/>
    <row r="1299" s="31" customFormat="1"/>
    <row r="1300" s="31" customFormat="1"/>
    <row r="1301" s="31" customFormat="1"/>
    <row r="1302" s="31" customFormat="1"/>
    <row r="1303" s="31" customFormat="1"/>
    <row r="1304" s="31" customFormat="1"/>
    <row r="1305" s="31" customFormat="1"/>
    <row r="1306" s="31" customFormat="1"/>
    <row r="1307" s="31" customFormat="1"/>
    <row r="1308" s="31" customFormat="1"/>
    <row r="1309" s="31" customFormat="1"/>
    <row r="1310" s="31" customFormat="1"/>
    <row r="1311" s="31" customFormat="1"/>
    <row r="1312" s="31" customFormat="1"/>
    <row r="1313" s="31" customFormat="1"/>
    <row r="1314" s="31" customFormat="1"/>
    <row r="1315" s="31" customFormat="1"/>
    <row r="1316" s="31" customFormat="1"/>
    <row r="1317" s="31" customFormat="1"/>
    <row r="1318" s="31" customFormat="1"/>
    <row r="1319" s="31" customFormat="1"/>
    <row r="1320" s="31" customFormat="1"/>
    <row r="1321" s="31" customFormat="1"/>
    <row r="1322" s="31" customFormat="1"/>
    <row r="1323" s="31" customFormat="1"/>
    <row r="1324" s="31" customFormat="1"/>
    <row r="1325" s="31" customFormat="1"/>
    <row r="1326" s="31" customFormat="1"/>
    <row r="1327" s="31" customFormat="1"/>
    <row r="1328" s="31" customFormat="1"/>
    <row r="1329" s="31" customFormat="1"/>
    <row r="1330" s="31" customFormat="1"/>
    <row r="1331" s="31" customFormat="1"/>
    <row r="1332" s="31" customFormat="1"/>
    <row r="1333" s="31" customFormat="1"/>
    <row r="1334" s="31" customFormat="1"/>
    <row r="1335" s="31" customFormat="1"/>
    <row r="1336" s="31" customFormat="1"/>
    <row r="1337" s="31" customFormat="1"/>
    <row r="1338" s="31" customFormat="1"/>
    <row r="1339" s="31" customFormat="1"/>
    <row r="1340" s="31" customFormat="1"/>
    <row r="1341" s="31" customFormat="1"/>
    <row r="1342" s="31" customFormat="1"/>
    <row r="1343" s="31" customFormat="1"/>
    <row r="1344" s="31" customFormat="1"/>
    <row r="1345" s="31" customFormat="1"/>
    <row r="1346" s="31" customFormat="1"/>
    <row r="1347" s="31" customFormat="1"/>
    <row r="1348" s="31" customFormat="1"/>
    <row r="1349" s="31" customFormat="1"/>
    <row r="1350" s="31" customFormat="1"/>
    <row r="1351" s="31" customFormat="1"/>
    <row r="1352" s="31" customFormat="1"/>
    <row r="1353" s="31" customFormat="1"/>
    <row r="1354" s="31" customFormat="1"/>
    <row r="1355" s="31" customFormat="1"/>
    <row r="1356" s="31" customFormat="1"/>
    <row r="1357" s="31" customFormat="1"/>
    <row r="1358" s="31" customFormat="1"/>
    <row r="1359" s="31" customFormat="1"/>
    <row r="1360" s="31" customFormat="1"/>
    <row r="1361" s="31" customFormat="1"/>
    <row r="1362" s="31" customFormat="1"/>
    <row r="1363" s="31" customFormat="1"/>
    <row r="1364" s="31" customFormat="1"/>
    <row r="1365" s="31" customFormat="1"/>
    <row r="1366" s="31" customFormat="1"/>
    <row r="1367" s="31" customFormat="1"/>
    <row r="1368" s="31" customFormat="1"/>
    <row r="1369" s="31" customFormat="1"/>
    <row r="1370" s="31" customFormat="1"/>
    <row r="1371" s="31" customFormat="1"/>
    <row r="1372" s="31" customFormat="1"/>
    <row r="1373" s="31" customFormat="1"/>
    <row r="1374" s="31" customFormat="1"/>
    <row r="1375" s="31" customFormat="1"/>
    <row r="1376" s="31" customFormat="1"/>
    <row r="1377" s="31" customFormat="1"/>
    <row r="1378" s="31" customFormat="1"/>
    <row r="1379" s="31" customFormat="1"/>
    <row r="1380" s="31" customFormat="1"/>
    <row r="1381" s="31" customFormat="1"/>
    <row r="1382" s="31" customFormat="1"/>
    <row r="1383" s="31" customFormat="1"/>
    <row r="1384" s="31" customFormat="1"/>
    <row r="1385" s="31" customFormat="1"/>
    <row r="1386" s="31" customFormat="1"/>
    <row r="1387" s="31" customFormat="1"/>
    <row r="1388" s="31" customFormat="1"/>
    <row r="1389" s="31" customFormat="1"/>
    <row r="1390" s="31" customFormat="1"/>
    <row r="1391" s="31" customFormat="1"/>
    <row r="1392" s="31" customFormat="1"/>
    <row r="1393" s="31" customFormat="1"/>
    <row r="1394" s="31" customFormat="1"/>
    <row r="1395" s="31" customFormat="1"/>
    <row r="1396" s="31" customFormat="1"/>
    <row r="1397" s="31" customFormat="1"/>
    <row r="1398" s="31" customFormat="1"/>
    <row r="1399" s="31" customFormat="1"/>
    <row r="1400" s="31" customFormat="1"/>
    <row r="1401" s="31" customFormat="1"/>
    <row r="1402" s="31" customFormat="1"/>
    <row r="1403" s="31" customFormat="1"/>
    <row r="1404" s="31" customFormat="1"/>
    <row r="1405" s="31" customFormat="1"/>
    <row r="1406" s="31" customFormat="1"/>
    <row r="1407" s="31" customFormat="1"/>
    <row r="1408" s="31" customFormat="1"/>
    <row r="1409" s="31" customFormat="1"/>
    <row r="1410" s="31" customFormat="1"/>
    <row r="1411" s="31" customFormat="1"/>
    <row r="1412" s="31" customFormat="1"/>
    <row r="1413" s="31" customFormat="1"/>
    <row r="1414" s="31" customFormat="1"/>
    <row r="1415" s="31" customFormat="1"/>
    <row r="1416" s="31" customFormat="1"/>
    <row r="1417" s="31" customFormat="1"/>
    <row r="1418" s="31" customFormat="1"/>
    <row r="1419" s="31" customFormat="1"/>
    <row r="1420" s="31" customFormat="1"/>
    <row r="1421" s="31" customFormat="1"/>
    <row r="1422" s="31" customFormat="1"/>
    <row r="1423" s="31" customFormat="1"/>
    <row r="1424" s="31" customFormat="1"/>
    <row r="1425" s="31" customFormat="1"/>
    <row r="1426" s="31" customFormat="1"/>
    <row r="1427" s="31" customFormat="1"/>
    <row r="1428" s="31" customFormat="1"/>
    <row r="1429" s="31" customFormat="1"/>
    <row r="1430" s="31" customFormat="1"/>
    <row r="1431" s="31" customFormat="1"/>
    <row r="1432" s="31" customFormat="1"/>
    <row r="1433" s="31" customFormat="1"/>
    <row r="1434" s="31" customFormat="1"/>
    <row r="1435" s="31" customFormat="1"/>
    <row r="1436" s="31" customFormat="1"/>
    <row r="1437" s="31" customFormat="1"/>
    <row r="1438" s="31" customFormat="1"/>
    <row r="1439" s="31" customFormat="1"/>
    <row r="1440" s="31" customFormat="1"/>
    <row r="1441" s="31" customFormat="1"/>
    <row r="1442" s="31" customFormat="1"/>
    <row r="1443" s="31" customFormat="1"/>
    <row r="1444" s="31" customFormat="1"/>
    <row r="1445" s="31" customFormat="1"/>
    <row r="1446" s="31" customFormat="1"/>
    <row r="1447" s="31" customFormat="1"/>
    <row r="1448" s="31" customFormat="1"/>
    <row r="1449" s="31" customFormat="1"/>
    <row r="1450" s="31" customFormat="1"/>
    <row r="1451" s="31" customFormat="1"/>
    <row r="1452" s="31" customFormat="1"/>
    <row r="1453" s="31" customFormat="1"/>
    <row r="1454" s="31" customFormat="1"/>
    <row r="1455" s="31" customFormat="1"/>
    <row r="1456" s="31" customFormat="1"/>
    <row r="1457" s="31" customFormat="1"/>
    <row r="1458" s="31" customFormat="1"/>
    <row r="1459" s="31" customFormat="1"/>
    <row r="1460" s="31" customFormat="1"/>
    <row r="1461" s="31" customFormat="1"/>
    <row r="1462" s="31" customFormat="1"/>
    <row r="1463" s="31" customFormat="1"/>
    <row r="1464" s="31" customFormat="1"/>
    <row r="1465" s="31" customFormat="1"/>
    <row r="1466" s="31" customFormat="1"/>
    <row r="1467" s="31" customFormat="1"/>
    <row r="1468" s="31" customFormat="1"/>
    <row r="1469" s="31" customFormat="1"/>
    <row r="1470" s="31" customFormat="1"/>
    <row r="1471" s="31" customFormat="1"/>
    <row r="1472" s="31" customFormat="1"/>
    <row r="1473" s="31" customFormat="1"/>
    <row r="1474" s="31" customFormat="1"/>
    <row r="1475" s="31" customFormat="1"/>
    <row r="1476" s="31" customFormat="1"/>
    <row r="1477" s="31" customFormat="1"/>
    <row r="1478" s="31" customFormat="1"/>
    <row r="1479" s="31" customFormat="1"/>
    <row r="1480" s="31" customFormat="1"/>
    <row r="1481" s="31" customFormat="1"/>
    <row r="1482" s="31" customFormat="1"/>
    <row r="1483" s="31" customFormat="1"/>
    <row r="1484" s="31" customFormat="1"/>
    <row r="1485" s="31" customFormat="1"/>
    <row r="1486" s="31" customFormat="1"/>
    <row r="1487" s="31" customFormat="1"/>
    <row r="1488" s="31" customFormat="1"/>
    <row r="1489" s="31" customFormat="1"/>
    <row r="1490" s="31" customFormat="1"/>
    <row r="1491" s="31" customFormat="1"/>
    <row r="1492" s="31" customFormat="1"/>
    <row r="1493" s="31" customFormat="1"/>
    <row r="1494" s="31" customFormat="1"/>
    <row r="1495" s="31" customFormat="1"/>
    <row r="1496" s="31" customFormat="1"/>
    <row r="1497" s="31" customFormat="1"/>
    <row r="1498" s="31" customFormat="1"/>
    <row r="1499" s="31" customFormat="1"/>
    <row r="1500" s="31" customFormat="1"/>
    <row r="1501" s="31" customFormat="1"/>
    <row r="1502" s="31" customFormat="1"/>
    <row r="1503" s="31" customFormat="1"/>
    <row r="1504" s="31" customFormat="1"/>
    <row r="1505" s="31" customFormat="1"/>
    <row r="1506" s="31" customFormat="1"/>
    <row r="1507" s="31" customFormat="1"/>
    <row r="1508" s="31" customFormat="1"/>
    <row r="1509" s="31" customFormat="1"/>
    <row r="1510" s="31" customFormat="1"/>
    <row r="1511" s="31" customFormat="1"/>
    <row r="1512" s="31" customFormat="1"/>
    <row r="1513" s="31" customFormat="1"/>
    <row r="1514" s="31" customFormat="1"/>
    <row r="1515" s="31" customFormat="1"/>
    <row r="1516" s="31" customFormat="1"/>
    <row r="1517" s="31" customFormat="1"/>
    <row r="1518" s="31" customFormat="1"/>
    <row r="1519" s="31" customFormat="1"/>
    <row r="1520" s="31" customFormat="1"/>
    <row r="1521" s="31" customFormat="1"/>
    <row r="1522" s="31" customFormat="1"/>
    <row r="1523" s="31" customFormat="1"/>
    <row r="1524" s="31" customFormat="1"/>
    <row r="1525" s="31" customFormat="1"/>
    <row r="1526" s="31" customFormat="1"/>
    <row r="1527" s="31" customFormat="1"/>
    <row r="1528" s="31" customFormat="1"/>
    <row r="1529" s="31" customFormat="1"/>
    <row r="1530" s="31" customFormat="1"/>
    <row r="1531" s="31" customFormat="1"/>
    <row r="1532" s="31" customFormat="1"/>
    <row r="1533" s="31" customFormat="1"/>
    <row r="1534" s="31" customFormat="1"/>
    <row r="1535" s="31" customFormat="1"/>
    <row r="1536" s="31" customFormat="1"/>
    <row r="1537" s="31" customFormat="1"/>
    <row r="1538" s="31" customFormat="1"/>
    <row r="1539" s="31" customFormat="1"/>
    <row r="1540" s="31" customFormat="1"/>
    <row r="1541" s="31" customFormat="1"/>
    <row r="1542" s="31" customFormat="1"/>
    <row r="1543" s="31" customFormat="1"/>
    <row r="1544" s="31" customFormat="1"/>
    <row r="1545" s="31" customFormat="1"/>
    <row r="1546" s="31" customFormat="1"/>
    <row r="1547" s="31" customFormat="1"/>
    <row r="1548" s="31" customFormat="1"/>
    <row r="1549" s="31" customFormat="1"/>
    <row r="1550" s="31" customFormat="1"/>
    <row r="1551" s="31" customFormat="1"/>
    <row r="1552" s="31" customFormat="1"/>
    <row r="1553" s="31" customFormat="1"/>
    <row r="1554" s="31" customFormat="1"/>
    <row r="1555" s="31" customFormat="1"/>
    <row r="1556" s="31" customFormat="1"/>
    <row r="1557" s="31" customFormat="1"/>
    <row r="1558" s="31" customFormat="1"/>
    <row r="1559" s="31" customFormat="1"/>
    <row r="1560" s="31" customFormat="1"/>
    <row r="1561" s="31" customFormat="1"/>
    <row r="1562" s="31" customFormat="1"/>
    <row r="1563" s="31" customFormat="1"/>
    <row r="1564" s="31" customFormat="1"/>
    <row r="1565" s="31" customFormat="1"/>
    <row r="1566" s="31" customFormat="1"/>
    <row r="1567" s="31" customFormat="1"/>
    <row r="1568" s="31" customFormat="1"/>
    <row r="1569" s="31" customFormat="1"/>
    <row r="1570" s="31" customFormat="1"/>
    <row r="1571" s="31" customFormat="1"/>
    <row r="1572" s="31" customFormat="1"/>
    <row r="1573" s="31" customFormat="1"/>
    <row r="1574" s="31" customFormat="1"/>
    <row r="1575" s="31" customFormat="1"/>
    <row r="1576" s="31" customFormat="1"/>
    <row r="1577" s="31" customFormat="1"/>
    <row r="1578" s="31" customFormat="1"/>
    <row r="1579" s="31" customFormat="1"/>
    <row r="1580" s="31" customFormat="1"/>
    <row r="1581" s="31" customFormat="1"/>
    <row r="1582" s="31" customFormat="1"/>
    <row r="1583" s="31" customFormat="1"/>
    <row r="1584" s="31" customFormat="1"/>
    <row r="1585" s="31" customFormat="1"/>
    <row r="1586" s="31" customFormat="1"/>
    <row r="1587" s="31" customFormat="1"/>
    <row r="1588" s="31" customFormat="1"/>
    <row r="1589" s="31" customFormat="1"/>
    <row r="1590" s="31" customFormat="1"/>
    <row r="1591" s="31" customFormat="1"/>
    <row r="1592" s="31" customFormat="1"/>
    <row r="1593" s="31" customFormat="1"/>
    <row r="1594" s="31" customFormat="1"/>
    <row r="1595" s="31" customFormat="1"/>
    <row r="1596" s="31" customFormat="1"/>
    <row r="1597" s="31" customFormat="1"/>
    <row r="1598" s="31" customFormat="1"/>
    <row r="1599" s="31" customFormat="1"/>
    <row r="1600" s="31" customFormat="1"/>
    <row r="1601" s="31" customFormat="1"/>
    <row r="1602" s="31" customFormat="1"/>
    <row r="1603" s="31" customFormat="1"/>
    <row r="1604" s="31" customFormat="1"/>
    <row r="1605" s="31" customFormat="1"/>
    <row r="1606" s="31" customFormat="1"/>
    <row r="1607" s="31" customFormat="1"/>
    <row r="1608" s="31" customFormat="1"/>
    <row r="1609" s="31" customFormat="1"/>
    <row r="1610" s="31" customFormat="1"/>
    <row r="1611" s="31" customFormat="1"/>
    <row r="1612" s="31" customFormat="1"/>
    <row r="1613" s="31" customFormat="1"/>
    <row r="1614" s="31" customFormat="1"/>
    <row r="1615" s="31" customFormat="1"/>
    <row r="1616" s="31" customFormat="1"/>
    <row r="1617" s="31" customFormat="1"/>
    <row r="1618" s="31" customFormat="1"/>
    <row r="1619" s="31" customFormat="1"/>
    <row r="1620" s="31" customFormat="1"/>
    <row r="1621" s="31" customFormat="1"/>
    <row r="1622" s="31" customFormat="1"/>
    <row r="1623" s="31" customFormat="1"/>
    <row r="1624" s="31" customFormat="1"/>
    <row r="1625" s="31" customFormat="1"/>
    <row r="1626" s="31" customFormat="1"/>
    <row r="1627" s="31" customFormat="1"/>
    <row r="1628" s="31" customFormat="1"/>
    <row r="1629" s="31" customFormat="1"/>
    <row r="1630" s="31" customFormat="1"/>
    <row r="1631" s="31" customFormat="1"/>
    <row r="1632" s="31" customFormat="1"/>
    <row r="1633" s="31" customFormat="1"/>
    <row r="1634" s="31" customFormat="1"/>
    <row r="1635" s="31" customFormat="1"/>
    <row r="1636" s="31" customFormat="1"/>
    <row r="1637" s="31" customFormat="1"/>
    <row r="1638" s="31" customFormat="1"/>
    <row r="1639" s="31" customFormat="1"/>
    <row r="1640" s="31" customFormat="1"/>
    <row r="1641" s="31" customFormat="1"/>
    <row r="1642" s="31" customFormat="1"/>
    <row r="1643" s="31" customFormat="1"/>
    <row r="1644" s="31" customFormat="1"/>
    <row r="1645" s="31" customFormat="1"/>
    <row r="1646" s="31" customFormat="1"/>
    <row r="1647" s="31" customFormat="1"/>
    <row r="1648" s="31" customFormat="1"/>
    <row r="1649" s="31" customFormat="1"/>
    <row r="1650" s="31" customFormat="1"/>
    <row r="1651" s="31" customFormat="1"/>
    <row r="1652" s="31" customFormat="1"/>
    <row r="1653" s="31" customFormat="1"/>
    <row r="1654" s="31" customFormat="1"/>
    <row r="1655" s="31" customFormat="1"/>
    <row r="1656" s="31" customFormat="1"/>
    <row r="1657" s="31" customFormat="1"/>
    <row r="1658" s="31" customFormat="1"/>
    <row r="1659" s="31" customFormat="1"/>
    <row r="1660" s="31" customFormat="1"/>
    <row r="1661" s="31" customFormat="1"/>
    <row r="1662" s="31" customFormat="1"/>
    <row r="1663" s="31" customFormat="1"/>
    <row r="1664" s="31" customFormat="1"/>
    <row r="1665" s="31" customFormat="1"/>
    <row r="1666" s="31" customFormat="1"/>
    <row r="1667" s="31" customFormat="1"/>
    <row r="1668" s="31" customFormat="1"/>
    <row r="1669" s="31" customFormat="1"/>
    <row r="1670" s="31" customFormat="1"/>
    <row r="1671" s="31" customFormat="1"/>
    <row r="1672" s="31" customFormat="1"/>
    <row r="1673" s="31" customFormat="1"/>
    <row r="1674" s="31" customFormat="1"/>
    <row r="1675" s="31" customFormat="1"/>
    <row r="1676" s="31" customFormat="1"/>
    <row r="1677" s="31" customFormat="1"/>
    <row r="1678" s="31" customFormat="1"/>
    <row r="1679" s="31" customFormat="1"/>
    <row r="1680" s="31" customFormat="1"/>
    <row r="1681" s="31" customFormat="1"/>
    <row r="1682" s="31" customFormat="1"/>
    <row r="1683" s="31" customFormat="1"/>
    <row r="1684" s="31" customFormat="1"/>
    <row r="1685" s="31" customFormat="1"/>
    <row r="1686" s="31" customFormat="1"/>
    <row r="1687" s="31" customFormat="1"/>
    <row r="1688" s="31" customFormat="1"/>
    <row r="1689" s="31" customFormat="1"/>
    <row r="1690" s="31" customFormat="1"/>
    <row r="1691" s="31" customFormat="1"/>
    <row r="1692" s="31" customFormat="1"/>
    <row r="1693" s="31" customFormat="1"/>
    <row r="1694" s="31" customFormat="1"/>
    <row r="1695" s="31" customFormat="1"/>
    <row r="1696" s="31" customFormat="1"/>
    <row r="1697" s="31" customFormat="1"/>
    <row r="1698" s="31" customFormat="1"/>
    <row r="1699" s="31" customFormat="1"/>
    <row r="1700" s="31" customFormat="1"/>
    <row r="1701" s="31" customFormat="1"/>
    <row r="1702" s="31" customFormat="1"/>
    <row r="1703" s="31" customFormat="1"/>
    <row r="1704" s="31" customFormat="1"/>
    <row r="1705" s="31" customFormat="1"/>
    <row r="1706" s="31" customFormat="1"/>
    <row r="1707" s="31" customFormat="1"/>
    <row r="1708" s="31" customFormat="1"/>
    <row r="1709" s="31" customFormat="1"/>
    <row r="1710" s="31" customFormat="1"/>
    <row r="1711" s="31" customFormat="1"/>
    <row r="1712" s="31" customFormat="1"/>
    <row r="1713" s="31" customFormat="1"/>
    <row r="1714" s="31" customFormat="1"/>
    <row r="1715" s="31" customFormat="1"/>
    <row r="1716" s="31" customFormat="1"/>
    <row r="1717" s="31" customFormat="1"/>
    <row r="1718" s="31" customFormat="1"/>
    <row r="1719" s="31" customFormat="1"/>
    <row r="1720" s="31" customFormat="1"/>
    <row r="1721" s="31" customFormat="1"/>
    <row r="1722" s="31" customFormat="1"/>
    <row r="1723" s="31" customFormat="1"/>
    <row r="1724" s="31" customFormat="1"/>
    <row r="1725" s="31" customFormat="1"/>
    <row r="1726" s="31" customFormat="1"/>
    <row r="1727" s="31" customFormat="1"/>
    <row r="1728" s="31" customFormat="1"/>
    <row r="1729" s="31" customFormat="1"/>
    <row r="1730" s="31" customFormat="1"/>
    <row r="1731" s="31" customFormat="1"/>
    <row r="1732" s="31" customFormat="1"/>
    <row r="1733" s="31" customFormat="1"/>
    <row r="1734" s="31" customFormat="1"/>
    <row r="1735" s="31" customFormat="1"/>
    <row r="1736" s="31" customFormat="1"/>
    <row r="1737" s="31" customFormat="1"/>
    <row r="1738" s="31" customFormat="1"/>
    <row r="1739" s="31" customFormat="1"/>
    <row r="1740" s="31" customFormat="1"/>
    <row r="1741" s="31" customFormat="1"/>
    <row r="1742" s="31" customFormat="1"/>
    <row r="1743" s="31" customFormat="1"/>
    <row r="1744" s="31" customFormat="1"/>
    <row r="1745" s="31" customFormat="1"/>
    <row r="1746" s="31" customFormat="1"/>
    <row r="1747" s="31" customFormat="1"/>
    <row r="1748" s="31" customFormat="1"/>
    <row r="1749" s="31" customFormat="1"/>
    <row r="1750" s="31" customFormat="1"/>
    <row r="1751" s="31" customFormat="1"/>
    <row r="1752" s="31" customFormat="1"/>
    <row r="1753" s="31" customFormat="1"/>
    <row r="1754" s="31" customFormat="1"/>
    <row r="1755" s="31" customFormat="1"/>
    <row r="1756" s="31" customFormat="1"/>
    <row r="1757" s="31" customFormat="1"/>
    <row r="1758" s="31" customFormat="1"/>
    <row r="1759" s="31" customFormat="1"/>
    <row r="1760" s="31" customFormat="1"/>
    <row r="1761" s="31" customFormat="1"/>
    <row r="1762" s="31" customFormat="1"/>
    <row r="1763" s="31" customFormat="1"/>
    <row r="1764" s="31" customFormat="1"/>
    <row r="1765" s="31" customFormat="1"/>
    <row r="1766" s="31" customFormat="1"/>
    <row r="1767" s="31" customFormat="1"/>
    <row r="1768" s="31" customFormat="1"/>
    <row r="1769" s="31" customFormat="1"/>
    <row r="1770" s="31" customFormat="1"/>
    <row r="1771" s="31" customFormat="1"/>
    <row r="1772" s="31" customFormat="1"/>
    <row r="1773" s="31" customFormat="1"/>
    <row r="1774" s="31" customFormat="1"/>
    <row r="1775" s="31" customFormat="1"/>
    <row r="1776" s="31" customFormat="1"/>
    <row r="1777" s="31" customFormat="1"/>
    <row r="1778" s="31" customFormat="1"/>
    <row r="1779" s="31" customFormat="1"/>
    <row r="1780" s="31" customFormat="1"/>
    <row r="1781" s="31" customFormat="1"/>
    <row r="1782" s="31" customFormat="1"/>
    <row r="1783" s="31" customFormat="1"/>
    <row r="1784" s="31" customFormat="1"/>
    <row r="1785" s="31" customFormat="1"/>
    <row r="1786" s="31" customFormat="1"/>
    <row r="1787" s="31" customFormat="1"/>
    <row r="1788" s="31" customFormat="1"/>
    <row r="1789" s="31" customFormat="1"/>
    <row r="1790" s="31" customFormat="1"/>
    <row r="1791" s="31" customFormat="1"/>
    <row r="1792" s="31" customFormat="1"/>
    <row r="1793" s="31" customFormat="1"/>
    <row r="1794" s="31" customFormat="1"/>
    <row r="1795" s="31" customFormat="1"/>
    <row r="1796" s="31" customFormat="1"/>
    <row r="1797" s="31" customFormat="1"/>
    <row r="1798" s="31" customFormat="1"/>
    <row r="1799" s="31" customFormat="1"/>
    <row r="1800" s="31" customFormat="1"/>
    <row r="1801" s="31" customFormat="1"/>
    <row r="1802" s="31" customFormat="1"/>
    <row r="1803" s="31" customFormat="1"/>
    <row r="1804" s="31" customFormat="1"/>
    <row r="1805" s="31" customFormat="1"/>
    <row r="1806" s="31" customFormat="1"/>
    <row r="1807" s="31" customFormat="1"/>
    <row r="1808" s="31" customFormat="1"/>
    <row r="1809" s="31" customFormat="1"/>
    <row r="1810" s="31" customFormat="1"/>
    <row r="1811" s="31" customFormat="1"/>
    <row r="1812" s="31" customFormat="1"/>
    <row r="1813" s="31" customFormat="1"/>
    <row r="1814" s="31" customFormat="1"/>
    <row r="1815" s="31" customFormat="1"/>
    <row r="1816" s="31" customFormat="1"/>
    <row r="1817" s="31" customFormat="1"/>
    <row r="1818" s="31" customFormat="1"/>
    <row r="1819" s="31" customFormat="1"/>
    <row r="1820" s="31" customFormat="1"/>
    <row r="1821" s="31" customFormat="1"/>
    <row r="1822" s="31" customFormat="1"/>
    <row r="1823" s="31" customFormat="1"/>
    <row r="1824" s="31" customFormat="1"/>
    <row r="1825" s="31" customFormat="1"/>
    <row r="1826" s="31" customFormat="1"/>
    <row r="1827" s="31" customFormat="1"/>
    <row r="1828" s="31" customFormat="1"/>
    <row r="1829" s="31" customFormat="1"/>
    <row r="1830" s="31" customFormat="1"/>
    <row r="1831" s="31" customFormat="1"/>
    <row r="1832" s="31" customFormat="1"/>
    <row r="1833" s="31" customFormat="1"/>
    <row r="1834" s="31" customFormat="1"/>
    <row r="1835" s="31" customFormat="1"/>
    <row r="1836" s="31" customFormat="1"/>
    <row r="1837" s="31" customFormat="1"/>
    <row r="1838" s="31" customFormat="1"/>
    <row r="1839" s="31" customFormat="1"/>
    <row r="1840" s="31" customFormat="1"/>
    <row r="1841" s="31" customFormat="1"/>
    <row r="1842" s="31" customFormat="1"/>
    <row r="1843" s="31" customFormat="1"/>
    <row r="1844" s="31" customFormat="1"/>
    <row r="1845" s="31" customFormat="1"/>
    <row r="1846" s="31" customFormat="1"/>
    <row r="1847" s="31" customFormat="1"/>
    <row r="1848" s="31" customFormat="1"/>
    <row r="1849" s="31" customFormat="1"/>
    <row r="1850" s="31" customFormat="1"/>
    <row r="1851" s="31" customFormat="1"/>
    <row r="1852" s="31" customFormat="1"/>
    <row r="1853" s="31" customFormat="1"/>
    <row r="1854" s="31" customFormat="1"/>
    <row r="1855" s="31" customFormat="1"/>
    <row r="1856" s="31" customFormat="1"/>
    <row r="1857" s="31" customFormat="1"/>
    <row r="1858" s="31" customFormat="1"/>
    <row r="1859" s="31" customFormat="1"/>
    <row r="1860" s="31" customFormat="1"/>
    <row r="1861" s="31" customFormat="1"/>
    <row r="1862" s="31" customFormat="1"/>
    <row r="1863" s="31" customFormat="1"/>
    <row r="1864" s="31" customFormat="1"/>
    <row r="1865" s="31" customFormat="1"/>
    <row r="1866" s="31" customFormat="1"/>
    <row r="1867" s="31" customFormat="1"/>
    <row r="1868" s="31" customFormat="1"/>
    <row r="1869" s="31" customFormat="1"/>
    <row r="1870" s="31" customFormat="1"/>
    <row r="1871" s="31" customFormat="1"/>
    <row r="1872" s="31" customFormat="1"/>
    <row r="1873" s="31" customFormat="1"/>
    <row r="1874" s="31" customFormat="1"/>
    <row r="1875" s="31" customFormat="1"/>
    <row r="1876" s="31" customFormat="1"/>
    <row r="1877" s="31" customFormat="1"/>
    <row r="1878" s="31" customFormat="1"/>
    <row r="1879" s="31" customFormat="1"/>
    <row r="1880" s="31" customFormat="1"/>
    <row r="1881" s="31" customFormat="1"/>
    <row r="1882" s="31" customFormat="1"/>
    <row r="1883" s="31" customFormat="1"/>
    <row r="1884" s="31" customFormat="1"/>
    <row r="1885" s="31" customFormat="1"/>
    <row r="1886" s="31" customFormat="1"/>
    <row r="1887" s="31" customFormat="1"/>
    <row r="1888" s="31" customFormat="1"/>
    <row r="1889" s="31" customFormat="1"/>
    <row r="1890" s="31" customFormat="1"/>
    <row r="1891" s="31" customFormat="1"/>
    <row r="1892" s="31" customFormat="1"/>
    <row r="1893" s="31" customFormat="1"/>
    <row r="1894" s="31" customFormat="1"/>
    <row r="1895" s="31" customFormat="1"/>
    <row r="1896" s="31" customFormat="1"/>
    <row r="1897" s="31" customFormat="1"/>
    <row r="1898" s="31" customFormat="1"/>
    <row r="1899" s="31" customFormat="1"/>
    <row r="1900" s="31" customFormat="1"/>
    <row r="1901" s="31" customFormat="1"/>
    <row r="1902" s="31" customFormat="1"/>
    <row r="1903" s="31" customFormat="1"/>
    <row r="1904" s="31" customFormat="1"/>
    <row r="1905" s="31" customFormat="1"/>
    <row r="1906" s="31" customFormat="1"/>
    <row r="1907" s="31" customFormat="1"/>
    <row r="1908" s="31" customFormat="1"/>
    <row r="1909" s="31" customFormat="1"/>
    <row r="1910" s="31" customFormat="1"/>
    <row r="1911" s="31" customFormat="1"/>
    <row r="1912" s="31" customFormat="1"/>
    <row r="1913" s="31" customFormat="1"/>
    <row r="1914" s="31" customFormat="1"/>
    <row r="1915" s="31" customFormat="1"/>
    <row r="1916" s="31" customFormat="1"/>
    <row r="1917" s="31" customFormat="1"/>
    <row r="1918" s="31" customFormat="1"/>
    <row r="1919" s="31" customFormat="1"/>
    <row r="1920" s="31" customFormat="1"/>
    <row r="1921" s="31" customFormat="1"/>
    <row r="1922" s="31" customFormat="1"/>
    <row r="1923" s="31" customFormat="1"/>
    <row r="1924" s="31" customFormat="1"/>
    <row r="1925" s="31" customFormat="1"/>
    <row r="1926" s="31" customFormat="1"/>
    <row r="1927" s="31" customFormat="1"/>
    <row r="1928" s="31" customFormat="1"/>
    <row r="1929" s="31" customFormat="1"/>
    <row r="1930" s="31" customFormat="1"/>
    <row r="1931" s="31" customFormat="1"/>
    <row r="1932" s="31" customFormat="1"/>
    <row r="1933" s="31" customFormat="1"/>
    <row r="1934" s="31" customFormat="1"/>
    <row r="1935" s="31" customFormat="1"/>
    <row r="1936" s="31" customFormat="1"/>
    <row r="1937" s="31" customFormat="1"/>
    <row r="1938" s="31" customFormat="1"/>
    <row r="1939" s="31" customFormat="1"/>
    <row r="1940" s="31" customFormat="1"/>
    <row r="1941" s="31" customFormat="1"/>
    <row r="1942" s="31" customFormat="1"/>
    <row r="1943" s="31" customFormat="1"/>
    <row r="1944" s="31" customFormat="1"/>
    <row r="1945" s="31" customFormat="1"/>
    <row r="1946" s="31" customFormat="1"/>
    <row r="1947" s="31" customFormat="1"/>
    <row r="1948" s="31" customFormat="1"/>
    <row r="1949" s="31" customFormat="1"/>
    <row r="1950" s="31" customFormat="1"/>
    <row r="1951" s="31" customFormat="1"/>
    <row r="1952" s="31" customFormat="1"/>
    <row r="1953" s="31" customFormat="1"/>
    <row r="1954" s="31" customFormat="1"/>
    <row r="1955" s="31" customFormat="1"/>
    <row r="1956" s="31" customFormat="1"/>
    <row r="1957" s="31" customFormat="1"/>
    <row r="1958" s="31" customFormat="1"/>
    <row r="1959" s="31" customFormat="1"/>
    <row r="1960" s="31" customFormat="1"/>
    <row r="1961" s="31" customFormat="1"/>
    <row r="1962" s="31" customFormat="1"/>
    <row r="1963" s="31" customFormat="1"/>
    <row r="1964" s="31" customFormat="1"/>
    <row r="1965" s="31" customFormat="1"/>
    <row r="1966" s="31" customFormat="1"/>
    <row r="1967" s="31" customFormat="1"/>
    <row r="1968" s="31" customFormat="1"/>
    <row r="1969" s="31" customFormat="1"/>
    <row r="1970" s="31" customFormat="1"/>
    <row r="1971" s="31" customFormat="1"/>
    <row r="1972" s="31" customFormat="1"/>
    <row r="1973" s="31" customFormat="1"/>
    <row r="1974" s="31" customFormat="1"/>
    <row r="1975" s="31" customFormat="1"/>
    <row r="1976" s="31" customFormat="1"/>
    <row r="1977" s="31" customFormat="1"/>
    <row r="1978" s="31" customFormat="1"/>
    <row r="1979" s="31" customFormat="1"/>
    <row r="1980" s="31" customFormat="1"/>
    <row r="1981" s="31" customFormat="1"/>
    <row r="1982" s="31" customFormat="1"/>
    <row r="1983" s="31" customFormat="1"/>
    <row r="1984" s="31" customFormat="1"/>
    <row r="1985" s="31" customFormat="1"/>
    <row r="1986" s="31" customFormat="1"/>
    <row r="1987" s="31" customFormat="1"/>
    <row r="1988" s="31" customFormat="1"/>
    <row r="1989" s="31" customFormat="1"/>
    <row r="1990" s="31" customFormat="1"/>
    <row r="1991" s="31" customFormat="1"/>
    <row r="1992" s="31" customFormat="1"/>
    <row r="1993" s="31" customFormat="1"/>
    <row r="1994" s="31" customFormat="1"/>
    <row r="1995" s="31" customFormat="1"/>
    <row r="1996" s="31" customFormat="1"/>
    <row r="1997" s="31" customFormat="1"/>
    <row r="1998" s="31" customFormat="1"/>
    <row r="1999" s="31" customFormat="1"/>
    <row r="2000" s="31" customFormat="1"/>
    <row r="2001" s="31" customFormat="1"/>
    <row r="2002" s="31" customFormat="1"/>
    <row r="2003" s="31" customFormat="1"/>
    <row r="2004" s="31" customFormat="1"/>
    <row r="2005" s="31" customFormat="1"/>
    <row r="2006" s="31" customFormat="1"/>
    <row r="2007" s="31" customFormat="1"/>
    <row r="2008" s="31" customFormat="1"/>
    <row r="2009" s="31" customFormat="1"/>
    <row r="2010" s="31" customFormat="1"/>
    <row r="2011" s="31" customFormat="1"/>
    <row r="2012" s="31" customFormat="1"/>
    <row r="2013" s="31" customFormat="1"/>
    <row r="2014" s="31" customFormat="1"/>
    <row r="2015" s="31" customFormat="1"/>
    <row r="2016" s="31" customFormat="1"/>
    <row r="2017" s="31" customFormat="1"/>
    <row r="2018" s="31" customFormat="1"/>
    <row r="2019" s="31" customFormat="1"/>
    <row r="2020" s="31" customFormat="1"/>
    <row r="2021" s="31" customFormat="1"/>
    <row r="2022" s="31" customFormat="1"/>
    <row r="2023" s="31" customFormat="1"/>
    <row r="2024" s="31" customFormat="1"/>
    <row r="2025" s="31" customFormat="1"/>
    <row r="2026" s="31" customFormat="1"/>
    <row r="2027" s="31" customFormat="1"/>
    <row r="2028" s="31" customFormat="1"/>
    <row r="2029" s="31" customFormat="1"/>
    <row r="2030" s="31" customFormat="1"/>
    <row r="2031" s="31" customFormat="1"/>
    <row r="2032" s="31" customFormat="1"/>
    <row r="2033" s="31" customFormat="1"/>
    <row r="2034" s="31" customFormat="1"/>
    <row r="2035" s="31" customFormat="1"/>
    <row r="2036" s="31" customFormat="1"/>
    <row r="2037" s="31" customFormat="1"/>
    <row r="2038" s="31" customFormat="1"/>
    <row r="2039" s="31" customFormat="1"/>
    <row r="2040" s="31" customFormat="1"/>
    <row r="2041" s="31" customFormat="1"/>
    <row r="2042" s="31" customFormat="1"/>
    <row r="2043" s="31" customFormat="1"/>
    <row r="2044" s="31" customFormat="1"/>
    <row r="2045" s="31" customFormat="1"/>
    <row r="2046" s="31" customFormat="1"/>
    <row r="2047" s="31" customFormat="1"/>
    <row r="2048" s="31" customFormat="1"/>
    <row r="2049" s="31" customFormat="1"/>
    <row r="2050" s="31" customFormat="1"/>
    <row r="2051" s="31" customFormat="1"/>
    <row r="2052" s="31" customFormat="1"/>
    <row r="2053" s="31" customFormat="1"/>
    <row r="2054" s="31" customFormat="1"/>
    <row r="2055" s="31" customFormat="1"/>
    <row r="2056" s="31" customFormat="1"/>
    <row r="2057" s="31" customFormat="1"/>
    <row r="2058" s="31" customFormat="1"/>
    <row r="2059" s="31" customFormat="1"/>
    <row r="2060" s="31" customFormat="1"/>
    <row r="2061" s="31" customFormat="1"/>
    <row r="2062" s="31" customFormat="1"/>
    <row r="2063" s="31" customFormat="1"/>
    <row r="2064" s="31" customFormat="1"/>
    <row r="2065" s="31" customFormat="1"/>
    <row r="2066" s="31" customFormat="1"/>
    <row r="2067" s="31" customFormat="1"/>
    <row r="2068" s="31" customFormat="1"/>
    <row r="2069" s="31" customFormat="1"/>
    <row r="2070" s="31" customFormat="1"/>
    <row r="2071" s="31" customFormat="1"/>
    <row r="2072" s="31" customFormat="1"/>
    <row r="2073" s="31" customFormat="1"/>
    <row r="2074" s="31" customFormat="1"/>
    <row r="2075" s="31" customFormat="1"/>
    <row r="2076" s="31" customFormat="1"/>
    <row r="2077" s="31" customFormat="1"/>
    <row r="2078" s="31" customFormat="1"/>
    <row r="2079" s="31" customFormat="1"/>
    <row r="2080" s="31" customFormat="1"/>
    <row r="2081" s="31" customFormat="1"/>
    <row r="2082" s="31" customFormat="1"/>
    <row r="2083" s="31" customFormat="1"/>
    <row r="2084" s="31" customFormat="1"/>
    <row r="2085" s="31" customFormat="1"/>
    <row r="2086" s="31" customFormat="1"/>
    <row r="2087" s="31" customFormat="1"/>
    <row r="2088" s="31" customFormat="1"/>
    <row r="2089" s="31" customFormat="1"/>
    <row r="2090" s="31" customFormat="1"/>
    <row r="2091" s="31" customFormat="1"/>
    <row r="2092" s="31" customFormat="1"/>
    <row r="2093" s="31" customFormat="1"/>
    <row r="2094" s="31" customFormat="1"/>
    <row r="2095" s="31" customFormat="1"/>
    <row r="2096" s="31" customFormat="1"/>
    <row r="2097" s="31" customFormat="1"/>
    <row r="2098" s="31" customFormat="1"/>
    <row r="2099" s="31" customFormat="1"/>
    <row r="2100" s="31" customFormat="1"/>
    <row r="2101" s="31" customFormat="1"/>
    <row r="2102" s="31" customFormat="1"/>
    <row r="2103" s="31" customFormat="1"/>
    <row r="2104" s="31" customFormat="1"/>
    <row r="2105" s="31" customFormat="1"/>
    <row r="2106" s="31" customFormat="1"/>
    <row r="2107" s="31" customFormat="1"/>
    <row r="2108" s="31" customFormat="1"/>
    <row r="2109" s="31" customFormat="1"/>
    <row r="2110" s="31" customFormat="1"/>
    <row r="2111" s="31" customFormat="1"/>
    <row r="2112" s="31" customFormat="1"/>
    <row r="2113" s="31" customFormat="1"/>
    <row r="2114" s="31" customFormat="1"/>
    <row r="2115" s="31" customFormat="1"/>
    <row r="2116" s="31" customFormat="1"/>
    <row r="2117" s="31" customFormat="1"/>
    <row r="2118" s="31" customFormat="1"/>
    <row r="2119" s="31" customFormat="1"/>
    <row r="2120" s="31" customFormat="1"/>
    <row r="2121" s="31" customFormat="1"/>
    <row r="2122" s="31" customFormat="1"/>
    <row r="2123" s="31" customFormat="1"/>
    <row r="2124" s="31" customFormat="1"/>
    <row r="2125" s="31" customFormat="1"/>
    <row r="2126" s="31" customFormat="1"/>
    <row r="2127" s="31" customFormat="1"/>
    <row r="2128" s="31" customFormat="1"/>
    <row r="2129" s="31" customFormat="1"/>
    <row r="2130" s="31" customFormat="1"/>
    <row r="2131" s="31" customFormat="1"/>
    <row r="2132" s="31" customFormat="1"/>
    <row r="2133" s="31" customFormat="1"/>
    <row r="2134" s="31" customFormat="1"/>
    <row r="2135" s="31" customFormat="1"/>
    <row r="2136" s="31" customFormat="1"/>
    <row r="2137" s="31" customFormat="1"/>
    <row r="2138" s="31" customFormat="1"/>
    <row r="2139" s="31" customFormat="1"/>
    <row r="2140" s="31" customFormat="1"/>
    <row r="2141" s="31" customFormat="1"/>
    <row r="2142" s="31" customFormat="1"/>
    <row r="2143" s="31" customFormat="1"/>
    <row r="2144" s="31" customFormat="1"/>
    <row r="2145" s="31" customFormat="1"/>
    <row r="2146" s="31" customFormat="1"/>
    <row r="2147" s="31" customFormat="1"/>
    <row r="2148" s="31" customFormat="1"/>
    <row r="2149" s="31" customFormat="1"/>
    <row r="2150" s="31" customFormat="1"/>
    <row r="2151" s="31" customFormat="1"/>
    <row r="2152" s="31" customFormat="1"/>
    <row r="2153" s="31" customFormat="1"/>
    <row r="2154" s="31" customFormat="1"/>
    <row r="2155" s="31" customFormat="1"/>
    <row r="2156" s="31" customFormat="1"/>
    <row r="2157" s="31" customFormat="1"/>
    <row r="2158" s="31" customFormat="1"/>
    <row r="2159" s="31" customFormat="1"/>
    <row r="2160" s="31" customFormat="1"/>
    <row r="2161" s="31" customFormat="1"/>
    <row r="2162" s="31" customFormat="1"/>
    <row r="2163" s="31" customFormat="1"/>
    <row r="2164" s="31" customFormat="1"/>
    <row r="2165" s="31" customFormat="1"/>
    <row r="2166" s="31" customFormat="1"/>
    <row r="2167" s="31" customFormat="1"/>
    <row r="2168" s="31" customFormat="1"/>
    <row r="2169" s="31" customFormat="1"/>
    <row r="2170" s="31" customFormat="1"/>
    <row r="2171" s="31" customFormat="1"/>
    <row r="2172" s="31" customFormat="1"/>
    <row r="2173" s="31" customFormat="1"/>
    <row r="2174" s="31" customFormat="1"/>
    <row r="2175" s="31" customFormat="1"/>
    <row r="2176" s="31" customFormat="1"/>
    <row r="2177" s="31" customFormat="1"/>
    <row r="2178" s="31" customFormat="1"/>
  </sheetData>
  <sheetProtection sheet="1" objects="1" scenarios="1" formatCells="0" formatColumns="0" formatRows="0"/>
  <mergeCells count="36">
    <mergeCell ref="A29:C29"/>
    <mergeCell ref="D29:F29"/>
    <mergeCell ref="A30:C30"/>
    <mergeCell ref="D30:E30"/>
    <mergeCell ref="A32:C32"/>
    <mergeCell ref="A25:C25"/>
    <mergeCell ref="D25:F25"/>
    <mergeCell ref="A27:C27"/>
    <mergeCell ref="D27:F27"/>
    <mergeCell ref="A28:C28"/>
    <mergeCell ref="D28:F28"/>
    <mergeCell ref="A20:C20"/>
    <mergeCell ref="D20:F20"/>
    <mergeCell ref="A21:C21"/>
    <mergeCell ref="D21:F21"/>
    <mergeCell ref="A23:F23"/>
    <mergeCell ref="A22:F22"/>
    <mergeCell ref="A13:D13"/>
    <mergeCell ref="A17:F17"/>
    <mergeCell ref="A18:F18"/>
    <mergeCell ref="A19:C19"/>
    <mergeCell ref="D19:F19"/>
    <mergeCell ref="A16:F16"/>
    <mergeCell ref="A8:F8"/>
    <mergeCell ref="A9:F9"/>
    <mergeCell ref="A10:F10"/>
    <mergeCell ref="A11:F11"/>
    <mergeCell ref="A12:D12"/>
    <mergeCell ref="A1:D1"/>
    <mergeCell ref="A7:F7"/>
    <mergeCell ref="A3:F3"/>
    <mergeCell ref="A4:F4"/>
    <mergeCell ref="A5:C5"/>
    <mergeCell ref="D5:F5"/>
    <mergeCell ref="A6:C6"/>
    <mergeCell ref="D6:F6"/>
  </mergeCells>
  <phoneticPr fontId="37" type="noConversion"/>
  <dataValidations xWindow="756" yWindow="482" count="10">
    <dataValidation allowBlank="1" showInputMessage="1" showErrorMessage="1" prompt="Modifier les contenus bleus et mettre ensuite en noir : _x000a_Enregistrements qualité : indiquez ceux que vous mettrez à disposition d'un auditeur. Il peut s'agir des onglets imprimés et signés de ce fichier d'autodiagnostic" sqref="D20:F20"/>
    <dataValidation allowBlank="1" showInputMessage="1" showErrorMessage="1" prompt="Autre document d'appui : Mettre ici, et en noir, tout autre document d'appui éventuel pour cette déclaration" sqref="D21:F21"/>
    <dataValidation allowBlank="1" showInputMessage="1" showErrorMessage="1" prompt="Indiquer les NOM et Prénom de la personne indépendante" sqref="A25:C25"/>
    <dataValidation allowBlank="1" showInputMessage="1" showErrorMessage="1" prompt="Organisme de la personne indépendante" sqref="A27:C27"/>
    <dataValidation allowBlank="1" showInputMessage="1" showErrorMessage="1" prompt="Adresse complète de l'organisme de la personne indépendante" sqref="A28:C28"/>
    <dataValidation allowBlank="1" showInputMessage="1" showErrorMessage="1" prompt="Code postal - Ville - Pays de l'organisme de la personne indépendante" sqref="A29:C29"/>
    <dataValidation allowBlank="1" showInputMessage="1" showErrorMessage="1" prompt="Tél et email de la personne indépendante" sqref="A30:C30"/>
    <dataValidation allowBlank="1" showInputMessage="1" showErrorMessage="1" prompt="Mettre la date de signature par la personne compétente" sqref="A32"/>
    <dataValidation allowBlank="1" showInputMessage="1" showErrorMessage="1" prompt="Adresse complète de l'Exploitant des dispositifs médicaux" sqref="D28:F28"/>
    <dataValidation allowBlank="1" showInputMessage="1" showErrorMessage="1" prompt="Code postal - Ville - Pays de l'Exploitant" sqref="D29:F29"/>
  </dataValidations>
  <hyperlinks>
    <hyperlink ref="A1:D1" r:id="rId1" display="©UTC Etude complète : https://travaux.master.utc.fr, Réf IDS038"/>
  </hyperlinks>
  <printOptions horizontalCentered="1"/>
  <pageMargins left="0.31314960629921262" right="0.31314960629921262" top="0.35000000000000003" bottom="0.55000000000000004" header="0.10999999999999999" footer="0.31"/>
  <pageSetup paperSize="9" orientation="portrait" r:id="rId2"/>
  <headerFooter>
    <oddFooter>&amp;L&amp;"Arial Narrow,Normal"&amp;6&amp;K000000Fichier : &amp;F &amp;C&amp;"Arial Narrow,Normal"&amp;6&amp;K000000Onglet : &amp;A&amp;R&amp;"Arial Narrow,Normal"&amp;6&amp;K000000Date d’impression : &amp;D - Page n°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14" zoomScale="120" zoomScaleNormal="120" workbookViewId="0">
      <selection activeCell="G22" sqref="G22"/>
    </sheetView>
  </sheetViews>
  <sheetFormatPr baseColWidth="10" defaultRowHeight="15"/>
  <cols>
    <col min="1" max="1" width="17.5546875" customWidth="1"/>
    <col min="2" max="2" width="37.109375" customWidth="1"/>
    <col min="3" max="3" width="14.6640625" style="24" customWidth="1"/>
    <col min="4" max="4" width="12.5546875" customWidth="1"/>
    <col min="5" max="5" width="38.44140625" style="24" customWidth="1"/>
    <col min="6" max="6" width="10.6640625" style="24"/>
  </cols>
  <sheetData>
    <row r="1" spans="1:7" ht="33.75">
      <c r="A1" s="2" t="s">
        <v>250</v>
      </c>
      <c r="B1" s="3"/>
      <c r="C1" s="23"/>
      <c r="D1" s="28" t="str">
        <f>'Résultats Globaux'!$A$29</f>
        <v>Art. 4</v>
      </c>
      <c r="E1" s="28" t="str">
        <f>'Résultats Globaux'!$A$45</f>
        <v>Art. 5</v>
      </c>
      <c r="F1" s="29" t="s">
        <v>49</v>
      </c>
    </row>
    <row r="2" spans="1:7" ht="20.100000000000001" customHeight="1">
      <c r="A2" s="22" t="str">
        <f>'Mode d''emploi'!D22</f>
        <v>Choix de VÉRACITÉ</v>
      </c>
      <c r="B2" s="4" t="s">
        <v>44</v>
      </c>
      <c r="C2" s="5" t="s">
        <v>262</v>
      </c>
      <c r="D2" s="27">
        <f>IFERROR(COUNTIFS(Evaluation!$C$14:$C$72,$A2),0)</f>
        <v>44</v>
      </c>
      <c r="E2" s="27">
        <f>IFERROR(COUNTIFS(Evaluation!$C$74:$C$122,$A2),0)</f>
        <v>39</v>
      </c>
      <c r="F2" s="6">
        <f>SUM(D2:E2)</f>
        <v>83</v>
      </c>
    </row>
    <row r="3" spans="1:7" ht="20.100000000000001" customHeight="1">
      <c r="A3" s="21" t="str">
        <f>'Mode d''emploi'!D23</f>
        <v>Faux </v>
      </c>
      <c r="B3" s="7" t="str">
        <f>'Mode d''emploi'!B23:C23</f>
        <v>Niveau 1 : Le critère n'est pas respecté.</v>
      </c>
      <c r="C3" s="5">
        <f>'Mode d''emploi'!E23</f>
        <v>1.0000000000000001E-5</v>
      </c>
      <c r="D3" s="27">
        <f>IFERROR(COUNTIFS(Evaluation!$C$14:$C$72,$A3),0)</f>
        <v>0</v>
      </c>
      <c r="E3" s="27">
        <f>IFERROR(COUNTIFS(Evaluation!$C$74:$C$122,$A3),0)</f>
        <v>0</v>
      </c>
      <c r="F3" s="6">
        <f t="shared" ref="F3:F8" si="0">SUM(D3:E3)</f>
        <v>0</v>
      </c>
    </row>
    <row r="4" spans="1:7" ht="20.100000000000001" customHeight="1">
      <c r="A4" s="21" t="s">
        <v>53</v>
      </c>
      <c r="B4" s="105" t="str">
        <f>'Mode d''emploi'!B27:C27</f>
        <v>Le critère ne peut pas être appliqué de manière justifiée</v>
      </c>
      <c r="C4" s="106" t="str">
        <f>'Mode d''emploi'!E27</f>
        <v>NA</v>
      </c>
      <c r="D4" s="27">
        <f>IFERROR(COUNTIFS(Evaluation!$C$14:$C$72,$A4),0)</f>
        <v>0</v>
      </c>
      <c r="E4" s="27">
        <f>IFERROR(COUNTIFS(Evaluation!$C$74:$C$122,$A4),0)</f>
        <v>0</v>
      </c>
      <c r="F4" s="6">
        <f t="shared" si="0"/>
        <v>0</v>
      </c>
    </row>
    <row r="5" spans="1:7" ht="20.100000000000001" customHeight="1">
      <c r="A5" s="21" t="str">
        <f>'Mode d''emploi'!D24</f>
        <v>Plutôt Faux</v>
      </c>
      <c r="B5" s="4" t="str">
        <f>'Mode d''emploi'!B24:C24</f>
        <v>Niveau 2 : Le critère est aléatoirement appliqué.</v>
      </c>
      <c r="C5" s="5">
        <f>'Mode d''emploi'!E24</f>
        <v>0.4</v>
      </c>
      <c r="D5" s="27">
        <f>IFERROR(COUNTIFS(Evaluation!$C$14:$C$72,$A5),0)</f>
        <v>0</v>
      </c>
      <c r="E5" s="27">
        <f>IFERROR(COUNTIFS(Evaluation!$C$74:$C$122,$A5),0)</f>
        <v>0</v>
      </c>
      <c r="F5" s="6">
        <f t="shared" si="0"/>
        <v>0</v>
      </c>
    </row>
    <row r="6" spans="1:7" ht="20.100000000000001" customHeight="1">
      <c r="A6" s="21" t="str">
        <f>'Mode d''emploi'!D25</f>
        <v>Plutôt vrai</v>
      </c>
      <c r="B6" s="7" t="str">
        <f>'Mode d''emploi'!B25:C25</f>
        <v>Niveau 3 : Le critère est respecté et  formalisé.</v>
      </c>
      <c r="C6" s="5">
        <f>'Mode d''emploi'!E25</f>
        <v>0.70000000000000007</v>
      </c>
      <c r="D6" s="27">
        <f>IFERROR(COUNTIFS(Evaluation!$C$14:$C$72,$A6),0)</f>
        <v>0</v>
      </c>
      <c r="E6" s="27">
        <f>IFERROR(COUNTIFS(Evaluation!$C$74:$C$122,$A6),0)</f>
        <v>0</v>
      </c>
      <c r="F6" s="6">
        <f t="shared" si="0"/>
        <v>0</v>
      </c>
    </row>
    <row r="7" spans="1:7" ht="20.100000000000001" customHeight="1">
      <c r="A7" s="21" t="str">
        <f>'Mode d''emploi'!D26</f>
        <v xml:space="preserve">Vrai </v>
      </c>
      <c r="B7" s="4" t="str">
        <f>'Mode d''emploi'!B26:C26</f>
        <v>Niveau 4 : Le critère est respecté, appliqué et prouvé par un document si nécessaire.</v>
      </c>
      <c r="C7" s="5">
        <f>'Mode d''emploi'!E26</f>
        <v>1</v>
      </c>
      <c r="D7" s="27">
        <f>IFERROR(COUNTIFS(Evaluation!$C$14:$C$72,$A7),0)</f>
        <v>0</v>
      </c>
      <c r="E7" s="27">
        <f>IFERROR(COUNTIFS(Evaluation!$C$74:$C$122,$A7),0)</f>
        <v>0</v>
      </c>
      <c r="F7" s="6">
        <f t="shared" si="0"/>
        <v>0</v>
      </c>
    </row>
    <row r="8" spans="1:7" ht="20.100000000000001" customHeight="1">
      <c r="A8" s="8"/>
      <c r="B8" s="9"/>
      <c r="C8" s="104" t="s">
        <v>254</v>
      </c>
      <c r="D8" s="360">
        <f>SUM(D5:D7,D3)</f>
        <v>0</v>
      </c>
      <c r="E8" s="360">
        <f>SUM(E5:E7,E3)</f>
        <v>0</v>
      </c>
      <c r="F8" s="361">
        <f t="shared" si="0"/>
        <v>0</v>
      </c>
    </row>
    <row r="9" spans="1:7">
      <c r="D9" s="88"/>
      <c r="E9" s="87"/>
    </row>
    <row r="10" spans="1:7" ht="44.1" customHeight="1">
      <c r="A10" s="2" t="s">
        <v>307</v>
      </c>
      <c r="B10" s="3"/>
      <c r="C10" s="29" t="s">
        <v>270</v>
      </c>
      <c r="D10" s="29" t="s">
        <v>50</v>
      </c>
      <c r="E10" s="30" t="s">
        <v>85</v>
      </c>
      <c r="F10" s="28" t="str">
        <f>'Résultats Globaux'!$A$29</f>
        <v>Art. 4</v>
      </c>
      <c r="G10" s="28" t="str">
        <f>'Résultats Globaux'!$A$45</f>
        <v>Art. 5</v>
      </c>
    </row>
    <row r="11" spans="1:7" ht="27.95" customHeight="1">
      <c r="A11" s="21" t="str">
        <f>'Mode d''emploi'!H26</f>
        <v>Conforme</v>
      </c>
      <c r="B11" s="150" t="str">
        <f>'Mode d''emploi'!I26</f>
        <v>Conformité de niveau 4 : Félicitations, communiquez vos résultats.</v>
      </c>
      <c r="C11" s="6">
        <f>IFERROR(COUNTIFS(Evaluation!$G$14:$G$72,$A11)+COUNTIFS(Evaluation!$G$74:$G$122,$A11),0)</f>
        <v>0</v>
      </c>
      <c r="D11" s="11">
        <f>IF(Evaluation!$G$12=A11,$C$17,0)</f>
        <v>0</v>
      </c>
      <c r="E11" s="6">
        <f>IFERROR(COUNTIF(Evaluation!$G$13,A11)+COUNTIF(Evaluation!$G$73,A11),0)</f>
        <v>0</v>
      </c>
      <c r="F11" s="6">
        <f>IFERROR(COUNTIFS(Evaluation!$G$14:$G$72,$A11),0)</f>
        <v>0</v>
      </c>
      <c r="G11" s="6">
        <f>IFERROR(COUNTIFS(Evaluation!$G$74:$G$122,$A11),0)</f>
        <v>0</v>
      </c>
    </row>
    <row r="12" spans="1:7" ht="27.95" customHeight="1">
      <c r="A12" s="21" t="str">
        <f>'Mode d''emploi'!H25</f>
        <v>Convaicant</v>
      </c>
      <c r="B12" s="150" t="str">
        <f>'Mode d''emploi'!I25</f>
        <v>Conformité de niveau 3 : Des améliorations peuvent encore être apportées par une meilleure traçabilité.</v>
      </c>
      <c r="C12" s="6">
        <f>IFERROR(COUNTIFS(Evaluation!$G$14:$G$72,$A12)+COUNTIFS(Evaluation!$G$74:$G$122,$A12),0)</f>
        <v>0</v>
      </c>
      <c r="D12" s="11">
        <f>IF(Evaluation!$G$12=A12,$C$17,0)</f>
        <v>0</v>
      </c>
      <c r="E12" s="6">
        <f>IFERROR(COUNTIF(Evaluation!$G$13,A12)+COUNTIF(Evaluation!$G$73,A12),0)</f>
        <v>0</v>
      </c>
      <c r="F12" s="6">
        <f>IFERROR(COUNTIFS(Evaluation!$G$14:$G$72,$A12),0)</f>
        <v>0</v>
      </c>
      <c r="G12" s="6">
        <f>IFERROR(COUNTIFS(Evaluation!$G$74:$G$122,$A12),0)</f>
        <v>0</v>
      </c>
    </row>
    <row r="13" spans="1:7">
      <c r="A13" s="20" t="s">
        <v>47</v>
      </c>
      <c r="B13" s="162" t="s">
        <v>263</v>
      </c>
      <c r="C13" s="361">
        <f>IFERROR(COUNTIFS(Evaluation!$G$14:$G$72,$A13)+COUNTIFS(Evaluation!$G$74:$G$122,$A13),0)</f>
        <v>25</v>
      </c>
      <c r="D13" s="364" t="s">
        <v>86</v>
      </c>
      <c r="E13" s="361">
        <f>IFERROR(COUNTIF(Evaluation!$G$13,A13)+COUNTIF(Evaluation!$G$73,A13),0)</f>
        <v>2</v>
      </c>
      <c r="F13" s="361">
        <f>IFERROR(COUNTIFS(Evaluation!$G$14:$G$72,$A13),0)</f>
        <v>15</v>
      </c>
      <c r="G13" s="361">
        <f>IFERROR(COUNTIFS(Evaluation!$G$74:$G$122,$A13),0)</f>
        <v>10</v>
      </c>
    </row>
    <row r="14" spans="1:7" ht="27.95" customHeight="1">
      <c r="A14" s="21" t="str">
        <f>'Mode d''emploi'!H24</f>
        <v>Informel</v>
      </c>
      <c r="B14" s="150" t="str">
        <f>'Mode d''emploi'!I24</f>
        <v>Conformité de niveau 2 : Pérenisez et améliorez la maîtrise de vos activités.</v>
      </c>
      <c r="C14" s="6">
        <f>IFERROR(COUNTIFS(Evaluation!$G$14:$G$72,$A14)+COUNTIFS(Evaluation!$G$74:$G$122,$A14),0)</f>
        <v>0</v>
      </c>
      <c r="D14" s="11">
        <f>IF(Evaluation!$G$12=A14,$C$17,0)</f>
        <v>0</v>
      </c>
      <c r="E14" s="6">
        <f>IFERROR(COUNTIF(Evaluation!$G$13,A14)+COUNTIF(Evaluation!$G$73,A14),0)</f>
        <v>0</v>
      </c>
      <c r="F14" s="6">
        <f>IFERROR(COUNTIFS(Evaluation!$G$14:$G$72,$A14),0)</f>
        <v>0</v>
      </c>
      <c r="G14" s="6">
        <f>IFERROR(COUNTIFS(Evaluation!$G$74:$G$122,$A14),0)</f>
        <v>0</v>
      </c>
    </row>
    <row r="15" spans="1:7" ht="27.95" customHeight="1">
      <c r="A15" s="21" t="str">
        <f>'Mode d''emploi'!H23</f>
        <v>Insuffisant</v>
      </c>
      <c r="B15" s="150" t="str">
        <f>'Mode d''emploi'!I23</f>
        <v>Conformité de niveau 1 :  Revoyez le fonctionnement de vos activités.</v>
      </c>
      <c r="C15" s="6">
        <f>IFERROR(COUNTIFS(Evaluation!$G$14:$G$72,$A15)+COUNTIFS(Evaluation!$G$74:$G$122,$A15),0)</f>
        <v>0</v>
      </c>
      <c r="D15" s="11">
        <f>IF(Evaluation!$G$12=A15,$C$17,0)</f>
        <v>0</v>
      </c>
      <c r="E15" s="6">
        <f>IFERROR(COUNTIF(Evaluation!$G$13,A15)+COUNTIF(Evaluation!$G$73,A15),0)</f>
        <v>0</v>
      </c>
      <c r="F15" s="6">
        <f>IFERROR(COUNTIFS(Evaluation!$G$14:$G$72,$A15),0)</f>
        <v>0</v>
      </c>
      <c r="G15" s="6">
        <f>IFERROR(COUNTIFS(Evaluation!$G$74:$G$122,$A15),0)</f>
        <v>0</v>
      </c>
    </row>
    <row r="16" spans="1:7">
      <c r="A16" s="155" t="str">
        <f>B22</f>
        <v>Non applicable</v>
      </c>
      <c r="B16" s="151" t="s">
        <v>260</v>
      </c>
      <c r="C16" s="6">
        <f>IFERROR(COUNTIFS(Evaluation!$G$14:$G$72,$A16)+COUNTIFS(Evaluation!$G$74:$G$122,$A16),0)</f>
        <v>0</v>
      </c>
      <c r="E16" s="6">
        <f>IFERROR(COUNTIF(Evaluation!$G$13,A16)+COUNTIF(Evaluation!$G$73,A16),0)</f>
        <v>0</v>
      </c>
      <c r="F16" s="6">
        <f>IFERROR(COUNTIFS(Evaluation!$G$14:$G$72,$A16),0)</f>
        <v>0</v>
      </c>
      <c r="G16" s="6">
        <f>IFERROR(COUNTIFS(Evaluation!$G$74:$G$122,$A16),0)</f>
        <v>0</v>
      </c>
    </row>
    <row r="17" spans="1:7" ht="17.100000000000001" customHeight="1">
      <c r="C17" s="362">
        <f>SUM(C11:C15)</f>
        <v>25</v>
      </c>
      <c r="D17" s="363" t="s">
        <v>87</v>
      </c>
      <c r="E17" s="362">
        <f>SUM(E11:E15)</f>
        <v>2</v>
      </c>
      <c r="F17" s="362">
        <f>SUM(F11:F15)</f>
        <v>15</v>
      </c>
      <c r="G17" s="362">
        <f>SUM(G11:G15)</f>
        <v>10</v>
      </c>
    </row>
    <row r="18" spans="1:7" s="95" customFormat="1" ht="17.100000000000001" customHeight="1">
      <c r="C18" s="19"/>
      <c r="D18" s="18"/>
      <c r="E18" s="19"/>
      <c r="F18" s="24"/>
    </row>
    <row r="19" spans="1:7">
      <c r="A19" s="47" t="s">
        <v>258</v>
      </c>
      <c r="B19" s="48"/>
      <c r="C19" s="49"/>
      <c r="D19" s="845" t="s">
        <v>308</v>
      </c>
      <c r="E19" s="845"/>
    </row>
    <row r="20" spans="1:7" s="95" customFormat="1">
      <c r="A20" s="156" t="s">
        <v>259</v>
      </c>
      <c r="B20" s="157" t="s">
        <v>256</v>
      </c>
      <c r="C20" s="146" t="s">
        <v>255</v>
      </c>
      <c r="D20" s="419" t="s">
        <v>297</v>
      </c>
      <c r="E20" s="420" t="s">
        <v>309</v>
      </c>
      <c r="F20" s="24"/>
    </row>
    <row r="21" spans="1:7" ht="33.75">
      <c r="A21" s="161" t="str">
        <f>$C$2</f>
        <v xml:space="preserve">  …</v>
      </c>
      <c r="B21" s="160" t="str">
        <f>A13</f>
        <v>en attente</v>
      </c>
      <c r="C21" s="407" t="s">
        <v>261</v>
      </c>
      <c r="D21" s="411"/>
      <c r="E21" s="413"/>
    </row>
    <row r="22" spans="1:7" s="148" customFormat="1">
      <c r="A22" s="158" t="str">
        <f>$C$4</f>
        <v>NA</v>
      </c>
      <c r="B22" s="159" t="str">
        <f>$A$4</f>
        <v>Non applicable</v>
      </c>
      <c r="C22" s="410" t="str">
        <f>IF(AND(A22&gt;='Mode d''emploi'!$E$23,A22&lt;'Mode d''emploi'!$E$24),'Mode d''emploi'!$D$23,IF(AND(A22&gt;='Mode d''emploi'!$E$24,A22&lt;'Mode d''emploi'!$E$25),'Mode d''emploi'!$D$24,IF(AND(A22&gt;='Mode d''emploi'!$E$25,A22&lt;'Mode d''emploi'!$E$26),'Mode d''emploi'!$D$25,IF(AND(A22&gt;='Mode d''emploi'!$E$26,A22&lt;'Mode d''emploi'!$E$27),'Mode d''emploi'!$D$26,IF(A22='Mode d''emploi'!$E$27,'Mode d''emploi'!$D$27,"Erreur !...")))))</f>
        <v>Non applicable</v>
      </c>
      <c r="D22" s="418" t="s">
        <v>293</v>
      </c>
      <c r="E22" s="415" t="s">
        <v>300</v>
      </c>
      <c r="F22" s="147"/>
    </row>
    <row r="23" spans="1:7">
      <c r="A23" s="154">
        <f>'Mode d''emploi'!$E$23</f>
        <v>1.0000000000000001E-5</v>
      </c>
      <c r="B23" s="153" t="str">
        <f>IF(AND(A23&gt;='Mode d''emploi'!$F$23,A23&lt;='Mode d''emploi'!$G$23),'Mode d''emploi'!$H$23,IF(AND(A23&gt;='Mode d''emploi'!$F$24,A23&lt;='Mode d''emploi'!$G$24),'Mode d''emploi'!$H$24,IF(AND(A23&gt;='Mode d''emploi'!$F$25,A23&lt;='Mode d''emploi'!$G$25),'Mode d''emploi'!$H$25,IF(AND(A23&gt;='Mode d''emploi'!$F$26,A23&lt;='Mode d''emploi'!$G$26),'Mode d''emploi'!$H$26,"Erreur !..."))))</f>
        <v>Insuffisant</v>
      </c>
      <c r="C23" s="152" t="str">
        <f>IF(AND(A23&gt;='Mode d''emploi'!$E$23,A23&lt;'Mode d''emploi'!$E$24),'Mode d''emploi'!$D$23,IF(AND(A23&gt;='Mode d''emploi'!$E$24,A23&lt;'Mode d''emploi'!$E$25),'Mode d''emploi'!$D$24,IF(AND(A23&gt;='Mode d''emploi'!$E$25,A23&lt;'Mode d''emploi'!$E$26),'Mode d''emploi'!$D$25,IF(AND(A23&gt;='Mode d''emploi'!$E$26,A23&lt;'Mode d''emploi'!$E$27),'Mode d''emploi'!$D$26,IF(A23='Mode d''emploi'!$E$27,'Mode d''emploi'!$D$27,"Erreur !...")))))</f>
        <v>Faux </v>
      </c>
      <c r="D23" s="412" t="s">
        <v>293</v>
      </c>
      <c r="E23" s="414" t="s">
        <v>300</v>
      </c>
    </row>
    <row r="24" spans="1:7">
      <c r="A24" s="43">
        <v>0.1</v>
      </c>
      <c r="B24" s="153" t="str">
        <f>IF(AND(A24&gt;='Mode d''emploi'!$F$23,A24&lt;='Mode d''emploi'!$G$23),'Mode d''emploi'!$H$23,IF(AND(A24&gt;='Mode d''emploi'!$F$24,A24&lt;='Mode d''emploi'!$G$24),'Mode d''emploi'!$H$24,IF(AND(A24&gt;='Mode d''emploi'!$F$25,A24&lt;='Mode d''emploi'!$G$25),'Mode d''emploi'!$H$25,IF(AND(A24&gt;='Mode d''emploi'!$F$26,A24&lt;='Mode d''emploi'!$G$26),'Mode d''emploi'!$H$26,"Erreur !..."))))</f>
        <v>Insuffisant</v>
      </c>
      <c r="C24" s="152" t="str">
        <f>IF(AND(A24&gt;='Mode d''emploi'!$E$23,A24&lt;'Mode d''emploi'!$E$24),'Mode d''emploi'!$D$23,IF(AND(A24&gt;='Mode d''emploi'!$E$24,A24&lt;'Mode d''emploi'!$E$25),'Mode d''emploi'!$D$24,IF(AND(A24&gt;='Mode d''emploi'!$E$25,A24&lt;'Mode d''emploi'!$E$26),'Mode d''emploi'!$D$25,IF(AND(A24&gt;='Mode d''emploi'!$E$26,A24&lt;'Mode d''emploi'!$E$27),'Mode d''emploi'!$D$26,IF(A24='Mode d''emploi'!$E$27,'Mode d''emploi'!$D$27,"Erreur !...")))))</f>
        <v>Faux </v>
      </c>
      <c r="D24" s="418" t="s">
        <v>293</v>
      </c>
      <c r="E24" s="415" t="s">
        <v>300</v>
      </c>
    </row>
    <row r="25" spans="1:7">
      <c r="A25" s="43">
        <v>0.2</v>
      </c>
      <c r="B25" s="153" t="str">
        <f>IF(AND(A25&gt;='Mode d''emploi'!$F$23,A25&lt;='Mode d''emploi'!$G$23),'Mode d''emploi'!$H$23,IF(AND(A25&gt;='Mode d''emploi'!$F$24,A25&lt;='Mode d''emploi'!$G$24),'Mode d''emploi'!$H$24,IF(AND(A25&gt;='Mode d''emploi'!$F$25,A25&lt;='Mode d''emploi'!$G$25),'Mode d''emploi'!$H$25,IF(AND(A25&gt;='Mode d''emploi'!$F$26,A25&lt;='Mode d''emploi'!$G$26),'Mode d''emploi'!$H$26,"Erreur !..."))))</f>
        <v>Insuffisant</v>
      </c>
      <c r="C25" s="152" t="str">
        <f>IF(AND(A25&gt;='Mode d''emploi'!$E$23,A25&lt;'Mode d''emploi'!$E$24),'Mode d''emploi'!$D$23,IF(AND(A25&gt;='Mode d''emploi'!$E$24,A25&lt;'Mode d''emploi'!$E$25),'Mode d''emploi'!$D$24,IF(AND(A25&gt;='Mode d''emploi'!$E$25,A25&lt;'Mode d''emploi'!$E$26),'Mode d''emploi'!$D$25,IF(AND(A25&gt;='Mode d''emploi'!$E$26,A25&lt;'Mode d''emploi'!$E$27),'Mode d''emploi'!$D$26,IF(A25='Mode d''emploi'!$E$27,'Mode d''emploi'!$D$27,"Erreur !...")))))</f>
        <v>Faux </v>
      </c>
      <c r="D25" s="418" t="s">
        <v>294</v>
      </c>
      <c r="E25" s="417" t="s">
        <v>301</v>
      </c>
    </row>
    <row r="26" spans="1:7">
      <c r="A26" s="43">
        <v>0.3</v>
      </c>
      <c r="B26" s="153" t="str">
        <f>IF(AND(A26&gt;='Mode d''emploi'!$F$23,A26&lt;='Mode d''emploi'!$G$23),'Mode d''emploi'!$H$23,IF(AND(A26&gt;='Mode d''emploi'!$F$24,A26&lt;='Mode d''emploi'!$G$24),'Mode d''emploi'!$H$24,IF(AND(A26&gt;='Mode d''emploi'!$F$25,A26&lt;='Mode d''emploi'!$G$25),'Mode d''emploi'!$H$25,IF(AND(A26&gt;='Mode d''emploi'!$F$26,A26&lt;='Mode d''emploi'!$G$26),'Mode d''emploi'!$H$26,"Erreur !..."))))</f>
        <v>Informel</v>
      </c>
      <c r="C26" s="152" t="str">
        <f>IF(AND(A26&gt;='Mode d''emploi'!$E$23,A26&lt;'Mode d''emploi'!$E$24),'Mode d''emploi'!$D$23,IF(AND(A26&gt;='Mode d''emploi'!$E$24,A26&lt;'Mode d''emploi'!$E$25),'Mode d''emploi'!$D$24,IF(AND(A26&gt;='Mode d''emploi'!$E$25,A26&lt;'Mode d''emploi'!$E$26),'Mode d''emploi'!$D$25,IF(AND(A26&gt;='Mode d''emploi'!$E$26,A26&lt;'Mode d''emploi'!$E$27),'Mode d''emploi'!$D$26,IF(A26='Mode d''emploi'!$E$27,'Mode d''emploi'!$D$27,"Erreur !...")))))</f>
        <v>Faux </v>
      </c>
      <c r="D26" s="418" t="s">
        <v>294</v>
      </c>
      <c r="E26" s="417" t="s">
        <v>301</v>
      </c>
    </row>
    <row r="27" spans="1:7">
      <c r="A27" s="43">
        <v>0.4</v>
      </c>
      <c r="B27" s="153" t="str">
        <f>IF(AND(A27&gt;='Mode d''emploi'!$F$23,A27&lt;='Mode d''emploi'!$G$23),'Mode d''emploi'!$H$23,IF(AND(A27&gt;='Mode d''emploi'!$F$24,A27&lt;='Mode d''emploi'!$G$24),'Mode d''emploi'!$H$24,IF(AND(A27&gt;='Mode d''emploi'!$F$25,A27&lt;='Mode d''emploi'!$G$25),'Mode d''emploi'!$H$25,IF(AND(A27&gt;='Mode d''emploi'!$F$26,A27&lt;='Mode d''emploi'!$G$26),'Mode d''emploi'!$H$26,"Erreur !..."))))</f>
        <v>Informel</v>
      </c>
      <c r="C27" s="152" t="str">
        <f>IF(AND(A27&gt;='Mode d''emploi'!$E$23,A27&lt;'Mode d''emploi'!$E$24),'Mode d''emploi'!$D$23,IF(AND(A27&gt;='Mode d''emploi'!$E$24,A27&lt;'Mode d''emploi'!$E$25),'Mode d''emploi'!$D$24,IF(AND(A27&gt;='Mode d''emploi'!$E$25,A27&lt;'Mode d''emploi'!$E$26),'Mode d''emploi'!$D$25,IF(AND(A27&gt;='Mode d''emploi'!$E$26,A27&lt;'Mode d''emploi'!$E$27),'Mode d''emploi'!$D$26,IF(A27='Mode d''emploi'!$E$27,'Mode d''emploi'!$D$27,"Erreur !...")))))</f>
        <v>Plutôt Faux</v>
      </c>
      <c r="D27" s="418" t="s">
        <v>295</v>
      </c>
      <c r="E27" s="417" t="s">
        <v>304</v>
      </c>
    </row>
    <row r="28" spans="1:7">
      <c r="A28" s="43">
        <v>0.5</v>
      </c>
      <c r="B28" s="153" t="str">
        <f>IF(AND(A28&gt;='Mode d''emploi'!$F$23,A28&lt;='Mode d''emploi'!$G$23),'Mode d''emploi'!$H$23,IF(AND(A28&gt;='Mode d''emploi'!$F$24,A28&lt;='Mode d''emploi'!$G$24),'Mode d''emploi'!$H$24,IF(AND(A28&gt;='Mode d''emploi'!$F$25,A28&lt;='Mode d''emploi'!$G$25),'Mode d''emploi'!$H$25,IF(AND(A28&gt;='Mode d''emploi'!$F$26,A28&lt;='Mode d''emploi'!$G$26),'Mode d''emploi'!$H$26,"Erreur !..."))))</f>
        <v>Informel</v>
      </c>
      <c r="C28" s="152" t="str">
        <f>IF(AND(A28&gt;='Mode d''emploi'!$E$23,A28&lt;'Mode d''emploi'!$E$24),'Mode d''emploi'!$D$23,IF(AND(A28&gt;='Mode d''emploi'!$E$24,A28&lt;'Mode d''emploi'!$E$25),'Mode d''emploi'!$D$24,IF(AND(A28&gt;='Mode d''emploi'!$E$25,A28&lt;'Mode d''emploi'!$E$26),'Mode d''emploi'!$D$25,IF(AND(A28&gt;='Mode d''emploi'!$E$26,A28&lt;'Mode d''emploi'!$E$27),'Mode d''emploi'!$D$26,IF(A28='Mode d''emploi'!$E$27,'Mode d''emploi'!$D$27,"Erreur !...")))))</f>
        <v>Plutôt Faux</v>
      </c>
      <c r="D28" s="418" t="s">
        <v>295</v>
      </c>
      <c r="E28" s="417" t="s">
        <v>304</v>
      </c>
    </row>
    <row r="29" spans="1:7">
      <c r="A29" s="43">
        <v>0.6</v>
      </c>
      <c r="B29" s="153" t="str">
        <f>IF(AND(A29&gt;='Mode d''emploi'!$F$23,A29&lt;='Mode d''emploi'!$G$23),'Mode d''emploi'!$H$23,IF(AND(A29&gt;='Mode d''emploi'!$F$24,A29&lt;='Mode d''emploi'!$G$24),'Mode d''emploi'!$H$24,IF(AND(A29&gt;='Mode d''emploi'!$F$25,A29&lt;='Mode d''emploi'!$G$25),'Mode d''emploi'!$H$25,IF(AND(A29&gt;='Mode d''emploi'!$F$26,A29&lt;='Mode d''emploi'!$G$26),'Mode d''emploi'!$H$26,"Erreur !..."))))</f>
        <v>Convaicant</v>
      </c>
      <c r="C29" s="152" t="str">
        <f>IF(AND(A29&gt;='Mode d''emploi'!$E$23,A29&lt;'Mode d''emploi'!$E$24),'Mode d''emploi'!$D$23,IF(AND(A29&gt;='Mode d''emploi'!$E$24,A29&lt;'Mode d''emploi'!$E$25),'Mode d''emploi'!$D$24,IF(AND(A29&gt;='Mode d''emploi'!$E$25,A29&lt;'Mode d''emploi'!$E$26),'Mode d''emploi'!$D$25,IF(AND(A29&gt;='Mode d''emploi'!$E$26,A29&lt;'Mode d''emploi'!$E$27),'Mode d''emploi'!$D$26,IF(A29='Mode d''emploi'!$E$27,'Mode d''emploi'!$D$27,"Erreur !...")))))</f>
        <v>Plutôt Faux</v>
      </c>
      <c r="D29" s="418" t="s">
        <v>295</v>
      </c>
      <c r="E29" s="416" t="s">
        <v>304</v>
      </c>
    </row>
    <row r="30" spans="1:7">
      <c r="A30" s="43">
        <v>0.7</v>
      </c>
      <c r="B30" s="153" t="str">
        <f>IF(AND(A30&gt;='Mode d''emploi'!$F$23,A30&lt;='Mode d''emploi'!$G$23),'Mode d''emploi'!$H$23,IF(AND(A30&gt;='Mode d''emploi'!$F$24,A30&lt;='Mode d''emploi'!$G$24),'Mode d''emploi'!$H$24,IF(AND(A30&gt;='Mode d''emploi'!$F$25,A30&lt;='Mode d''emploi'!$G$25),'Mode d''emploi'!$H$25,IF(AND(A30&gt;='Mode d''emploi'!$F$26,A30&lt;='Mode d''emploi'!$G$26),'Mode d''emploi'!$H$26,"Erreur !..."))))</f>
        <v>Convaicant</v>
      </c>
      <c r="C30" s="152" t="str">
        <f>IF(AND(A30&gt;='Mode d''emploi'!$E$23,A30&lt;'Mode d''emploi'!$E$24),'Mode d''emploi'!$D$23,IF(AND(A30&gt;='Mode d''emploi'!$E$24,A30&lt;'Mode d''emploi'!$E$25),'Mode d''emploi'!$D$24,IF(AND(A30&gt;='Mode d''emploi'!$E$25,A30&lt;'Mode d''emploi'!$E$26),'Mode d''emploi'!$D$25,IF(AND(A30&gt;='Mode d''emploi'!$E$26,A30&lt;'Mode d''emploi'!$E$27),'Mode d''emploi'!$D$26,IF(A30='Mode d''emploi'!$E$27,'Mode d''emploi'!$D$27,"Erreur !...")))))</f>
        <v>Plutôt vrai</v>
      </c>
      <c r="D30" s="412" t="s">
        <v>296</v>
      </c>
      <c r="E30" s="417" t="s">
        <v>302</v>
      </c>
    </row>
    <row r="31" spans="1:7">
      <c r="A31" s="43">
        <v>0.8</v>
      </c>
      <c r="B31" s="153" t="str">
        <f>IF(AND(A31&gt;='Mode d''emploi'!$F$23,A31&lt;='Mode d''emploi'!$G$23),'Mode d''emploi'!$H$23,IF(AND(A31&gt;='Mode d''emploi'!$F$24,A31&lt;='Mode d''emploi'!$G$24),'Mode d''emploi'!$H$24,IF(AND(A31&gt;='Mode d''emploi'!$F$25,A31&lt;='Mode d''emploi'!$G$25),'Mode d''emploi'!$H$25,IF(AND(A31&gt;='Mode d''emploi'!$F$26,A31&lt;='Mode d''emploi'!$G$26),'Mode d''emploi'!$H$26,"Erreur !..."))))</f>
        <v>Convaicant</v>
      </c>
      <c r="C31" s="152" t="str">
        <f>IF(AND(A31&gt;='Mode d''emploi'!$E$23,A31&lt;'Mode d''emploi'!$E$24),'Mode d''emploi'!$D$23,IF(AND(A31&gt;='Mode d''emploi'!$E$24,A31&lt;'Mode d''emploi'!$E$25),'Mode d''emploi'!$D$24,IF(AND(A31&gt;='Mode d''emploi'!$E$25,A31&lt;'Mode d''emploi'!$E$26),'Mode d''emploi'!$D$25,IF(AND(A31&gt;='Mode d''emploi'!$E$26,A31&lt;'Mode d''emploi'!$E$27),'Mode d''emploi'!$D$26,IF(A31='Mode d''emploi'!$E$27,'Mode d''emploi'!$D$27,"Erreur !...")))))</f>
        <v>Plutôt vrai</v>
      </c>
      <c r="D31" s="418" t="s">
        <v>296</v>
      </c>
      <c r="E31" s="417" t="s">
        <v>302</v>
      </c>
    </row>
    <row r="32" spans="1:7">
      <c r="A32" s="43">
        <v>0.9</v>
      </c>
      <c r="B32" s="153" t="str">
        <f>IF(AND(A32&gt;='Mode d''emploi'!$F$23,A32&lt;='Mode d''emploi'!$G$23),'Mode d''emploi'!$H$23,IF(AND(A32&gt;='Mode d''emploi'!$F$24,A32&lt;='Mode d''emploi'!$G$24),'Mode d''emploi'!$H$24,IF(AND(A32&gt;='Mode d''emploi'!$F$25,A32&lt;='Mode d''emploi'!$G$25),'Mode d''emploi'!$H$25,IF(AND(A32&gt;='Mode d''emploi'!$F$26,A32&lt;='Mode d''emploi'!$G$26),'Mode d''emploi'!$H$26,"Erreur !..."))))</f>
        <v>Conforme</v>
      </c>
      <c r="C32" s="152" t="str">
        <f>IF(AND(A32&gt;='Mode d''emploi'!$E$23,A32&lt;'Mode d''emploi'!$E$24),'Mode d''emploi'!$D$23,IF(AND(A32&gt;='Mode d''emploi'!$E$24,A32&lt;'Mode d''emploi'!$E$25),'Mode d''emploi'!$D$24,IF(AND(A32&gt;='Mode d''emploi'!$E$25,A32&lt;'Mode d''emploi'!$E$26),'Mode d''emploi'!$D$25,IF(AND(A32&gt;='Mode d''emploi'!$E$26,A32&lt;'Mode d''emploi'!$E$27),'Mode d''emploi'!$D$26,IF(A32='Mode d''emploi'!$E$27,'Mode d''emploi'!$D$27,"Erreur !...")))))</f>
        <v>Plutôt vrai</v>
      </c>
      <c r="D32" s="418" t="s">
        <v>296</v>
      </c>
      <c r="E32" s="417" t="s">
        <v>302</v>
      </c>
    </row>
    <row r="33" spans="1:6">
      <c r="A33" s="43">
        <v>1</v>
      </c>
      <c r="B33" s="153" t="str">
        <f>IF(AND(A33&gt;='Mode d''emploi'!$F$23,A33&lt;='Mode d''emploi'!$G$23),'Mode d''emploi'!$H$23,IF(AND(A33&gt;='Mode d''emploi'!$F$24,A33&lt;='Mode d''emploi'!$G$24),'Mode d''emploi'!$H$24,IF(AND(A33&gt;='Mode d''emploi'!$F$25,A33&lt;='Mode d''emploi'!$G$25),'Mode d''emploi'!$H$25,IF(AND(A33&gt;='Mode d''emploi'!$F$26,A33&lt;='Mode d''emploi'!$G$26),'Mode d''emploi'!$H$26,"Erreur !..."))))</f>
        <v>Conforme</v>
      </c>
      <c r="C33" s="152" t="str">
        <f>IF(AND(A33&gt;='Mode d''emploi'!$E$23,A33&lt;'Mode d''emploi'!$E$24),'Mode d''emploi'!$D$23,IF(AND(A33&gt;='Mode d''emploi'!$E$24,A33&lt;'Mode d''emploi'!$E$25),'Mode d''emploi'!$D$24,IF(AND(A33&gt;='Mode d''emploi'!$E$25,A33&lt;'Mode d''emploi'!$E$26),'Mode d''emploi'!$D$25,IF(AND(A33&gt;='Mode d''emploi'!$E$26,A33&lt;'Mode d''emploi'!$E$27),'Mode d''emploi'!$D$26,IF(A33='Mode d''emploi'!$E$27,'Mode d''emploi'!$D$27,"Erreur !...")))))</f>
        <v xml:space="preserve">Vrai </v>
      </c>
      <c r="D33" s="412" t="s">
        <v>306</v>
      </c>
      <c r="E33" s="416" t="s">
        <v>303</v>
      </c>
    </row>
    <row r="34" spans="1:6">
      <c r="D34" s="10"/>
    </row>
    <row r="35" spans="1:6" s="25" customFormat="1">
      <c r="A35" s="46" t="s">
        <v>45</v>
      </c>
      <c r="B35" s="368"/>
      <c r="C35" s="369" t="s">
        <v>278</v>
      </c>
      <c r="D35" s="370"/>
      <c r="E35" s="26"/>
      <c r="F35" s="26"/>
    </row>
    <row r="36" spans="1:6" s="25" customFormat="1">
      <c r="A36" s="44">
        <f>'Mode d''emploi'!F26</f>
        <v>0.9</v>
      </c>
      <c r="B36" s="365"/>
      <c r="C36" s="30" t="s">
        <v>276</v>
      </c>
      <c r="D36" s="367" t="s">
        <v>277</v>
      </c>
      <c r="E36" s="26"/>
      <c r="F36" s="26"/>
    </row>
    <row r="37" spans="1:6" s="373" customFormat="1" ht="15.75">
      <c r="A37" s="371"/>
      <c r="B37" s="375" t="str">
        <f>'Résultats Globaux'!B29</f>
        <v>Exigences relatives au management</v>
      </c>
      <c r="C37" s="376"/>
      <c r="D37" s="376"/>
      <c r="E37" s="374"/>
      <c r="F37" s="374"/>
    </row>
    <row r="38" spans="1:6" s="25" customFormat="1">
      <c r="A38" s="45">
        <f>$A$36</f>
        <v>0.9</v>
      </c>
      <c r="B38" s="366" t="str">
        <f>'Résultats Globaux'!B30</f>
        <v>4.1</v>
      </c>
      <c r="C38" s="27">
        <v>1</v>
      </c>
      <c r="D38" s="27">
        <v>1</v>
      </c>
      <c r="E38" s="26"/>
      <c r="F38" s="26"/>
    </row>
    <row r="39" spans="1:6" s="25" customFormat="1">
      <c r="A39" s="45">
        <f>$A$36</f>
        <v>0.9</v>
      </c>
      <c r="B39" s="366" t="str">
        <f>'Résultats Globaux'!B31</f>
        <v>4.2</v>
      </c>
      <c r="C39" s="27">
        <v>1</v>
      </c>
      <c r="D39" s="27">
        <v>0</v>
      </c>
      <c r="E39" s="26"/>
      <c r="F39" s="26"/>
    </row>
    <row r="40" spans="1:6" s="25" customFormat="1">
      <c r="A40" s="45">
        <f t="shared" ref="A40:A52" si="1">$A$36</f>
        <v>0.9</v>
      </c>
      <c r="B40" s="366" t="str">
        <f>'Résultats Globaux'!B32</f>
        <v>4.3</v>
      </c>
      <c r="C40" s="27">
        <v>1</v>
      </c>
      <c r="D40" s="27">
        <v>0</v>
      </c>
      <c r="E40" s="26"/>
      <c r="F40" s="26"/>
    </row>
    <row r="41" spans="1:6" s="25" customFormat="1">
      <c r="A41" s="45">
        <f t="shared" si="1"/>
        <v>0.9</v>
      </c>
      <c r="B41" s="366" t="str">
        <f>'Résultats Globaux'!B33</f>
        <v>4.4</v>
      </c>
      <c r="C41" s="27">
        <v>1</v>
      </c>
      <c r="D41" s="27">
        <v>0</v>
      </c>
      <c r="E41" s="26"/>
      <c r="F41" s="26"/>
    </row>
    <row r="42" spans="1:6" s="25" customFormat="1">
      <c r="A42" s="45">
        <f t="shared" si="1"/>
        <v>0.9</v>
      </c>
      <c r="B42" s="366" t="str">
        <f>'Résultats Globaux'!B34</f>
        <v>4.5</v>
      </c>
      <c r="C42" s="27">
        <v>1</v>
      </c>
      <c r="D42" s="27">
        <v>0</v>
      </c>
      <c r="E42" s="26"/>
      <c r="F42" s="26"/>
    </row>
    <row r="43" spans="1:6" s="25" customFormat="1">
      <c r="A43" s="45">
        <f t="shared" si="1"/>
        <v>0.9</v>
      </c>
      <c r="B43" s="366" t="str">
        <f>'Résultats Globaux'!B35</f>
        <v>4.6</v>
      </c>
      <c r="C43" s="27">
        <v>1</v>
      </c>
      <c r="D43" s="27">
        <v>0</v>
      </c>
      <c r="E43" s="26"/>
      <c r="F43" s="26"/>
    </row>
    <row r="44" spans="1:6" s="25" customFormat="1">
      <c r="A44" s="45">
        <f t="shared" si="1"/>
        <v>0.9</v>
      </c>
      <c r="B44" s="366" t="str">
        <f>'Résultats Globaux'!B36</f>
        <v>4.7</v>
      </c>
      <c r="C44" s="27">
        <v>1</v>
      </c>
      <c r="D44" s="27">
        <v>0</v>
      </c>
      <c r="E44" s="26"/>
      <c r="F44" s="26"/>
    </row>
    <row r="45" spans="1:6" s="25" customFormat="1">
      <c r="A45" s="45">
        <f t="shared" si="1"/>
        <v>0.9</v>
      </c>
      <c r="B45" s="366" t="str">
        <f>'Résultats Globaux'!B37</f>
        <v>4.8</v>
      </c>
      <c r="C45" s="27">
        <v>1</v>
      </c>
      <c r="D45" s="27">
        <v>0</v>
      </c>
      <c r="E45" s="26"/>
      <c r="F45" s="26"/>
    </row>
    <row r="46" spans="1:6" s="25" customFormat="1">
      <c r="A46" s="45">
        <f t="shared" si="1"/>
        <v>0.9</v>
      </c>
      <c r="B46" s="366" t="str">
        <f>'Résultats Globaux'!B38</f>
        <v>4.9</v>
      </c>
      <c r="C46" s="27">
        <v>1</v>
      </c>
      <c r="D46" s="27">
        <v>0</v>
      </c>
      <c r="E46" s="26"/>
      <c r="F46" s="26"/>
    </row>
    <row r="47" spans="1:6" s="25" customFormat="1">
      <c r="A47" s="45">
        <f t="shared" si="1"/>
        <v>0.9</v>
      </c>
      <c r="B47" s="366" t="str">
        <f>'Résultats Globaux'!B39</f>
        <v>4.10</v>
      </c>
      <c r="C47" s="27">
        <v>1</v>
      </c>
      <c r="D47" s="27">
        <v>0</v>
      </c>
      <c r="E47" s="26"/>
      <c r="F47" s="26"/>
    </row>
    <row r="48" spans="1:6" s="25" customFormat="1">
      <c r="A48" s="45">
        <f t="shared" si="1"/>
        <v>0.9</v>
      </c>
      <c r="B48" s="366" t="str">
        <f>'Résultats Globaux'!B40</f>
        <v>4.11</v>
      </c>
      <c r="C48" s="27">
        <v>1</v>
      </c>
      <c r="D48" s="27">
        <v>0</v>
      </c>
      <c r="E48" s="26"/>
      <c r="F48" s="26"/>
    </row>
    <row r="49" spans="1:6" s="25" customFormat="1">
      <c r="A49" s="45">
        <f t="shared" si="1"/>
        <v>0.9</v>
      </c>
      <c r="B49" s="366" t="str">
        <f>'Résultats Globaux'!B41</f>
        <v>4.12</v>
      </c>
      <c r="C49" s="27">
        <v>1</v>
      </c>
      <c r="D49" s="27">
        <v>0</v>
      </c>
      <c r="E49" s="26"/>
      <c r="F49" s="26"/>
    </row>
    <row r="50" spans="1:6" s="25" customFormat="1">
      <c r="A50" s="45">
        <f t="shared" si="1"/>
        <v>0.9</v>
      </c>
      <c r="B50" s="366" t="str">
        <f>'Résultats Globaux'!B42</f>
        <v>4.13</v>
      </c>
      <c r="C50" s="27">
        <v>1</v>
      </c>
      <c r="D50" s="27">
        <v>0</v>
      </c>
      <c r="E50" s="26"/>
      <c r="F50" s="26"/>
    </row>
    <row r="51" spans="1:6" s="25" customFormat="1">
      <c r="A51" s="45">
        <f t="shared" si="1"/>
        <v>0.9</v>
      </c>
      <c r="B51" s="366" t="str">
        <f>'Résultats Globaux'!B43</f>
        <v>4.14</v>
      </c>
      <c r="C51" s="27">
        <v>1</v>
      </c>
      <c r="D51" s="27">
        <v>0</v>
      </c>
      <c r="E51" s="26"/>
      <c r="F51" s="26"/>
    </row>
    <row r="52" spans="1:6" s="25" customFormat="1">
      <c r="A52" s="45">
        <f t="shared" si="1"/>
        <v>0.9</v>
      </c>
      <c r="B52" s="366" t="str">
        <f>'Résultats Globaux'!B44</f>
        <v>4.15</v>
      </c>
      <c r="C52" s="27">
        <v>1</v>
      </c>
      <c r="D52" s="27">
        <v>0</v>
      </c>
      <c r="E52" s="26"/>
      <c r="F52" s="26"/>
    </row>
    <row r="53" spans="1:6" s="373" customFormat="1" ht="15.75">
      <c r="A53" s="371"/>
      <c r="B53" s="372" t="str">
        <f>'Résultats Globaux'!B45</f>
        <v>Exigences techniques</v>
      </c>
      <c r="E53" s="374"/>
      <c r="F53" s="374"/>
    </row>
    <row r="54" spans="1:6" s="25" customFormat="1">
      <c r="A54" s="45">
        <f t="shared" ref="A54:A63" si="2">$A$36</f>
        <v>0.9</v>
      </c>
      <c r="B54" s="366" t="str">
        <f>'Résultats Globaux'!B46</f>
        <v>5.1</v>
      </c>
      <c r="C54" s="27">
        <v>1</v>
      </c>
      <c r="D54" s="27">
        <v>1</v>
      </c>
      <c r="E54" s="26"/>
      <c r="F54" s="26"/>
    </row>
    <row r="55" spans="1:6" s="25" customFormat="1">
      <c r="A55" s="45">
        <f t="shared" si="2"/>
        <v>0.9</v>
      </c>
      <c r="B55" s="366" t="str">
        <f>'Résultats Globaux'!B47</f>
        <v>5.2</v>
      </c>
      <c r="C55" s="27">
        <v>0</v>
      </c>
      <c r="D55" s="27">
        <v>1</v>
      </c>
      <c r="E55" s="26"/>
      <c r="F55" s="26"/>
    </row>
    <row r="56" spans="1:6" s="25" customFormat="1">
      <c r="A56" s="45">
        <f t="shared" si="2"/>
        <v>0.9</v>
      </c>
      <c r="B56" s="366" t="str">
        <f>'Résultats Globaux'!B48</f>
        <v>5.3</v>
      </c>
      <c r="C56" s="27">
        <v>0</v>
      </c>
      <c r="D56" s="27">
        <v>1</v>
      </c>
      <c r="E56" s="26"/>
      <c r="F56" s="26"/>
    </row>
    <row r="57" spans="1:6" s="25" customFormat="1">
      <c r="A57" s="45">
        <f t="shared" si="2"/>
        <v>0.9</v>
      </c>
      <c r="B57" s="366" t="str">
        <f>'Résultats Globaux'!B49</f>
        <v>5.4</v>
      </c>
      <c r="C57" s="27">
        <v>0</v>
      </c>
      <c r="D57" s="27">
        <v>1</v>
      </c>
      <c r="E57" s="26"/>
      <c r="F57" s="26"/>
    </row>
    <row r="58" spans="1:6" s="25" customFormat="1">
      <c r="A58" s="45">
        <f t="shared" si="2"/>
        <v>0.9</v>
      </c>
      <c r="B58" s="366" t="str">
        <f>'Résultats Globaux'!B50</f>
        <v>5.5</v>
      </c>
      <c r="C58" s="27">
        <v>0</v>
      </c>
      <c r="D58" s="27">
        <v>1</v>
      </c>
      <c r="E58" s="26"/>
      <c r="F58" s="26"/>
    </row>
    <row r="59" spans="1:6" s="25" customFormat="1">
      <c r="A59" s="45">
        <f t="shared" si="2"/>
        <v>0.9</v>
      </c>
      <c r="B59" s="366" t="str">
        <f>'Résultats Globaux'!B51</f>
        <v>5.6</v>
      </c>
      <c r="C59" s="27">
        <v>0</v>
      </c>
      <c r="D59" s="27">
        <v>1</v>
      </c>
      <c r="E59" s="26"/>
      <c r="F59" s="26"/>
    </row>
    <row r="60" spans="1:6" s="25" customFormat="1">
      <c r="A60" s="45">
        <f t="shared" si="2"/>
        <v>0.9</v>
      </c>
      <c r="B60" s="366" t="str">
        <f>'Résultats Globaux'!B52</f>
        <v>5.7</v>
      </c>
      <c r="C60" s="27">
        <v>0</v>
      </c>
      <c r="D60" s="27">
        <v>1</v>
      </c>
      <c r="E60" s="26"/>
      <c r="F60" s="26"/>
    </row>
    <row r="61" spans="1:6" s="25" customFormat="1">
      <c r="A61" s="45">
        <f t="shared" si="2"/>
        <v>0.9</v>
      </c>
      <c r="B61" s="366" t="str">
        <f>'Résultats Globaux'!B53</f>
        <v>5.8</v>
      </c>
      <c r="C61" s="27">
        <v>0</v>
      </c>
      <c r="D61" s="27">
        <v>1</v>
      </c>
      <c r="E61" s="26"/>
      <c r="F61" s="26"/>
    </row>
    <row r="62" spans="1:6" s="25" customFormat="1">
      <c r="A62" s="45">
        <f t="shared" si="2"/>
        <v>0.9</v>
      </c>
      <c r="B62" s="366" t="str">
        <f>'Résultats Globaux'!B54</f>
        <v>5.9</v>
      </c>
      <c r="C62" s="27">
        <v>0</v>
      </c>
      <c r="D62" s="27">
        <v>1</v>
      </c>
      <c r="E62" s="26"/>
      <c r="F62" s="26"/>
    </row>
    <row r="63" spans="1:6" s="25" customFormat="1">
      <c r="A63" s="45">
        <f t="shared" si="2"/>
        <v>0.9</v>
      </c>
      <c r="B63" s="366" t="str">
        <f>'Résultats Globaux'!B55</f>
        <v>5.10</v>
      </c>
      <c r="C63" s="27">
        <v>0</v>
      </c>
      <c r="D63" s="27">
        <v>1</v>
      </c>
      <c r="E63" s="26"/>
      <c r="F63" s="26"/>
    </row>
  </sheetData>
  <sheetProtection sheet="1" objects="1" scenarios="1" selectLockedCells="1" selectUnlockedCells="1"/>
  <sortState ref="A4:F6">
    <sortCondition ref="A3"/>
  </sortState>
  <mergeCells count="1">
    <mergeCell ref="D19:E19"/>
  </mergeCells>
  <phoneticPr fontId="37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Mode d'emploi</vt:lpstr>
      <vt:lpstr>Evaluation</vt:lpstr>
      <vt:lpstr>Résultats Globaux</vt:lpstr>
      <vt:lpstr>Résultats par Article</vt:lpstr>
      <vt:lpstr>Maîtrise documentaire</vt:lpstr>
      <vt:lpstr>Déclaration ISO 17050</vt:lpstr>
      <vt:lpstr>Utilitaires</vt:lpstr>
      <vt:lpstr>Choix_de__VÉRACITÉ</vt:lpstr>
      <vt:lpstr>Evaluation!Impression_des_titres</vt:lpstr>
      <vt:lpstr>'Maîtrise documentaire'!Impression_des_titres</vt:lpstr>
      <vt:lpstr>'Résultats Globaux'!Impression_des_titres</vt:lpstr>
      <vt:lpstr>'Résultats par Article'!Impression_des_titres</vt:lpstr>
      <vt:lpstr>liste</vt:lpstr>
      <vt:lpstr>'Déclaration ISO 17050'!Zone_d_impression</vt:lpstr>
      <vt:lpstr>Evaluation!Zone_d_impression</vt:lpstr>
      <vt:lpstr>'Maîtrise documentaire'!Zone_d_impression</vt:lpstr>
      <vt:lpstr>'Mode d''emploi'!Zone_d_impression</vt:lpstr>
      <vt:lpstr>'Résultats Globaux'!Zone_d_impression</vt:lpstr>
      <vt:lpstr>'Résultats par Article'!Zone_d_impression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Georgie</cp:lastModifiedBy>
  <cp:lastPrinted>2020-02-04T20:30:01Z</cp:lastPrinted>
  <dcterms:created xsi:type="dcterms:W3CDTF">2017-02-08T20:21:22Z</dcterms:created>
  <dcterms:modified xsi:type="dcterms:W3CDTF">2020-02-04T20:36:24Z</dcterms:modified>
</cp:coreProperties>
</file>