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9005"/>
  <workbookPr codeName="ThisWorkbook"/>
  <mc:AlternateContent xmlns:mc="http://schemas.openxmlformats.org/markup-compatibility/2006">
    <mc:Choice Requires="x15">
      <x15ac:absPath xmlns:x15ac="http://schemas.microsoft.com/office/spreadsheetml/2010/11/ac" url="/Users/Gil/Documents/Sites_Web/master_mq/public_html/extranets/etu/M2_IDS/IDCC/2019-2020/travaux_etudiants/IDS035_Livrables_BPAC6/"/>
    </mc:Choice>
  </mc:AlternateContent>
  <bookViews>
    <workbookView xWindow="1460" yWindow="460" windowWidth="19440" windowHeight="16600" tabRatio="766"/>
  </bookViews>
  <sheets>
    <sheet name="Mode d'emploi" sheetId="8" r:id="rId1"/>
    <sheet name="Evaluation" sheetId="3" r:id="rId2"/>
    <sheet name="Résultats" sheetId="2" r:id="rId3"/>
    <sheet name="Auto-déclaration ISO 17050 " sheetId="6" r:id="rId4"/>
    <sheet name="Utilitaires" sheetId="7" state="hidden" r:id="rId5"/>
  </sheets>
  <definedNames>
    <definedName name="_xlnm.Print_Titles" localSheetId="1">Evaluation!$11:$12</definedName>
    <definedName name="_xlnm.Print_Titles" localSheetId="2">Résultats!$1:$11</definedName>
    <definedName name="_xlnm.Print_Area" localSheetId="1">Evaluation!$A$1:$I$112</definedName>
    <definedName name="_xlnm.Print_Area" localSheetId="0">'Mode d''emploi'!$A$1:$I$36</definedName>
    <definedName name="_xlnm.Print_Area" localSheetId="2">Résultats!$A$1:$J$38</definedName>
  </definedNames>
  <calcPr calcId="150001" concurrentCalc="0"/>
  <extLst>
    <ext xmlns:x14="http://schemas.microsoft.com/office/spreadsheetml/2009/9/main" uri="{79F54976-1DA5-4618-B147-4CDE4B953A38}">
      <x14:workbookPr defaultImageDpi="330"/>
    </ex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22" i="2" l="1"/>
  <c r="E111" i="3"/>
  <c r="E57" i="7"/>
  <c r="C77" i="7"/>
  <c r="C76" i="7"/>
  <c r="F18" i="3"/>
  <c r="C80" i="7"/>
  <c r="A23" i="2"/>
  <c r="C74" i="7"/>
  <c r="C75" i="7"/>
  <c r="E48" i="7"/>
  <c r="G31" i="2"/>
  <c r="E49" i="7"/>
  <c r="G32" i="2"/>
  <c r="E50" i="7"/>
  <c r="G33" i="2"/>
  <c r="E51" i="7"/>
  <c r="G34" i="2"/>
  <c r="E52" i="7"/>
  <c r="G35" i="2"/>
  <c r="E53" i="7"/>
  <c r="G36" i="2"/>
  <c r="E54" i="7"/>
  <c r="G37" i="2"/>
  <c r="E55" i="7"/>
  <c r="G38" i="2"/>
  <c r="D104" i="3"/>
  <c r="D105" i="3"/>
  <c r="D96" i="3"/>
  <c r="D89" i="3"/>
  <c r="D90" i="3"/>
  <c r="D98" i="3"/>
  <c r="D99" i="3"/>
  <c r="B62" i="7"/>
  <c r="E108" i="3"/>
  <c r="B63" i="7"/>
  <c r="E102" i="3"/>
  <c r="B64" i="7"/>
  <c r="B67" i="7"/>
  <c r="F103" i="3"/>
  <c r="B8" i="7"/>
  <c r="B5" i="7"/>
  <c r="E19" i="3"/>
  <c r="B3" i="7"/>
  <c r="B2" i="7"/>
  <c r="B7" i="7"/>
  <c r="B6" i="7"/>
  <c r="B4" i="7"/>
  <c r="D8" i="7"/>
  <c r="E28" i="7"/>
  <c r="G8" i="7"/>
  <c r="H7" i="7"/>
  <c r="D4" i="7"/>
  <c r="B66" i="7"/>
  <c r="G62" i="7"/>
  <c r="G63" i="7"/>
  <c r="I62" i="7"/>
  <c r="B65" i="7"/>
  <c r="D64" i="7"/>
  <c r="G65" i="7"/>
  <c r="G66" i="7"/>
  <c r="H65" i="7"/>
  <c r="C24" i="7"/>
  <c r="I8" i="7"/>
  <c r="I7" i="7"/>
  <c r="I6" i="7"/>
  <c r="I5" i="7"/>
  <c r="I4" i="7"/>
  <c r="I3" i="7"/>
  <c r="I2" i="7"/>
  <c r="H8" i="7"/>
  <c r="H6" i="7"/>
  <c r="H5" i="7"/>
  <c r="H4" i="7"/>
  <c r="H3" i="7"/>
  <c r="H2" i="7"/>
  <c r="G3" i="7"/>
  <c r="G2" i="7"/>
  <c r="D62" i="7"/>
  <c r="D66" i="7"/>
  <c r="D63" i="7"/>
  <c r="C59" i="7"/>
  <c r="D58" i="7"/>
  <c r="D57" i="7"/>
  <c r="D56" i="7"/>
  <c r="D55" i="7"/>
  <c r="D54" i="7"/>
  <c r="D53" i="7"/>
  <c r="D52" i="7"/>
  <c r="D51" i="7"/>
  <c r="D50" i="7"/>
  <c r="D49" i="7"/>
  <c r="D48" i="7"/>
  <c r="B22" i="7"/>
  <c r="G64" i="7"/>
  <c r="H64" i="7"/>
  <c r="G67" i="7"/>
  <c r="H67" i="7"/>
  <c r="F91" i="3"/>
  <c r="C62" i="7"/>
  <c r="F94" i="3"/>
  <c r="C66" i="7"/>
  <c r="F101" i="3"/>
  <c r="B25" i="7"/>
  <c r="B27" i="7"/>
  <c r="B29" i="7"/>
  <c r="C29" i="7"/>
  <c r="B23" i="7"/>
  <c r="C22" i="7"/>
  <c r="C27" i="7"/>
  <c r="C23" i="7"/>
  <c r="B26" i="7"/>
  <c r="C25" i="7"/>
  <c r="C26" i="7"/>
  <c r="E5" i="6"/>
  <c r="A28" i="6"/>
  <c r="D67" i="7"/>
  <c r="H33" i="2"/>
  <c r="G28" i="6"/>
  <c r="H32" i="2"/>
  <c r="E28" i="6"/>
  <c r="H31" i="2"/>
  <c r="C28" i="6"/>
  <c r="C67" i="7"/>
  <c r="F107" i="3"/>
  <c r="C7" i="7"/>
  <c r="C3" i="7"/>
  <c r="F83" i="3"/>
  <c r="C5" i="7"/>
  <c r="F84" i="3"/>
  <c r="F86" i="3"/>
  <c r="C8" i="7"/>
  <c r="F88" i="3"/>
  <c r="F87" i="3"/>
  <c r="F82" i="3"/>
  <c r="F74" i="3"/>
  <c r="F75" i="3"/>
  <c r="F77" i="3"/>
  <c r="F78" i="3"/>
  <c r="F79" i="3"/>
  <c r="F73" i="3"/>
  <c r="C6" i="7"/>
  <c r="F85" i="3"/>
  <c r="F66" i="3"/>
  <c r="F67" i="3"/>
  <c r="F68" i="3"/>
  <c r="F69" i="3"/>
  <c r="F70" i="3"/>
  <c r="F65" i="3"/>
  <c r="F57" i="3"/>
  <c r="F58" i="3"/>
  <c r="F59" i="3"/>
  <c r="F61" i="3"/>
  <c r="F62" i="3"/>
  <c r="F55" i="3"/>
  <c r="F42" i="3"/>
  <c r="F41" i="3"/>
  <c r="F40" i="3"/>
  <c r="F38" i="3"/>
  <c r="F37" i="3"/>
  <c r="F36" i="3"/>
  <c r="F52" i="3"/>
  <c r="F51" i="3"/>
  <c r="F50" i="3"/>
  <c r="F49" i="3"/>
  <c r="F48" i="3"/>
  <c r="F47" i="3"/>
  <c r="F46" i="3"/>
  <c r="C4" i="7"/>
  <c r="F33" i="3"/>
  <c r="F32" i="3"/>
  <c r="F31" i="3"/>
  <c r="F30" i="3"/>
  <c r="F29" i="3"/>
  <c r="F28" i="3"/>
  <c r="F27" i="3"/>
  <c r="F24" i="3"/>
  <c r="F23" i="3"/>
  <c r="F22" i="3"/>
  <c r="F21" i="3"/>
  <c r="F20" i="3"/>
  <c r="F19" i="3"/>
  <c r="C41" i="7"/>
  <c r="D28" i="7"/>
  <c r="A38" i="2"/>
  <c r="A23" i="6"/>
  <c r="A37" i="2"/>
  <c r="A22" i="6"/>
  <c r="A36" i="2"/>
  <c r="A21" i="6"/>
  <c r="A35" i="2"/>
  <c r="A20" i="6"/>
  <c r="A34" i="2"/>
  <c r="A19" i="6"/>
  <c r="A33" i="2"/>
  <c r="A18" i="6"/>
  <c r="A32" i="2"/>
  <c r="A17" i="6"/>
  <c r="A31" i="2"/>
  <c r="A16" i="6"/>
  <c r="F38" i="2"/>
  <c r="F37" i="2"/>
  <c r="F36" i="2"/>
  <c r="F35" i="2"/>
  <c r="F34" i="2"/>
  <c r="F33" i="2"/>
  <c r="F32" i="2"/>
  <c r="F31" i="2"/>
  <c r="F27" i="8"/>
  <c r="D27" i="8"/>
  <c r="F26" i="8"/>
  <c r="D26" i="8"/>
  <c r="F25" i="8"/>
  <c r="D25" i="8"/>
  <c r="F28" i="8"/>
  <c r="D28" i="8"/>
  <c r="F24" i="8"/>
  <c r="C40" i="7"/>
  <c r="H14" i="6"/>
  <c r="C64" i="7"/>
  <c r="C58" i="7"/>
  <c r="C57" i="7"/>
  <c r="C56" i="7"/>
  <c r="J26" i="2"/>
  <c r="E26" i="2"/>
  <c r="I26" i="2"/>
  <c r="D26" i="2"/>
  <c r="H26" i="2"/>
  <c r="C26" i="2"/>
  <c r="G26" i="2"/>
  <c r="B26" i="2"/>
  <c r="F26" i="2"/>
  <c r="A26" i="2"/>
  <c r="C63" i="7"/>
  <c r="I67" i="7"/>
  <c r="A19" i="2"/>
  <c r="C3" i="2"/>
  <c r="J1" i="2"/>
  <c r="I1" i="3"/>
  <c r="I7" i="2"/>
  <c r="I8" i="2"/>
  <c r="A34" i="6"/>
  <c r="C7" i="2"/>
  <c r="C8" i="2"/>
  <c r="C9" i="2"/>
  <c r="H63" i="7"/>
  <c r="H66" i="7"/>
  <c r="H62" i="7"/>
  <c r="I64" i="7"/>
  <c r="I65" i="7"/>
  <c r="I66" i="7"/>
  <c r="I63" i="7"/>
  <c r="G10" i="2"/>
  <c r="C3" i="3"/>
  <c r="A8" i="6"/>
  <c r="G26" i="6"/>
  <c r="E25" i="7"/>
  <c r="A15" i="6"/>
  <c r="E38" i="6"/>
  <c r="H24" i="6"/>
  <c r="G24" i="6"/>
  <c r="F24" i="6"/>
  <c r="E24" i="6"/>
  <c r="D24" i="6"/>
  <c r="C24" i="6"/>
  <c r="E25" i="6"/>
  <c r="H26" i="6"/>
  <c r="H25" i="6"/>
  <c r="G25" i="6"/>
  <c r="F25" i="6"/>
  <c r="D26" i="6"/>
  <c r="D25" i="6"/>
  <c r="C25" i="6"/>
  <c r="C10" i="2"/>
  <c r="F10" i="2"/>
  <c r="F9" i="2"/>
  <c r="G9" i="2"/>
  <c r="A10" i="2"/>
  <c r="A9" i="2"/>
  <c r="E22" i="7"/>
  <c r="D22" i="7"/>
  <c r="E23" i="7"/>
  <c r="D23" i="7"/>
  <c r="D26" i="7"/>
  <c r="D25" i="7"/>
  <c r="D29" i="7"/>
  <c r="D27" i="7"/>
  <c r="A5" i="3"/>
  <c r="A2" i="3"/>
  <c r="G7" i="2"/>
  <c r="A5" i="6"/>
  <c r="C20" i="7"/>
  <c r="E46" i="6"/>
  <c r="G8" i="2"/>
  <c r="H44" i="6"/>
  <c r="E44" i="6"/>
  <c r="E39" i="6"/>
  <c r="E41" i="6"/>
  <c r="A9" i="6"/>
  <c r="A8" i="2"/>
  <c r="A7" i="2"/>
  <c r="A2" i="2"/>
  <c r="D5" i="3"/>
  <c r="E26" i="7"/>
  <c r="E29" i="7"/>
  <c r="F26" i="6"/>
  <c r="E26" i="6"/>
  <c r="A92" i="3"/>
  <c r="A93" i="3"/>
  <c r="C26" i="6"/>
  <c r="C42" i="7"/>
  <c r="E27" i="7"/>
  <c r="A24" i="2"/>
  <c r="C79" i="7"/>
  <c r="G30" i="2"/>
  <c r="E56" i="7"/>
  <c r="G4" i="7"/>
  <c r="D3" i="7"/>
  <c r="G6" i="7"/>
  <c r="D6" i="7"/>
  <c r="D7" i="7"/>
  <c r="G7" i="7"/>
  <c r="D5" i="7"/>
  <c r="G5" i="7"/>
  <c r="F28" i="7"/>
  <c r="C28" i="7"/>
  <c r="D97" i="3"/>
  <c r="E66" i="7"/>
  <c r="J63" i="7"/>
  <c r="A94" i="3"/>
  <c r="F108" i="3"/>
  <c r="F102" i="3"/>
  <c r="F95" i="3"/>
  <c r="F92" i="3"/>
  <c r="C37" i="7"/>
  <c r="C78" i="7"/>
  <c r="E62" i="7"/>
  <c r="E95" i="3"/>
  <c r="E91" i="3"/>
  <c r="E101" i="3"/>
  <c r="E33" i="3"/>
  <c r="E29" i="3"/>
  <c r="E42" i="3"/>
  <c r="E38" i="3"/>
  <c r="E51" i="3"/>
  <c r="E47" i="3"/>
  <c r="E60" i="3"/>
  <c r="E56" i="3"/>
  <c r="E68" i="3"/>
  <c r="E79" i="3"/>
  <c r="E75" i="3"/>
  <c r="E87" i="3"/>
  <c r="E83" i="3"/>
  <c r="E22" i="3"/>
  <c r="E18" i="3"/>
  <c r="E107" i="3"/>
  <c r="C35" i="7"/>
  <c r="C39" i="7"/>
  <c r="C38" i="7"/>
  <c r="E94" i="3"/>
  <c r="E100" i="3"/>
  <c r="E32" i="3"/>
  <c r="E28" i="3"/>
  <c r="E41" i="3"/>
  <c r="E37" i="3"/>
  <c r="E50" i="3"/>
  <c r="E46" i="3"/>
  <c r="E59" i="3"/>
  <c r="E55" i="3"/>
  <c r="E67" i="3"/>
  <c r="E78" i="3"/>
  <c r="E74" i="3"/>
  <c r="E86" i="3"/>
  <c r="E82" i="3"/>
  <c r="E21" i="3"/>
  <c r="E106" i="3"/>
  <c r="F106" i="3"/>
  <c r="F100" i="3"/>
  <c r="F93" i="3"/>
  <c r="C34" i="7"/>
  <c r="A25" i="2"/>
  <c r="C36" i="7"/>
  <c r="E93" i="3"/>
  <c r="E103" i="3"/>
  <c r="E31" i="3"/>
  <c r="E27" i="3"/>
  <c r="E40" i="3"/>
  <c r="E36" i="3"/>
  <c r="E49" i="3"/>
  <c r="E62" i="3"/>
  <c r="E58" i="3"/>
  <c r="E70" i="3"/>
  <c r="E66" i="3"/>
  <c r="E77" i="3"/>
  <c r="E73" i="3"/>
  <c r="E85" i="3"/>
  <c r="E24" i="3"/>
  <c r="E20" i="3"/>
  <c r="F39" i="3"/>
  <c r="F43" i="3"/>
  <c r="F60" i="3"/>
  <c r="F56" i="3"/>
  <c r="F76" i="3"/>
  <c r="C33" i="7"/>
  <c r="C43" i="7"/>
  <c r="E92" i="3"/>
  <c r="E30" i="3"/>
  <c r="E43" i="3"/>
  <c r="E39" i="3"/>
  <c r="E52" i="3"/>
  <c r="E48" i="3"/>
  <c r="E61" i="3"/>
  <c r="E57" i="3"/>
  <c r="E69" i="3"/>
  <c r="E65" i="3"/>
  <c r="E76" i="3"/>
  <c r="E88" i="3"/>
  <c r="E84" i="3"/>
  <c r="E23" i="3"/>
  <c r="E63" i="3"/>
  <c r="D36" i="2"/>
  <c r="E34" i="3"/>
  <c r="D34" i="3"/>
  <c r="E67" i="7"/>
  <c r="J66" i="7"/>
  <c r="E104" i="3"/>
  <c r="H104" i="3"/>
  <c r="E63" i="7"/>
  <c r="J67" i="7"/>
  <c r="E65" i="7"/>
  <c r="H13" i="3"/>
  <c r="F23" i="2"/>
  <c r="E64" i="7"/>
  <c r="J65" i="7"/>
  <c r="G34" i="3"/>
  <c r="D35" i="3"/>
  <c r="J64" i="7"/>
  <c r="E53" i="3"/>
  <c r="E98" i="3"/>
  <c r="G104" i="3"/>
  <c r="E71" i="3"/>
  <c r="G63" i="3"/>
  <c r="D64" i="3"/>
  <c r="E44" i="3"/>
  <c r="E25" i="3"/>
  <c r="E80" i="3"/>
  <c r="E16" i="3"/>
  <c r="G16" i="3"/>
  <c r="D17" i="3"/>
  <c r="E89" i="3"/>
  <c r="A95" i="3"/>
  <c r="E58" i="7"/>
  <c r="E59" i="7"/>
  <c r="C22" i="2"/>
  <c r="D63" i="3"/>
  <c r="E36" i="2"/>
  <c r="D33" i="2"/>
  <c r="G18" i="6"/>
  <c r="E68" i="7"/>
  <c r="E69" i="7"/>
  <c r="F25" i="2"/>
  <c r="E70" i="7"/>
  <c r="H21" i="6"/>
  <c r="H63" i="3"/>
  <c r="G53" i="3"/>
  <c r="D54" i="3"/>
  <c r="D35" i="2"/>
  <c r="D53" i="3"/>
  <c r="D32" i="2"/>
  <c r="D25" i="3"/>
  <c r="G25" i="3"/>
  <c r="G21" i="6"/>
  <c r="B53" i="7"/>
  <c r="B50" i="7"/>
  <c r="G89" i="3"/>
  <c r="J32" i="2"/>
  <c r="F29" i="6"/>
  <c r="H89" i="3"/>
  <c r="I32" i="2"/>
  <c r="D34" i="2"/>
  <c r="D44" i="3"/>
  <c r="G44" i="3"/>
  <c r="D45" i="3"/>
  <c r="A100" i="3"/>
  <c r="E33" i="2"/>
  <c r="H18" i="6"/>
  <c r="H34" i="3"/>
  <c r="D38" i="2"/>
  <c r="B55" i="7"/>
  <c r="D80" i="3"/>
  <c r="G80" i="3"/>
  <c r="D81" i="3"/>
  <c r="E14" i="3"/>
  <c r="D16" i="3"/>
  <c r="D31" i="2"/>
  <c r="D71" i="3"/>
  <c r="G71" i="3"/>
  <c r="D72" i="3"/>
  <c r="D37" i="2"/>
  <c r="G98" i="3"/>
  <c r="H98" i="3"/>
  <c r="E96" i="3"/>
  <c r="H14" i="3"/>
  <c r="E109" i="3"/>
  <c r="D14" i="3"/>
  <c r="D13" i="2"/>
  <c r="D30" i="2"/>
  <c r="G15" i="6"/>
  <c r="G16" i="6"/>
  <c r="B48" i="7"/>
  <c r="G17" i="6"/>
  <c r="B49" i="7"/>
  <c r="G23" i="6"/>
  <c r="G22" i="6"/>
  <c r="B54" i="7"/>
  <c r="E34" i="2"/>
  <c r="H44" i="3"/>
  <c r="H19" i="6"/>
  <c r="H17" i="6"/>
  <c r="H25" i="3"/>
  <c r="E32" i="2"/>
  <c r="G96" i="3"/>
  <c r="J33" i="2"/>
  <c r="H29" i="6"/>
  <c r="H96" i="3"/>
  <c r="I33" i="2"/>
  <c r="E38" i="2"/>
  <c r="H23" i="6"/>
  <c r="H80" i="3"/>
  <c r="G19" i="6"/>
  <c r="B51" i="7"/>
  <c r="H22" i="6"/>
  <c r="E37" i="2"/>
  <c r="H71" i="3"/>
  <c r="E31" i="2"/>
  <c r="H16" i="6"/>
  <c r="H16" i="3"/>
  <c r="A101" i="3"/>
  <c r="E29" i="6"/>
  <c r="B57" i="7"/>
  <c r="E35" i="2"/>
  <c r="H20" i="6"/>
  <c r="H53" i="3"/>
  <c r="G15" i="3"/>
  <c r="D26" i="3"/>
  <c r="E4" i="7"/>
  <c r="J3" i="7"/>
  <c r="G14" i="3"/>
  <c r="D109" i="3"/>
  <c r="G24" i="7"/>
  <c r="G28" i="7"/>
  <c r="G20" i="6"/>
  <c r="B52" i="7"/>
  <c r="E6" i="7"/>
  <c r="J6" i="7"/>
  <c r="D13" i="3"/>
  <c r="A14" i="2"/>
  <c r="G26" i="7"/>
  <c r="D110" i="3"/>
  <c r="D111" i="3"/>
  <c r="D112" i="3"/>
  <c r="E2" i="7"/>
  <c r="A13" i="3"/>
  <c r="G25" i="7"/>
  <c r="E5" i="7"/>
  <c r="J5" i="7"/>
  <c r="E3" i="7"/>
  <c r="E30" i="2"/>
  <c r="H15" i="6"/>
  <c r="E13" i="2"/>
  <c r="G27" i="7"/>
  <c r="E7" i="7"/>
  <c r="J7" i="7"/>
  <c r="A102" i="3"/>
  <c r="A103" i="3"/>
  <c r="G29" i="7"/>
  <c r="E8" i="7"/>
  <c r="J8" i="7"/>
  <c r="I31" i="2"/>
  <c r="G109" i="3"/>
  <c r="J31" i="2"/>
  <c r="D29" i="6"/>
  <c r="H109" i="3"/>
  <c r="I30" i="2"/>
  <c r="G22" i="7"/>
  <c r="G23" i="7"/>
  <c r="G29" i="6"/>
  <c r="B58" i="7"/>
  <c r="J4" i="7"/>
  <c r="E9" i="7"/>
  <c r="B59" i="7"/>
  <c r="A29" i="6"/>
  <c r="C29" i="6"/>
  <c r="B56" i="7"/>
  <c r="A106" i="3"/>
  <c r="A107" i="3"/>
  <c r="A108" i="3"/>
  <c r="G111" i="3"/>
  <c r="J30" i="2"/>
  <c r="B29" i="6"/>
  <c r="H111" i="3"/>
  <c r="G30" i="7"/>
  <c r="A18" i="3"/>
  <c r="F14" i="2"/>
  <c r="F21" i="2"/>
  <c r="F13" i="2"/>
  <c r="A19" i="3"/>
  <c r="A20" i="3"/>
  <c r="A21" i="3"/>
  <c r="A22" i="3"/>
  <c r="A23" i="3"/>
  <c r="A24" i="3"/>
  <c r="A27" i="3"/>
  <c r="A28" i="3"/>
  <c r="A29" i="3"/>
  <c r="A30" i="3"/>
  <c r="A31" i="3"/>
  <c r="A32" i="3"/>
  <c r="A33" i="3"/>
  <c r="A36" i="3"/>
  <c r="A37" i="3"/>
  <c r="A38" i="3"/>
  <c r="A39" i="3"/>
  <c r="A40" i="3"/>
  <c r="A41" i="3"/>
  <c r="A42" i="3"/>
  <c r="A43" i="3"/>
  <c r="A46" i="3"/>
  <c r="A47" i="3"/>
  <c r="A48" i="3"/>
  <c r="A49" i="3"/>
  <c r="A50" i="3"/>
  <c r="A51" i="3"/>
  <c r="A52" i="3"/>
  <c r="A55" i="3"/>
  <c r="A56" i="3"/>
  <c r="A57" i="3"/>
  <c r="A58" i="3"/>
  <c r="A59" i="3"/>
  <c r="A60" i="3"/>
  <c r="A61" i="3"/>
  <c r="A62" i="3"/>
  <c r="A65" i="3"/>
  <c r="A66" i="3"/>
  <c r="A67" i="3"/>
  <c r="A68" i="3"/>
  <c r="A69" i="3"/>
  <c r="A70" i="3"/>
  <c r="A73" i="3"/>
  <c r="A74" i="3"/>
  <c r="A75" i="3"/>
  <c r="A76" i="3"/>
  <c r="A77" i="3"/>
  <c r="A78" i="3"/>
  <c r="A79" i="3"/>
  <c r="A82" i="3"/>
  <c r="A83" i="3"/>
  <c r="A84" i="3"/>
  <c r="A85" i="3"/>
  <c r="A86" i="3"/>
  <c r="A87" i="3"/>
  <c r="A88" i="3"/>
</calcChain>
</file>

<file path=xl/sharedStrings.xml><?xml version="1.0" encoding="utf-8"?>
<sst xmlns="http://schemas.openxmlformats.org/spreadsheetml/2006/main" count="578" uniqueCount="400">
  <si>
    <t>Impression sur pages A4 100% en format horizontal</t>
  </si>
  <si>
    <t>Informations sur l'Autodiagnostic</t>
  </si>
  <si>
    <t>Evaluations</t>
    <phoneticPr fontId="0" type="noConversion"/>
  </si>
  <si>
    <t>Modes de preuve et commentaires</t>
  </si>
  <si>
    <t>Plutôt Vrai</t>
  </si>
  <si>
    <t>Plutôt Faux</t>
  </si>
  <si>
    <t>Etablissement :</t>
  </si>
  <si>
    <t>Mode d'emploi</t>
  </si>
  <si>
    <t>Enregistrement qualité : impression sur 1 page A4 100% en vertical</t>
  </si>
  <si>
    <t>Date limite de validité de la déclaration :</t>
  </si>
  <si>
    <t>Documents génériques</t>
  </si>
  <si>
    <t>Documents spécifiques</t>
  </si>
  <si>
    <t>Autre document d'appui : Mettre ici, et en noir, tout autre document d'appui éventuel pour cette déclaration</t>
  </si>
  <si>
    <t>Signataires</t>
  </si>
  <si>
    <t>Indiquer les NOM et Prénom de la personne indépendante</t>
  </si>
  <si>
    <t xml:space="preserve">Coordonnées professionnelles : </t>
  </si>
  <si>
    <t>Organisme de la personne indépendante</t>
  </si>
  <si>
    <t>Adresse complète de l'organisme de la personne indépendante</t>
  </si>
  <si>
    <t>Adresse complète de l'Exploitant</t>
  </si>
  <si>
    <t>Code postal - Ville - Pays de l'Exploitant</t>
  </si>
  <si>
    <t>Tél et email de la personne indépendante</t>
  </si>
  <si>
    <t>Date de la déclaration (jj/mm/aaaa) :</t>
  </si>
  <si>
    <t>Date de l'autodiagnostic (jj/mm/aaaa) :</t>
  </si>
  <si>
    <t>Signature :</t>
  </si>
  <si>
    <t>Libellé du critère quand il sera choisi</t>
  </si>
  <si>
    <t>Enregistrement qualité :  A4 100% vertical</t>
    <phoneticPr fontId="0" type="noConversion"/>
  </si>
  <si>
    <t>Vrai </t>
  </si>
  <si>
    <t>Utilisé pour les calculs de l'onglet {Exigences}</t>
  </si>
  <si>
    <t>&lt;= Total évalués</t>
  </si>
  <si>
    <t>Date :</t>
  </si>
  <si>
    <t>Déclaration de conformité selon la norme NF EN ISO 17050 Partie 1 : Exigences générales</t>
  </si>
  <si>
    <t>Évaluation de la conformité - Déclaration de conformité du fournisseur (NF EN ISO/CEI 17050-1)</t>
  </si>
  <si>
    <t>Documents d'appui consultables associés à la déclaration ISO 17050</t>
  </si>
  <si>
    <t>Déclaration de conformité selon l'ISO 17050 Partie 2 : Documentation d'appui  (NF EN ISO/CEI 17050-2)</t>
  </si>
  <si>
    <t>Taux</t>
  </si>
  <si>
    <t>Niveaux des évaluations</t>
  </si>
  <si>
    <t>Informations sur l'Etablissement</t>
  </si>
  <si>
    <t>seuils des taux</t>
  </si>
  <si>
    <t>mini</t>
  </si>
  <si>
    <t>maxi</t>
  </si>
  <si>
    <t>Outil d'autodiagnostic</t>
  </si>
  <si>
    <t xml:space="preserve"> Fiche de déclaration de conformité par une première partie - norme ISO 17050</t>
  </si>
  <si>
    <t>Référence unique de la déclaration ISO 17050 :</t>
  </si>
  <si>
    <t xml:space="preserve">Code postal - Ville - Pays </t>
  </si>
  <si>
    <t>Mettre la date de signature par la personne indépendante</t>
  </si>
  <si>
    <t>Graphes RADAR pour Résultats Globaux</t>
  </si>
  <si>
    <t>Faux unanime</t>
  </si>
  <si>
    <t>Insuffisant</t>
    <phoneticPr fontId="2" type="noConversion"/>
  </si>
  <si>
    <t>Informel</t>
    <phoneticPr fontId="2" type="noConversion"/>
  </si>
  <si>
    <t>Maitrisé</t>
    <phoneticPr fontId="2" type="noConversion"/>
  </si>
  <si>
    <t>Pr 1</t>
  </si>
  <si>
    <t>Pr 2</t>
  </si>
  <si>
    <t>Pr 3</t>
  </si>
  <si>
    <t>Pr 4</t>
  </si>
  <si>
    <t>Pr 5</t>
  </si>
  <si>
    <t>Libellés des Processus et Critères de réalisation</t>
  </si>
  <si>
    <r>
      <rPr>
        <b/>
        <sz val="8"/>
        <rFont val="Arial"/>
        <family val="2"/>
      </rPr>
      <t>Animateur</t>
    </r>
    <r>
      <rPr>
        <sz val="8"/>
        <rFont val="Arial"/>
        <family val="2"/>
      </rPr>
      <t xml:space="preserve"> de l'autodiagnostic : </t>
    </r>
  </si>
  <si>
    <r>
      <t>Date</t>
    </r>
    <r>
      <rPr>
        <sz val="8"/>
        <rFont val="Arial"/>
        <family val="2"/>
      </rPr>
      <t xml:space="preserve"> de l'autodiagnostic (jj/mm/aaaa) : </t>
    </r>
  </si>
  <si>
    <t>Téléphone :</t>
  </si>
  <si>
    <t>Coordonnées:</t>
  </si>
  <si>
    <t xml:space="preserve">Animateur : </t>
  </si>
  <si>
    <r>
      <rPr>
        <b/>
        <sz val="8"/>
        <rFont val="Arial"/>
        <family val="2"/>
      </rPr>
      <t>Équipe</t>
    </r>
    <r>
      <rPr>
        <sz val="8"/>
        <rFont val="Arial"/>
        <family val="2"/>
      </rPr>
      <t xml:space="preserve"> d'autodiagnostic : </t>
    </r>
  </si>
  <si>
    <t xml:space="preserve">email : </t>
  </si>
  <si>
    <t>&lt;= Total non évalués</t>
  </si>
  <si>
    <t> </t>
  </si>
  <si>
    <t xml:space="preserve">Faux </t>
  </si>
  <si>
    <r>
      <t xml:space="preserve">Nous avons appliqué </t>
    </r>
    <r>
      <rPr>
        <b/>
        <sz val="8"/>
        <rFont val="Arial"/>
        <family val="2"/>
      </rPr>
      <t xml:space="preserve">la meilleure rigueur d'élaboration et d'analyse </t>
    </r>
    <r>
      <rPr>
        <sz val="8"/>
        <rFont val="Arial"/>
        <family val="2"/>
      </rPr>
      <t>(évaluation par plusieurs personnes compétentes) et nous avons respecté</t>
    </r>
    <r>
      <rPr>
        <b/>
        <sz val="8"/>
        <rFont val="Arial"/>
        <family val="2"/>
      </rPr>
      <t xml:space="preserve"> les règles d'éthique professionnelle</t>
    </r>
    <r>
      <rPr>
        <sz val="8"/>
        <rFont val="Arial"/>
        <family val="2"/>
      </rPr>
      <t xml:space="preserve"> (absence de conflits d'intérêt, respect des opinions, liberté des choix) pour parvenir aux résultats ci-dessous.</t>
    </r>
  </si>
  <si>
    <t>Améliorez l'Efficacité</t>
  </si>
  <si>
    <t>Messages associés</t>
  </si>
  <si>
    <t>Améliorez l'Efficience</t>
  </si>
  <si>
    <t>Améliorez la Qualité perçue</t>
  </si>
  <si>
    <t>QUOI</t>
  </si>
  <si>
    <t>QUI</t>
  </si>
  <si>
    <t>Incomplet</t>
  </si>
  <si>
    <r>
      <rPr>
        <b/>
        <sz val="6"/>
        <color rgb="FF0000FF"/>
        <rFont val="Arial"/>
        <family val="2"/>
      </rPr>
      <t xml:space="preserve">Attention : </t>
    </r>
    <r>
      <rPr>
        <sz val="6"/>
        <color rgb="FF0000FF"/>
        <rFont val="Arial"/>
        <family val="2"/>
      </rPr>
      <t>Seules les cases blanches écrites en bleu peuvent être modifiées par l’utilisateur. Cela concerne toutes les parties de l’outil</t>
    </r>
  </si>
  <si>
    <t xml:space="preserve">Taux mini : </t>
  </si>
  <si>
    <t xml:space="preserve">Taux MAXI : </t>
  </si>
  <si>
    <t xml:space="preserve">Libellés : </t>
  </si>
  <si>
    <t>Échelle utilisée</t>
  </si>
  <si>
    <t>Tableau des résultats de l'évaluation de nos activités</t>
  </si>
  <si>
    <t>L'objet de la déclaration porte sur le niveau de respect du référentiel :</t>
  </si>
  <si>
    <r>
      <rPr>
        <b/>
        <sz val="7"/>
        <color indexed="39"/>
        <rFont val="Arial Narrow"/>
        <family val="2"/>
      </rPr>
      <t>Modifier les contenus bleus et mettre ensuite en</t>
    </r>
    <r>
      <rPr>
        <b/>
        <sz val="7"/>
        <color indexed="10"/>
        <rFont val="Arial Narrow"/>
        <family val="2"/>
      </rPr>
      <t xml:space="preserve"> </t>
    </r>
    <r>
      <rPr>
        <b/>
        <sz val="7"/>
        <rFont val="Arial Narrow"/>
        <family val="2"/>
      </rPr>
      <t>noir</t>
    </r>
    <r>
      <rPr>
        <b/>
        <sz val="7"/>
        <color indexed="10"/>
        <rFont val="Arial Narrow"/>
        <family val="2"/>
      </rPr>
      <t xml:space="preserve"> </t>
    </r>
    <r>
      <rPr>
        <sz val="7"/>
        <color indexed="10"/>
        <rFont val="Arial Narrow"/>
        <family val="2"/>
      </rPr>
      <t xml:space="preserve">: 
</t>
    </r>
    <r>
      <rPr>
        <sz val="7"/>
        <color indexed="39"/>
        <rFont val="Arial Narrow"/>
        <family val="2"/>
      </rPr>
      <t>Enregistrements qualité :</t>
    </r>
    <r>
      <rPr>
        <b/>
        <sz val="7"/>
        <color indexed="39"/>
        <rFont val="Arial Narrow"/>
        <family val="2"/>
      </rPr>
      <t xml:space="preserve"> </t>
    </r>
    <r>
      <rPr>
        <sz val="7"/>
        <color indexed="39"/>
        <rFont val="Arial Narrow"/>
        <family val="2"/>
      </rPr>
      <t>indiquez ceux que vous mettrez à disposition d'un auditeur. Il peut s'agir des onglets imprimés et signés de ce fichier d'autodiagnostic</t>
    </r>
  </si>
  <si>
    <t xml:space="preserve">Responsable de la Fonction Biomédicale : </t>
  </si>
  <si>
    <r>
      <t xml:space="preserve">Personne </t>
    </r>
    <r>
      <rPr>
        <i/>
        <u/>
        <sz val="8"/>
        <rFont val="Arial"/>
        <family val="2"/>
      </rPr>
      <t>indépendante</t>
    </r>
    <r>
      <rPr>
        <i/>
        <sz val="8"/>
        <rFont val="Arial"/>
        <family val="2"/>
      </rPr>
      <t xml:space="preserve"> de la fonction évaluée : </t>
    </r>
  </si>
  <si>
    <t>Pr 6</t>
  </si>
  <si>
    <t>Libellé</t>
  </si>
  <si>
    <t>Finalisez vos choix, évaluez TOUS les critères !</t>
  </si>
  <si>
    <t>Signature de l'Animateur</t>
  </si>
  <si>
    <t>DÉCISIONS : Plans d'action PRIORITAIRES</t>
  </si>
  <si>
    <t>Le responsable de l’ingénierie biomédicale du GHT maîtrise la raison d'être de son organisation, ses budgets et sa communication</t>
  </si>
  <si>
    <t>Le responsable de l'ingénierie biomédicale du GHT contribue aux processus d'achat</t>
  </si>
  <si>
    <t>Le responsable de l'ingénierie biomédicale du GHT organise ses ressources</t>
  </si>
  <si>
    <t>Le responsable de l'ingénierie biomédicale favorise la mutualisation et les échanges de ressources ou de compétences au sein du GHT</t>
  </si>
  <si>
    <t>L'ingénierie biomédicale maîtrise les disposiifs médicaux critiques au sein du GHT</t>
  </si>
  <si>
    <t>Pr 7</t>
  </si>
  <si>
    <t>L'ingénierie biomédicale contribue à la bonne exploitation des dispositifs médicaux</t>
  </si>
  <si>
    <t>Pr 8</t>
  </si>
  <si>
    <t>L'ingénierie biomédicale veille à la qualité des services rendus et en tire des enseignements pour progresser</t>
  </si>
  <si>
    <t>Document d'appui sur la mise en œuvre de la Bonne Pratique BPAC 6 "Ingénierie biomédicale au sein d'un GHT en France`</t>
  </si>
  <si>
    <r>
      <t xml:space="preserve">Nous soussigés, déclarons </t>
    </r>
    <r>
      <rPr>
        <b/>
        <sz val="8"/>
        <rFont val="Arial"/>
        <family val="2"/>
      </rPr>
      <t>sous notre propre responsabilité</t>
    </r>
    <r>
      <rPr>
        <sz val="8"/>
        <rFont val="Arial"/>
        <family val="2"/>
      </rPr>
      <t xml:space="preserve"> que </t>
    </r>
    <r>
      <rPr>
        <b/>
        <sz val="8"/>
        <rFont val="Arial"/>
        <family val="2"/>
      </rPr>
      <t>les niveaux de performance</t>
    </r>
    <r>
      <rPr>
        <sz val="8"/>
        <rFont val="Arial"/>
        <family val="2"/>
      </rPr>
      <t xml:space="preserve"> de nos </t>
    </r>
    <r>
      <rPr>
        <b/>
        <sz val="8"/>
        <rFont val="Arial"/>
        <family val="2"/>
      </rPr>
      <t>pratiques professionnelles biomédicales</t>
    </r>
    <r>
      <rPr>
        <sz val="8"/>
        <rFont val="Arial"/>
        <family val="2"/>
      </rPr>
      <t xml:space="preserve"> ont été </t>
    </r>
    <r>
      <rPr>
        <b/>
        <sz val="8"/>
        <rFont val="Arial"/>
        <family val="2"/>
      </rPr>
      <t xml:space="preserve">mesurés, </t>
    </r>
    <r>
      <rPr>
        <sz val="8"/>
        <rFont val="Arial"/>
        <family val="2"/>
      </rPr>
      <t>selon les critères de la Bonne Pratique d'Activités Connexes de l'ingénerie biomédicale 6</t>
    </r>
    <r>
      <rPr>
        <b/>
        <sz val="8"/>
        <rFont val="Arial"/>
        <family val="2"/>
      </rPr>
      <t>.</t>
    </r>
  </si>
  <si>
    <t>Non applicable</t>
  </si>
  <si>
    <t xml:space="preserve">Insatisfaisant </t>
  </si>
  <si>
    <t>NA</t>
  </si>
  <si>
    <t>Libellé de l'indicateur quand il sera choisi</t>
  </si>
  <si>
    <t>Nb total d'indicteurs</t>
  </si>
  <si>
    <t>A mettre en place</t>
  </si>
  <si>
    <t xml:space="preserve">Satisfaisant </t>
  </si>
  <si>
    <t>L'indicateur est loin d'avoir atteint le niveau escompté.</t>
  </si>
  <si>
    <t>Excellent</t>
  </si>
  <si>
    <t>Efficace</t>
  </si>
  <si>
    <t>Formel</t>
  </si>
  <si>
    <t>Planifié</t>
  </si>
  <si>
    <t>Qualité perçue</t>
  </si>
  <si>
    <t>Efficience</t>
  </si>
  <si>
    <t>Nom de l'établissement</t>
  </si>
  <si>
    <t>Email</t>
  </si>
  <si>
    <t>Efficacité</t>
  </si>
  <si>
    <t>Nom des participants</t>
  </si>
  <si>
    <t>Finalisez vos choix, évaluez TOUS les indicateurs !</t>
  </si>
  <si>
    <r>
      <t xml:space="preserve">Le projet de l'ingénierie biomédicale du GHT est </t>
    </r>
    <r>
      <rPr>
        <b/>
        <sz val="8"/>
        <color theme="1"/>
        <rFont val="Arial"/>
        <family val="2"/>
      </rPr>
      <t xml:space="preserve">communiqué et explicité </t>
    </r>
    <r>
      <rPr>
        <sz val="8"/>
        <color theme="1"/>
        <rFont val="Arial"/>
        <family val="2"/>
      </rPr>
      <t>à toutes les parties intéréssées</t>
    </r>
  </si>
  <si>
    <r>
      <t xml:space="preserve">Les </t>
    </r>
    <r>
      <rPr>
        <b/>
        <sz val="8"/>
        <color theme="1"/>
        <rFont val="Arial"/>
        <family val="2"/>
      </rPr>
      <t xml:space="preserve">interfaces critiques </t>
    </r>
    <r>
      <rPr>
        <sz val="8"/>
        <color theme="1"/>
        <rFont val="Arial"/>
        <family val="2"/>
      </rPr>
      <t>avec les sevices internes et les prestataires externes sont identifés et des contrats de service sont établis</t>
    </r>
  </si>
  <si>
    <r>
      <t xml:space="preserve">Des </t>
    </r>
    <r>
      <rPr>
        <b/>
        <sz val="8"/>
        <color theme="1"/>
        <rFont val="Arial"/>
        <family val="2"/>
      </rPr>
      <t xml:space="preserve">indicateurs de performance </t>
    </r>
    <r>
      <rPr>
        <sz val="8"/>
        <color theme="1"/>
        <rFont val="Arial"/>
        <family val="2"/>
      </rPr>
      <t>sont établis en coopération avec les bénéficiaires des prestations</t>
    </r>
  </si>
  <si>
    <r>
      <t xml:space="preserve">Le </t>
    </r>
    <r>
      <rPr>
        <b/>
        <sz val="8"/>
        <color theme="1"/>
        <rFont val="Arial"/>
        <family val="2"/>
      </rPr>
      <t xml:space="preserve">budget est fixé et validé </t>
    </r>
    <r>
      <rPr>
        <sz val="8"/>
        <color theme="1"/>
        <rFont val="Arial"/>
        <family val="2"/>
      </rPr>
      <t xml:space="preserve">en accord avec  la direction chargée des affaires financières </t>
    </r>
  </si>
  <si>
    <r>
      <t xml:space="preserve">Le </t>
    </r>
    <r>
      <rPr>
        <b/>
        <sz val="8"/>
        <color theme="1"/>
        <rFont val="Arial"/>
        <family val="2"/>
      </rPr>
      <t xml:space="preserve">budget </t>
    </r>
    <r>
      <rPr>
        <sz val="8"/>
        <color theme="1"/>
        <rFont val="Arial"/>
        <family val="2"/>
      </rPr>
      <t>du service biomédical est adapté</t>
    </r>
  </si>
  <si>
    <r>
      <t xml:space="preserve">Au sein du GHT l'ensemble du personnel biomédical est pris en compte de façon </t>
    </r>
    <r>
      <rPr>
        <b/>
        <sz val="8"/>
        <color theme="1"/>
        <rFont val="Arial"/>
        <family val="2"/>
      </rPr>
      <t xml:space="preserve">équitable </t>
    </r>
    <r>
      <rPr>
        <sz val="8"/>
        <color theme="1"/>
        <rFont val="Arial"/>
        <family val="2"/>
      </rPr>
      <t xml:space="preserve">dans la politique de </t>
    </r>
    <r>
      <rPr>
        <b/>
        <sz val="8"/>
        <color theme="1"/>
        <rFont val="Arial"/>
        <family val="2"/>
      </rPr>
      <t>communication</t>
    </r>
  </si>
  <si>
    <r>
      <t xml:space="preserve">La mise en place d'un </t>
    </r>
    <r>
      <rPr>
        <b/>
        <sz val="8"/>
        <rFont val="Arial"/>
        <family val="2"/>
      </rPr>
      <t>outil</t>
    </r>
    <r>
      <rPr>
        <sz val="8"/>
        <rFont val="Arial"/>
        <family val="2"/>
      </rPr>
      <t xml:space="preserve"> référencant les dispositifs médicaux ainsi que les</t>
    </r>
    <r>
      <rPr>
        <b/>
        <sz val="8"/>
        <rFont val="Arial"/>
        <family val="2"/>
      </rPr>
      <t xml:space="preserve"> avis utilisateurs</t>
    </r>
    <r>
      <rPr>
        <sz val="8"/>
        <rFont val="Arial"/>
        <family val="2"/>
      </rPr>
      <t xml:space="preserve"> et les</t>
    </r>
    <r>
      <rPr>
        <b/>
        <sz val="8"/>
        <rFont val="Arial"/>
        <family val="2"/>
      </rPr>
      <t xml:space="preserve"> retours d'expérience</t>
    </r>
    <r>
      <rPr>
        <sz val="8"/>
        <rFont val="Arial"/>
        <family val="2"/>
      </rPr>
      <t xml:space="preserve"> permet d'</t>
    </r>
    <r>
      <rPr>
        <b/>
        <sz val="8"/>
        <rFont val="Arial"/>
        <family val="2"/>
      </rPr>
      <t>anticiper les besoins</t>
    </r>
    <r>
      <rPr>
        <sz val="8"/>
        <rFont val="Arial"/>
        <family val="2"/>
      </rPr>
      <t xml:space="preserve"> des services du GHT</t>
    </r>
  </si>
  <si>
    <r>
      <t xml:space="preserve">La </t>
    </r>
    <r>
      <rPr>
        <b/>
        <sz val="8"/>
        <rFont val="Arial"/>
        <family val="2"/>
      </rPr>
      <t>stratégie d'achat</t>
    </r>
    <r>
      <rPr>
        <sz val="8"/>
        <rFont val="Arial"/>
        <family val="2"/>
      </rPr>
      <t xml:space="preserve"> intègre les besoins en dispositifs médicaux des services du GHT</t>
    </r>
  </si>
  <si>
    <r>
      <t xml:space="preserve">Les équipements médicaux sont </t>
    </r>
    <r>
      <rPr>
        <b/>
        <sz val="8"/>
        <rFont val="Arial"/>
        <family val="2"/>
      </rPr>
      <t>standardisés</t>
    </r>
    <r>
      <rPr>
        <sz val="8"/>
        <rFont val="Arial"/>
        <family val="2"/>
      </rPr>
      <t xml:space="preserve"> afin de garantir l'</t>
    </r>
    <r>
      <rPr>
        <b/>
        <sz val="8"/>
        <rFont val="Arial"/>
        <family val="2"/>
      </rPr>
      <t xml:space="preserve">égalité des soins </t>
    </r>
    <r>
      <rPr>
        <sz val="8"/>
        <rFont val="Arial"/>
        <family val="2"/>
      </rPr>
      <t xml:space="preserve">et de </t>
    </r>
    <r>
      <rPr>
        <b/>
        <sz val="8"/>
        <rFont val="Arial"/>
        <family val="2"/>
      </rPr>
      <t>faciliter la maintenance par les techniciens biomédicaux</t>
    </r>
  </si>
  <si>
    <r>
      <t xml:space="preserve">Les dispositifs médicaux sont </t>
    </r>
    <r>
      <rPr>
        <b/>
        <sz val="8"/>
        <rFont val="Arial"/>
        <family val="2"/>
      </rPr>
      <t>utilisables et utilisés de façon homogène</t>
    </r>
    <r>
      <rPr>
        <sz val="8"/>
        <rFont val="Arial"/>
        <family val="2"/>
      </rPr>
      <t xml:space="preserve"> sur l'ensemble du GHT</t>
    </r>
  </si>
  <si>
    <r>
      <t xml:space="preserve">Le </t>
    </r>
    <r>
      <rPr>
        <b/>
        <sz val="8"/>
        <rFont val="Arial"/>
        <family val="2"/>
      </rPr>
      <t>plan pluriannuel d'investissement</t>
    </r>
    <r>
      <rPr>
        <sz val="8"/>
        <rFont val="Arial"/>
        <family val="2"/>
      </rPr>
      <t xml:space="preserve"> des dispositifs médicaux est réalisé en accord avec tous les établissements du GHT</t>
    </r>
  </si>
  <si>
    <r>
      <t>Les dispositifs médicaux sont</t>
    </r>
    <r>
      <rPr>
        <b/>
        <sz val="8"/>
        <rFont val="Arial"/>
        <family val="2"/>
      </rPr>
      <t xml:space="preserve"> achetés en accord </t>
    </r>
    <r>
      <rPr>
        <sz val="8"/>
        <rFont val="Arial"/>
        <family val="2"/>
      </rPr>
      <t>avec les instances décisionnelles de tous les établissements du GHT</t>
    </r>
  </si>
  <si>
    <r>
      <t xml:space="preserve">Les </t>
    </r>
    <r>
      <rPr>
        <b/>
        <sz val="8"/>
        <rFont val="Arial"/>
        <family val="2"/>
      </rPr>
      <t>contrats et marchés de maintenance</t>
    </r>
    <r>
      <rPr>
        <sz val="8"/>
        <rFont val="Arial"/>
        <family val="2"/>
      </rPr>
      <t xml:space="preserve"> sont </t>
    </r>
    <r>
      <rPr>
        <b/>
        <sz val="8"/>
        <rFont val="Arial"/>
        <family val="2"/>
      </rPr>
      <t>mutualisés</t>
    </r>
    <r>
      <rPr>
        <sz val="8"/>
        <rFont val="Arial"/>
        <family val="2"/>
      </rPr>
      <t xml:space="preserve"> autant que possible au sein du GHT</t>
    </r>
  </si>
  <si>
    <r>
      <t xml:space="preserve">Les </t>
    </r>
    <r>
      <rPr>
        <b/>
        <sz val="8"/>
        <rFont val="Arial"/>
        <family val="2"/>
      </rPr>
      <t>motivations, compétences et attentes</t>
    </r>
    <r>
      <rPr>
        <sz val="8"/>
        <rFont val="Arial"/>
        <family val="2"/>
      </rPr>
      <t xml:space="preserve"> du personnel sont identifiées, afin d'adapter le </t>
    </r>
    <r>
      <rPr>
        <b/>
        <sz val="8"/>
        <rFont val="Arial"/>
        <family val="2"/>
      </rPr>
      <t>budget</t>
    </r>
    <r>
      <rPr>
        <sz val="8"/>
        <rFont val="Arial"/>
        <family val="2"/>
      </rPr>
      <t xml:space="preserve"> au </t>
    </r>
    <r>
      <rPr>
        <b/>
        <sz val="8"/>
        <rFont val="Arial"/>
        <family val="2"/>
      </rPr>
      <t>plan de formation</t>
    </r>
    <r>
      <rPr>
        <sz val="8"/>
        <rFont val="Arial"/>
        <family val="2"/>
      </rPr>
      <t xml:space="preserve"> adéquat</t>
    </r>
  </si>
  <si>
    <r>
      <t xml:space="preserve">Les compétences en </t>
    </r>
    <r>
      <rPr>
        <b/>
        <sz val="8"/>
        <rFont val="Arial"/>
        <family val="2"/>
      </rPr>
      <t xml:space="preserve">management des équipes </t>
    </r>
    <r>
      <rPr>
        <sz val="8"/>
        <rFont val="Arial"/>
        <family val="2"/>
      </rPr>
      <t xml:space="preserve">sont performantes, à défaut des </t>
    </r>
    <r>
      <rPr>
        <b/>
        <sz val="8"/>
        <rFont val="Arial"/>
        <family val="2"/>
      </rPr>
      <t>formations</t>
    </r>
    <r>
      <rPr>
        <sz val="8"/>
        <rFont val="Arial"/>
        <family val="2"/>
      </rPr>
      <t xml:space="preserve"> (leadership, résolutions des conflits, mangement qualité…) sont mises en place</t>
    </r>
  </si>
  <si>
    <r>
      <t>Les</t>
    </r>
    <r>
      <rPr>
        <b/>
        <sz val="8"/>
        <rFont val="Arial"/>
        <family val="2"/>
      </rPr>
      <t xml:space="preserve"> responsabilités et autorités</t>
    </r>
    <r>
      <rPr>
        <sz val="8"/>
        <rFont val="Arial"/>
        <family val="2"/>
      </rPr>
      <t xml:space="preserve"> (matériovigileance, achat...)  de chacun sont excplicitées dans des</t>
    </r>
    <r>
      <rPr>
        <b/>
        <sz val="8"/>
        <rFont val="Arial"/>
        <family val="2"/>
      </rPr>
      <t xml:space="preserve"> fiches de poste</t>
    </r>
  </si>
  <si>
    <r>
      <t>Les</t>
    </r>
    <r>
      <rPr>
        <b/>
        <sz val="8"/>
        <rFont val="Arial"/>
        <family val="2"/>
      </rPr>
      <t xml:space="preserve"> performances </t>
    </r>
    <r>
      <rPr>
        <sz val="8"/>
        <rFont val="Arial"/>
        <family val="2"/>
      </rPr>
      <t xml:space="preserve">des agents sont évaluées régulièrement, et les </t>
    </r>
    <r>
      <rPr>
        <b/>
        <sz val="8"/>
        <rFont val="Arial"/>
        <family val="2"/>
      </rPr>
      <t xml:space="preserve">besoins en formation </t>
    </r>
    <r>
      <rPr>
        <sz val="8"/>
        <rFont val="Arial"/>
        <family val="2"/>
      </rPr>
      <t>sont identifiés</t>
    </r>
  </si>
  <si>
    <r>
      <t xml:space="preserve">Les </t>
    </r>
    <r>
      <rPr>
        <b/>
        <sz val="8"/>
        <rFont val="Arial"/>
        <family val="2"/>
      </rPr>
      <t>moyens logistiques et infrastructures</t>
    </r>
    <r>
      <rPr>
        <sz val="8"/>
        <rFont val="Arial"/>
        <family val="2"/>
      </rPr>
      <t xml:space="preserve"> sont adaptés aux missions à remplir dans chaque établissement du GHT</t>
    </r>
  </si>
  <si>
    <r>
      <t>La</t>
    </r>
    <r>
      <rPr>
        <b/>
        <sz val="8"/>
        <rFont val="Arial"/>
        <family val="2"/>
      </rPr>
      <t xml:space="preserve"> gestion électronique des documents</t>
    </r>
    <r>
      <rPr>
        <sz val="8"/>
        <rFont val="Arial"/>
        <family val="2"/>
      </rPr>
      <t xml:space="preserve"> est </t>
    </r>
    <r>
      <rPr>
        <b/>
        <sz val="8"/>
        <rFont val="Arial"/>
        <family val="2"/>
      </rPr>
      <t xml:space="preserve">commune </t>
    </r>
    <r>
      <rPr>
        <sz val="8"/>
        <rFont val="Arial"/>
        <family val="2"/>
      </rPr>
      <t>aux établissements du GHT</t>
    </r>
  </si>
  <si>
    <r>
      <t xml:space="preserve">Des </t>
    </r>
    <r>
      <rPr>
        <b/>
        <sz val="8"/>
        <rFont val="Arial"/>
        <family val="2"/>
      </rPr>
      <t>méthodes d'optimisation et d'amélioration</t>
    </r>
    <r>
      <rPr>
        <sz val="8"/>
        <rFont val="Arial"/>
        <family val="2"/>
      </rPr>
      <t xml:space="preserve"> (5S) permettent une bonne</t>
    </r>
    <r>
      <rPr>
        <b/>
        <sz val="8"/>
        <rFont val="Arial"/>
        <family val="2"/>
      </rPr>
      <t xml:space="preserve"> organisation </t>
    </r>
    <r>
      <rPr>
        <sz val="8"/>
        <rFont val="Arial"/>
        <family val="2"/>
      </rPr>
      <t>des espaces de travail</t>
    </r>
  </si>
  <si>
    <r>
      <t>Des</t>
    </r>
    <r>
      <rPr>
        <b/>
        <sz val="8"/>
        <rFont val="Arial"/>
        <family val="2"/>
      </rPr>
      <t xml:space="preserve"> procédures</t>
    </r>
    <r>
      <rPr>
        <sz val="8"/>
        <rFont val="Arial"/>
        <family val="2"/>
      </rPr>
      <t xml:space="preserve"> connues et partagées permettent d'assurer la </t>
    </r>
    <r>
      <rPr>
        <b/>
        <sz val="8"/>
        <rFont val="Arial"/>
        <family val="2"/>
      </rPr>
      <t xml:space="preserve">continuiété de l'activité biomédicale </t>
    </r>
    <r>
      <rPr>
        <sz val="8"/>
        <rFont val="Arial"/>
        <family val="2"/>
      </rPr>
      <t>en toutes circonstances</t>
    </r>
  </si>
  <si>
    <r>
      <t xml:space="preserve">Les dispositfs sont rescencés </t>
    </r>
    <r>
      <rPr>
        <b/>
        <sz val="8"/>
        <rFont val="Arial"/>
        <family val="2"/>
      </rPr>
      <t>mutualisés</t>
    </r>
    <r>
      <rPr>
        <sz val="8"/>
        <rFont val="Arial"/>
        <family val="2"/>
      </rPr>
      <t xml:space="preserve"> et partagés </t>
    </r>
    <r>
      <rPr>
        <b/>
        <sz val="8"/>
        <rFont val="Arial"/>
        <family val="2"/>
      </rPr>
      <t xml:space="preserve">équitablement </t>
    </r>
    <r>
      <rPr>
        <sz val="8"/>
        <rFont val="Arial"/>
        <family val="2"/>
      </rPr>
      <t>au sein du GHT</t>
    </r>
  </si>
  <si>
    <r>
      <t>Les</t>
    </r>
    <r>
      <rPr>
        <b/>
        <sz val="8"/>
        <rFont val="Arial"/>
        <family val="2"/>
      </rPr>
      <t xml:space="preserve"> prestations biomédicales</t>
    </r>
    <r>
      <rPr>
        <sz val="8"/>
        <rFont val="Arial"/>
        <family val="2"/>
      </rPr>
      <t xml:space="preserve"> sont </t>
    </r>
    <r>
      <rPr>
        <b/>
        <sz val="8"/>
        <rFont val="Arial"/>
        <family val="2"/>
      </rPr>
      <t>harmonisées et partagées</t>
    </r>
    <r>
      <rPr>
        <sz val="8"/>
        <rFont val="Arial"/>
        <family val="2"/>
      </rPr>
      <t xml:space="preserve"> autant que possible dans les établissements du GHT</t>
    </r>
  </si>
  <si>
    <r>
      <t xml:space="preserve">Les </t>
    </r>
    <r>
      <rPr>
        <b/>
        <sz val="8"/>
        <rFont val="Arial"/>
        <family val="2"/>
      </rPr>
      <t>dispositifs médicaux mobiles</t>
    </r>
    <r>
      <rPr>
        <sz val="8"/>
        <rFont val="Arial"/>
        <family val="2"/>
      </rPr>
      <t xml:space="preserve"> du pool d'urgence et des prêts inter-établissements sont</t>
    </r>
    <r>
      <rPr>
        <b/>
        <sz val="8"/>
        <rFont val="Arial"/>
        <family val="2"/>
      </rPr>
      <t xml:space="preserve"> localisables</t>
    </r>
    <r>
      <rPr>
        <sz val="8"/>
        <rFont val="Arial"/>
        <family val="2"/>
      </rPr>
      <t xml:space="preserve"> à tout instant</t>
    </r>
  </si>
  <si>
    <r>
      <t xml:space="preserve">Des </t>
    </r>
    <r>
      <rPr>
        <b/>
        <sz val="8"/>
        <rFont val="Arial"/>
        <family val="2"/>
      </rPr>
      <t>référents biomédicaux volontaires</t>
    </r>
    <r>
      <rPr>
        <sz val="8"/>
        <rFont val="Arial"/>
        <family val="2"/>
      </rPr>
      <t xml:space="preserve"> sont nommés et à même d'intervenir rapidement dans le </t>
    </r>
    <r>
      <rPr>
        <b/>
        <sz val="8"/>
        <rFont val="Arial"/>
        <family val="2"/>
      </rPr>
      <t>cadre de maintenance et de contrôle qualité</t>
    </r>
    <r>
      <rPr>
        <sz val="8"/>
        <rFont val="Arial"/>
        <family val="2"/>
      </rPr>
      <t xml:space="preserve">, et si besoin d'effectuer des </t>
    </r>
    <r>
      <rPr>
        <b/>
        <sz val="8"/>
        <rFont val="Arial"/>
        <family val="2"/>
      </rPr>
      <t>achats</t>
    </r>
  </si>
  <si>
    <r>
      <t xml:space="preserve">L'ingénieur fait preuve de </t>
    </r>
    <r>
      <rPr>
        <b/>
        <sz val="8"/>
        <rFont val="Arial"/>
        <family val="2"/>
      </rPr>
      <t>leadership</t>
    </r>
    <r>
      <rPr>
        <sz val="8"/>
        <rFont val="Arial"/>
        <family val="2"/>
      </rPr>
      <t xml:space="preserve"> et </t>
    </r>
    <r>
      <rPr>
        <b/>
        <sz val="8"/>
        <rFont val="Arial"/>
        <family val="2"/>
      </rPr>
      <t>fédère</t>
    </r>
    <r>
      <rPr>
        <sz val="8"/>
        <rFont val="Arial"/>
        <family val="2"/>
      </rPr>
      <t xml:space="preserve"> les équipes biomédicales de l'ensemble du GHT au travers de </t>
    </r>
    <r>
      <rPr>
        <b/>
        <sz val="8"/>
        <rFont val="Arial"/>
        <family val="2"/>
      </rPr>
      <t xml:space="preserve">réunions régulières </t>
    </r>
  </si>
  <si>
    <r>
      <t xml:space="preserve">L'ensemble des </t>
    </r>
    <r>
      <rPr>
        <b/>
        <sz val="8"/>
        <rFont val="Arial"/>
        <family val="2"/>
      </rPr>
      <t xml:space="preserve">documents </t>
    </r>
    <r>
      <rPr>
        <sz val="8"/>
        <rFont val="Arial"/>
        <family val="2"/>
      </rPr>
      <t xml:space="preserve">(si possible numérisés) sont </t>
    </r>
    <r>
      <rPr>
        <b/>
        <sz val="8"/>
        <rFont val="Arial"/>
        <family val="2"/>
      </rPr>
      <t>accessibles</t>
    </r>
    <r>
      <rPr>
        <sz val="8"/>
        <rFont val="Arial"/>
        <family val="2"/>
      </rPr>
      <t xml:space="preserve"> par tous et mis à jour régulièrement</t>
    </r>
  </si>
  <si>
    <r>
      <t>La</t>
    </r>
    <r>
      <rPr>
        <b/>
        <sz val="8"/>
        <rFont val="Arial"/>
        <family val="2"/>
      </rPr>
      <t xml:space="preserve"> gestion documentaire</t>
    </r>
    <r>
      <rPr>
        <sz val="8"/>
        <rFont val="Arial"/>
        <family val="2"/>
      </rPr>
      <t xml:space="preserve"> est optimisée selon la méthode des</t>
    </r>
    <r>
      <rPr>
        <b/>
        <sz val="8"/>
        <rFont val="Arial"/>
        <family val="2"/>
      </rPr>
      <t xml:space="preserve"> trois U</t>
    </r>
    <r>
      <rPr>
        <sz val="8"/>
        <rFont val="Arial"/>
        <family val="2"/>
      </rPr>
      <t xml:space="preserve"> (utile, utilisé, utilisable), au quel cas les documents/procédures/processus sont revus, améliorés ou éliminés</t>
    </r>
  </si>
  <si>
    <r>
      <t xml:space="preserve">La </t>
    </r>
    <r>
      <rPr>
        <b/>
        <sz val="8"/>
        <rFont val="Arial"/>
        <family val="2"/>
      </rPr>
      <t>documentation</t>
    </r>
    <r>
      <rPr>
        <sz val="8"/>
        <rFont val="Arial"/>
        <family val="2"/>
      </rPr>
      <t xml:space="preserve"> du parc d'équipement du GHT est documenté via la </t>
    </r>
    <r>
      <rPr>
        <b/>
        <sz val="8"/>
        <rFont val="Arial"/>
        <family val="2"/>
      </rPr>
      <t xml:space="preserve">GMAO </t>
    </r>
    <r>
      <rPr>
        <sz val="8"/>
        <rFont val="Arial"/>
        <family val="2"/>
      </rPr>
      <t>et reflète la réalité</t>
    </r>
  </si>
  <si>
    <r>
      <t>Les</t>
    </r>
    <r>
      <rPr>
        <b/>
        <sz val="8"/>
        <rFont val="Arial"/>
        <family val="2"/>
      </rPr>
      <t xml:space="preserve"> documents nécessaires  à l'utilisation et à l'entretien</t>
    </r>
    <r>
      <rPr>
        <sz val="8"/>
        <rFont val="Arial"/>
        <family val="2"/>
      </rPr>
      <t xml:space="preserve"> des dispositifs médicaux sont </t>
    </r>
    <r>
      <rPr>
        <b/>
        <sz val="8"/>
        <rFont val="Arial"/>
        <family val="2"/>
      </rPr>
      <t>accessibles</t>
    </r>
    <r>
      <rPr>
        <sz val="8"/>
        <rFont val="Arial"/>
        <family val="2"/>
      </rPr>
      <t xml:space="preserve"> aux utilisateurs concernés</t>
    </r>
  </si>
  <si>
    <r>
      <t>Les modalités d</t>
    </r>
    <r>
      <rPr>
        <b/>
        <sz val="8"/>
        <rFont val="Arial"/>
        <family val="2"/>
      </rPr>
      <t>'archivage et de destruction</t>
    </r>
    <r>
      <rPr>
        <sz val="8"/>
        <rFont val="Arial"/>
        <family val="2"/>
      </rPr>
      <t xml:space="preserve"> sont spécifiées et conformes à la réglementation en vigueur</t>
    </r>
  </si>
  <si>
    <r>
      <t xml:space="preserve">La </t>
    </r>
    <r>
      <rPr>
        <b/>
        <sz val="8"/>
        <rFont val="Arial"/>
        <family val="2"/>
      </rPr>
      <t xml:space="preserve">transformation digitale </t>
    </r>
    <r>
      <rPr>
        <sz val="8"/>
        <rFont val="Arial"/>
        <family val="2"/>
      </rPr>
      <t>de l'ingénierie biomédicale est planifiée et la dématérialisation des informations et documents est favorisée</t>
    </r>
  </si>
  <si>
    <r>
      <t xml:space="preserve">Tous les </t>
    </r>
    <r>
      <rPr>
        <b/>
        <sz val="8"/>
        <rFont val="Arial"/>
        <family val="2"/>
      </rPr>
      <t xml:space="preserve">dispositifs médicaux critiques </t>
    </r>
    <r>
      <rPr>
        <sz val="8"/>
        <rFont val="Arial"/>
        <family val="2"/>
      </rPr>
      <t xml:space="preserve">et leurs </t>
    </r>
    <r>
      <rPr>
        <b/>
        <sz val="8"/>
        <rFont val="Arial"/>
        <family val="2"/>
      </rPr>
      <t xml:space="preserve">modalités </t>
    </r>
    <r>
      <rPr>
        <sz val="8"/>
        <rFont val="Arial"/>
        <family val="2"/>
      </rPr>
      <t>particulières d'exploitation sont identifiés</t>
    </r>
  </si>
  <si>
    <r>
      <t xml:space="preserve">La </t>
    </r>
    <r>
      <rPr>
        <b/>
        <sz val="8"/>
        <rFont val="Arial"/>
        <family val="2"/>
      </rPr>
      <t xml:space="preserve">continuiété des soins </t>
    </r>
    <r>
      <rPr>
        <sz val="8"/>
        <rFont val="Arial"/>
        <family val="2"/>
      </rPr>
      <t>est assurée par la constitution d'un</t>
    </r>
    <r>
      <rPr>
        <b/>
        <sz val="8"/>
        <rFont val="Arial"/>
        <family val="2"/>
      </rPr>
      <t xml:space="preserve"> pool d'urgence </t>
    </r>
    <r>
      <rPr>
        <sz val="8"/>
        <rFont val="Arial"/>
        <family val="2"/>
      </rPr>
      <t xml:space="preserve">ou de </t>
    </r>
    <r>
      <rPr>
        <b/>
        <sz val="8"/>
        <rFont val="Arial"/>
        <family val="2"/>
      </rPr>
      <t>prêt</t>
    </r>
    <r>
      <rPr>
        <sz val="8"/>
        <rFont val="Arial"/>
        <family val="2"/>
      </rPr>
      <t xml:space="preserve"> dont les modalités sont définies</t>
    </r>
  </si>
  <si>
    <r>
      <t xml:space="preserve">Les </t>
    </r>
    <r>
      <rPr>
        <b/>
        <sz val="8"/>
        <rFont val="Arial"/>
        <family val="2"/>
      </rPr>
      <t xml:space="preserve">informations et formations </t>
    </r>
    <r>
      <rPr>
        <sz val="8"/>
        <rFont val="Arial"/>
        <family val="2"/>
      </rPr>
      <t xml:space="preserve">des personnels soignants sont </t>
    </r>
    <r>
      <rPr>
        <b/>
        <sz val="8"/>
        <rFont val="Arial"/>
        <family val="2"/>
      </rPr>
      <t xml:space="preserve">délivrées et tracées </t>
    </r>
    <r>
      <rPr>
        <sz val="8"/>
        <rFont val="Arial"/>
        <family val="2"/>
      </rPr>
      <t>pour assurer le bon usage des dispositifs médicaux en cas de mobilité ou non au sein du GHT</t>
    </r>
  </si>
  <si>
    <r>
      <t>Les</t>
    </r>
    <r>
      <rPr>
        <b/>
        <sz val="8"/>
        <rFont val="Arial"/>
        <family val="2"/>
      </rPr>
      <t xml:space="preserve"> taux d'usage et de criticité</t>
    </r>
    <r>
      <rPr>
        <sz val="8"/>
        <rFont val="Arial"/>
        <family val="2"/>
      </rPr>
      <t xml:space="preserve"> des dispositifs médicaux de tout le GHT sont connus et pris en compte dans les </t>
    </r>
    <r>
      <rPr>
        <b/>
        <sz val="8"/>
        <rFont val="Arial"/>
        <family val="2"/>
      </rPr>
      <t>politiques d'achat, de renouvellement et de maintenance</t>
    </r>
  </si>
  <si>
    <r>
      <t xml:space="preserve">Les </t>
    </r>
    <r>
      <rPr>
        <b/>
        <sz val="8"/>
        <rFont val="Arial"/>
        <family val="2"/>
      </rPr>
      <t>tests de recette</t>
    </r>
    <r>
      <rPr>
        <sz val="8"/>
        <rFont val="Arial"/>
        <family val="2"/>
      </rPr>
      <t xml:space="preserve"> des nouveaux dispositifs médicaux sont effectués et intégrés dans la GMAO avant leur déploiement </t>
    </r>
  </si>
  <si>
    <r>
      <t xml:space="preserve">Les </t>
    </r>
    <r>
      <rPr>
        <b/>
        <sz val="8"/>
        <rFont val="Arial"/>
        <family val="2"/>
      </rPr>
      <t xml:space="preserve">équipements de contrôle et d'essai </t>
    </r>
    <r>
      <rPr>
        <sz val="8"/>
        <rFont val="Arial"/>
        <family val="2"/>
      </rPr>
      <t>sont étalonnés réguièrement</t>
    </r>
  </si>
  <si>
    <r>
      <t xml:space="preserve">Les </t>
    </r>
    <r>
      <rPr>
        <b/>
        <sz val="8"/>
        <rFont val="Arial"/>
        <family val="2"/>
      </rPr>
      <t xml:space="preserve">prestations de maintenance </t>
    </r>
    <r>
      <rPr>
        <sz val="8"/>
        <rFont val="Arial"/>
        <family val="2"/>
      </rPr>
      <t>préventives, curatives ou palliatives</t>
    </r>
    <r>
      <rPr>
        <b/>
        <sz val="8"/>
        <rFont val="Arial"/>
        <family val="2"/>
      </rPr>
      <t xml:space="preserve">, </t>
    </r>
    <r>
      <rPr>
        <sz val="8"/>
        <rFont val="Arial"/>
        <family val="2"/>
      </rPr>
      <t xml:space="preserve">et de </t>
    </r>
    <r>
      <rPr>
        <b/>
        <sz val="8"/>
        <rFont val="Arial"/>
        <family val="2"/>
      </rPr>
      <t>contrôle qualité</t>
    </r>
    <r>
      <rPr>
        <sz val="8"/>
        <rFont val="Arial"/>
        <family val="2"/>
      </rPr>
      <t xml:space="preserve"> sont réalisées et documentées selon les exigences en vigueur</t>
    </r>
  </si>
  <si>
    <r>
      <t xml:space="preserve">Les </t>
    </r>
    <r>
      <rPr>
        <b/>
        <sz val="8"/>
        <rFont val="Arial"/>
        <family val="2"/>
      </rPr>
      <t>informations d'exploitation</t>
    </r>
    <r>
      <rPr>
        <sz val="8"/>
        <rFont val="Arial"/>
        <family val="2"/>
      </rPr>
      <t xml:space="preserve"> relatives au suivi </t>
    </r>
    <r>
      <rPr>
        <b/>
        <sz val="8"/>
        <rFont val="Arial"/>
        <family val="2"/>
      </rPr>
      <t xml:space="preserve">post commercialisation </t>
    </r>
    <r>
      <rPr>
        <sz val="8"/>
        <rFont val="Arial"/>
        <family val="2"/>
      </rPr>
      <t xml:space="preserve">nécessaires au fabricant sont documentées </t>
    </r>
  </si>
  <si>
    <r>
      <t xml:space="preserve">La </t>
    </r>
    <r>
      <rPr>
        <b/>
        <sz val="8"/>
        <rFont val="Arial"/>
        <family val="2"/>
      </rPr>
      <t xml:space="preserve">politique de réforme et de cession </t>
    </r>
    <r>
      <rPr>
        <sz val="8"/>
        <rFont val="Arial"/>
        <family val="2"/>
      </rPr>
      <t xml:space="preserve">des dispositifs médicaux est établie, documentée et appliquée </t>
    </r>
  </si>
  <si>
    <r>
      <t>Les</t>
    </r>
    <r>
      <rPr>
        <b/>
        <sz val="8"/>
        <rFont val="Arial"/>
        <family val="2"/>
      </rPr>
      <t xml:space="preserve"> fiches d'immobilisation</t>
    </r>
    <r>
      <rPr>
        <sz val="8"/>
        <rFont val="Arial"/>
        <family val="2"/>
      </rPr>
      <t xml:space="preserve"> et les </t>
    </r>
    <r>
      <rPr>
        <b/>
        <sz val="8"/>
        <rFont val="Arial"/>
        <family val="2"/>
      </rPr>
      <t>sorties comptables</t>
    </r>
    <r>
      <rPr>
        <sz val="8"/>
        <rFont val="Arial"/>
        <family val="2"/>
      </rPr>
      <t xml:space="preserve"> sont établies régulièrement </t>
    </r>
  </si>
  <si>
    <r>
      <t>Des</t>
    </r>
    <r>
      <rPr>
        <b/>
        <sz val="8"/>
        <rFont val="Arial"/>
        <family val="2"/>
      </rPr>
      <t xml:space="preserve"> enquêtes de satisfaction</t>
    </r>
    <r>
      <rPr>
        <sz val="8"/>
        <rFont val="Arial"/>
        <family val="2"/>
      </rPr>
      <t xml:space="preserve"> sont menées auprès du personnel médical et paramédical et permettent de connaitre leur perception du service biomédical</t>
    </r>
  </si>
  <si>
    <r>
      <t>Les</t>
    </r>
    <r>
      <rPr>
        <b/>
        <sz val="8"/>
        <rFont val="Arial"/>
        <family val="2"/>
      </rPr>
      <t xml:space="preserve"> activités de l'ingénierie biomédicale sont évaluées</t>
    </r>
    <r>
      <rPr>
        <sz val="8"/>
        <rFont val="Arial"/>
        <family val="2"/>
      </rPr>
      <t xml:space="preserve"> régulièrement dans le but de mettre en place des plans d'amélioration</t>
    </r>
  </si>
  <si>
    <r>
      <t xml:space="preserve">Les </t>
    </r>
    <r>
      <rPr>
        <b/>
        <sz val="8"/>
        <rFont val="Arial"/>
        <family val="2"/>
      </rPr>
      <t>recommandations et exigences</t>
    </r>
    <r>
      <rPr>
        <sz val="8"/>
        <rFont val="Arial"/>
        <family val="2"/>
      </rPr>
      <t xml:space="preserve"> émises par les autorités et organismes de certification sont prises en compte</t>
    </r>
  </si>
  <si>
    <r>
      <t xml:space="preserve">Des </t>
    </r>
    <r>
      <rPr>
        <b/>
        <sz val="8"/>
        <rFont val="Arial"/>
        <family val="2"/>
      </rPr>
      <t>comparatifs professionnels péridodiques</t>
    </r>
    <r>
      <rPr>
        <sz val="8"/>
        <rFont val="Arial"/>
        <family val="2"/>
      </rPr>
      <t xml:space="preserve"> sont réalisés auprès d'autres groupements hospitaliers dans une persective d'amélioration continue</t>
    </r>
  </si>
  <si>
    <r>
      <t xml:space="preserve">L'équipe biomédicale </t>
    </r>
    <r>
      <rPr>
        <b/>
        <sz val="8"/>
        <rFont val="Arial"/>
        <family val="2"/>
      </rPr>
      <t xml:space="preserve">contribue au progrès de la communauté profesionnelle </t>
    </r>
    <r>
      <rPr>
        <sz val="8"/>
        <rFont val="Arial"/>
        <family val="2"/>
      </rPr>
      <t>en participant à des forums biomédicaux et en communiquant sur ses retours d'expériences (publications scientifiques)</t>
    </r>
  </si>
  <si>
    <t>Bonne Pratique d'Activités Connexes de l'Ingénierie Biomédicale - BPAC n°6
"Ingénierie biomédicale au sein d'un groupement hospitalier de territoire en France"</t>
  </si>
  <si>
    <t>Source : Nouvelle Bonne Pratique d’Activités Connexes BPAC 6 : Ingénierie Biomédicale au sein d’un Groupement Hospitalier de Territoire en France - Partie 2 : Contenu, G. Farges, A. Benoist, I. Charles, G. Evrard, M. Ghomari, T. Khezami, S. Kirche, H. Manso, I. Moslem, A. Paquet, K. Sivakumar, P. Tappie, T. Thibout, J. Xu, IRBM News, 2019, Vol. 40, n°5, 10 pages, https://doi.org/10.1016/j.irbmnw.2019.07.004</t>
  </si>
  <si>
    <t xml:space="preserve">PRESENTATION DES ELEMENTS : </t>
  </si>
  <si>
    <t>Source : Nouvelle Bonne Pratique d’Activités Connexes BPAC 6 : Ingénierie Biomédicale au sein d’un Groupement Hospitalier de Territoire en France - Partie 2 : Contenu
G. Farges, A. Benoist, I. Charles, G. Evrard, M. Ghomari, T. Khezami, S. Kirche, H. Manso, I. Moslem, A. Paquet, K. Sivakumar, P. Tappie, T. Thibout, J. Xu, IRBM News, 2019, Vol. 40, n°5, 10 pages, https://doi.org/10.1016/j.irbmnw.2019.07.004</t>
  </si>
  <si>
    <r>
      <t xml:space="preserve">OBJECTIFS :   </t>
    </r>
    <r>
      <rPr>
        <b/>
        <u/>
        <sz val="7"/>
        <rFont val="Verdana"/>
        <family val="2"/>
      </rPr>
      <t/>
    </r>
  </si>
  <si>
    <r>
      <t>LIBELLÉS</t>
    </r>
    <r>
      <rPr>
        <sz val="7"/>
        <rFont val="Arial"/>
        <family val="2"/>
      </rPr>
      <t xml:space="preserve"> des niveaux de </t>
    </r>
    <r>
      <rPr>
        <b/>
        <sz val="7"/>
        <rFont val="Arial"/>
        <family val="2"/>
      </rPr>
      <t>MATURITÉ</t>
    </r>
    <r>
      <rPr>
        <sz val="7"/>
        <rFont val="Arial"/>
        <family val="2"/>
      </rPr>
      <t xml:space="preserve"> 
des </t>
    </r>
    <r>
      <rPr>
        <b/>
        <sz val="7"/>
        <rFont val="Arial"/>
        <family val="2"/>
      </rPr>
      <t>PROCESSUS</t>
    </r>
    <r>
      <rPr>
        <sz val="7"/>
        <rFont val="Arial"/>
        <family val="2"/>
      </rPr>
      <t xml:space="preserve"> associés à la </t>
    </r>
    <r>
      <rPr>
        <b/>
        <sz val="7"/>
        <rFont val="Arial"/>
        <family val="2"/>
      </rPr>
      <t xml:space="preserve">BONNE PRATIQUE </t>
    </r>
  </si>
  <si>
    <r>
      <t xml:space="preserve">Le processus n'est pas réalisé ou alors de manière très </t>
    </r>
    <r>
      <rPr>
        <b/>
        <sz val="6"/>
        <rFont val="Arial"/>
        <family val="2"/>
      </rPr>
      <t>insuffisante.</t>
    </r>
  </si>
  <si>
    <t>Début</t>
  </si>
  <si>
    <t>Fin</t>
  </si>
  <si>
    <t>Suivi des RÉSULTATS</t>
  </si>
  <si>
    <t>Date Début</t>
  </si>
  <si>
    <t>Date Fin</t>
  </si>
  <si>
    <t>Description du plan d'amélioration…</t>
  </si>
  <si>
    <t>Nom &amp; Fonction de l'animateur du plan d'action</t>
  </si>
  <si>
    <r>
      <t xml:space="preserve">Evaluation des résultats, enseignements à tirer… 
</t>
    </r>
    <r>
      <rPr>
        <sz val="7"/>
        <color rgb="FFFF0000"/>
        <rFont val="Arial"/>
        <family val="2"/>
      </rPr>
      <t>(à faire après la date de fin….)</t>
    </r>
  </si>
  <si>
    <t>Echelle 0% - 100%</t>
  </si>
  <si>
    <t>Choix de la Maîtrise des Modes de Preuve</t>
  </si>
  <si>
    <t>  Preuve(s) validée(s)</t>
  </si>
  <si>
    <t>  Preuve(s) à compléter</t>
  </si>
  <si>
    <t>Vrai maîtrisé</t>
  </si>
  <si>
    <t>Etat des preuves</t>
  </si>
  <si>
    <t>L'indicateur a atteint un niveau normalement attendu.</t>
  </si>
  <si>
    <t>L'indicateur atteste une maîtrise parfaite et documentée.</t>
  </si>
  <si>
    <t>L'indicateur n'est pas pertinent dans le contexte professionnel.</t>
  </si>
  <si>
    <t>L'indicateur doit être mis en œuvre prochainement.</t>
  </si>
  <si>
    <r>
      <t xml:space="preserve">L'action est </t>
    </r>
    <r>
      <rPr>
        <b/>
        <sz val="6"/>
        <color theme="1"/>
        <rFont val="Arial"/>
        <family val="2"/>
      </rPr>
      <t>réalisée</t>
    </r>
    <r>
      <rPr>
        <sz val="6"/>
        <color theme="1"/>
        <rFont val="Arial"/>
        <family val="2"/>
      </rPr>
      <t xml:space="preserve"> </t>
    </r>
    <r>
      <rPr>
        <b/>
        <sz val="6"/>
        <color theme="1"/>
        <rFont val="Arial"/>
        <family val="2"/>
      </rPr>
      <t>complètement</t>
    </r>
    <r>
      <rPr>
        <sz val="6"/>
        <color theme="1"/>
        <rFont val="Arial"/>
        <family val="2"/>
      </rPr>
      <t xml:space="preserve"> et </t>
    </r>
    <r>
      <rPr>
        <b/>
        <sz val="6"/>
        <color theme="1"/>
        <rFont val="Arial"/>
        <family val="2"/>
      </rPr>
      <t>tracée</t>
    </r>
    <r>
      <rPr>
        <sz val="6"/>
        <color theme="1"/>
        <rFont val="Arial"/>
        <family val="2"/>
      </rPr>
      <t>.</t>
    </r>
  </si>
  <si>
    <t>Messages d'erreur</t>
  </si>
  <si>
    <t>Processus de la BPAC n°6</t>
  </si>
  <si>
    <r>
      <rPr>
        <b/>
        <sz val="8"/>
        <rFont val="Arial"/>
        <family val="2"/>
      </rPr>
      <t xml:space="preserve">Temps-homme </t>
    </r>
    <r>
      <rPr>
        <sz val="8"/>
        <rFont val="Arial"/>
        <family val="2"/>
      </rPr>
      <t xml:space="preserve">consacré aux activités de la BPAC n°6  
</t>
    </r>
    <r>
      <rPr>
        <i/>
        <sz val="8"/>
        <rFont val="Arial"/>
        <family val="2"/>
      </rPr>
      <t>(estimation de sa facilité de mise en œuvre et son intégration dans les activités quotidiennes)</t>
    </r>
  </si>
  <si>
    <r>
      <rPr>
        <b/>
        <sz val="8"/>
        <rFont val="Arial"/>
        <family val="2"/>
      </rPr>
      <t>Ressources matérielles et financières</t>
    </r>
    <r>
      <rPr>
        <sz val="8"/>
        <rFont val="Arial"/>
        <family val="2"/>
      </rPr>
      <t xml:space="preserve"> consommées 
</t>
    </r>
    <r>
      <rPr>
        <i/>
        <sz val="8"/>
        <rFont val="Arial"/>
        <family val="2"/>
      </rPr>
      <t>(estimation de l’emprise relative des moyens nécessaires à la bonne pratique)</t>
    </r>
  </si>
  <si>
    <r>
      <rPr>
        <b/>
        <sz val="8"/>
        <rFont val="Arial"/>
        <family val="2"/>
      </rPr>
      <t xml:space="preserve">Délais de mise à jour des données </t>
    </r>
    <r>
      <rPr>
        <sz val="8"/>
        <rFont val="Arial"/>
        <family val="2"/>
      </rPr>
      <t xml:space="preserve">et des listes de </t>
    </r>
    <r>
      <rPr>
        <b/>
        <sz val="8"/>
        <rFont val="Arial"/>
        <family val="2"/>
      </rPr>
      <t>criticité</t>
    </r>
    <r>
      <rPr>
        <sz val="8"/>
        <rFont val="Arial"/>
        <family val="2"/>
      </rPr>
      <t xml:space="preserve"> 
</t>
    </r>
    <r>
      <rPr>
        <i/>
        <sz val="8"/>
        <rFont val="Arial"/>
        <family val="2"/>
      </rPr>
      <t xml:space="preserve">(estimation de la réactivité dans la maîtrise des dispositifs médicaux </t>
    </r>
    <r>
      <rPr>
        <b/>
        <i/>
        <sz val="8"/>
        <rFont val="Arial"/>
        <family val="2"/>
      </rPr>
      <t>critiques</t>
    </r>
    <r>
      <rPr>
        <i/>
        <sz val="8"/>
        <rFont val="Arial"/>
        <family val="2"/>
      </rPr>
      <t xml:space="preserve"> au sein du GHT suite à des alertes de matériovigilance ou des recommandations des fabricants)</t>
    </r>
  </si>
  <si>
    <r>
      <rPr>
        <b/>
        <sz val="8"/>
        <rFont val="Arial"/>
        <family val="2"/>
      </rPr>
      <t>Nombre de communications</t>
    </r>
    <r>
      <rPr>
        <sz val="8"/>
        <rFont val="Arial"/>
        <family val="2"/>
      </rPr>
      <t xml:space="preserve">, formelles ou informelles, </t>
    </r>
    <r>
      <rPr>
        <b/>
        <sz val="8"/>
        <rFont val="Arial"/>
        <family val="2"/>
      </rPr>
      <t xml:space="preserve">entre les différents services biomédicaux </t>
    </r>
    <r>
      <rPr>
        <sz val="8"/>
        <rFont val="Arial"/>
        <family val="2"/>
      </rPr>
      <t xml:space="preserve">du GHT 
</t>
    </r>
    <r>
      <rPr>
        <i/>
        <sz val="8"/>
        <rFont val="Arial"/>
        <family val="2"/>
      </rPr>
      <t>(estimation de la capacité́ à anticiper les risques entre les acteurs et à favoriser la fertilisation croisée des cultures professionnelles différentes)</t>
    </r>
  </si>
  <si>
    <r>
      <rPr>
        <b/>
        <sz val="8"/>
        <rFont val="Arial"/>
        <family val="2"/>
      </rPr>
      <t>Apport de la prestation biomédicale</t>
    </r>
    <r>
      <rPr>
        <sz val="8"/>
        <rFont val="Arial"/>
        <family val="2"/>
      </rPr>
      <t xml:space="preserve">
</t>
    </r>
    <r>
      <rPr>
        <i/>
        <sz val="8"/>
        <rFont val="Arial"/>
        <family val="2"/>
      </rPr>
      <t>(estimation du rapport « qualité perçue/coût global » du parc des dispositifs médicaux du GHT)</t>
    </r>
  </si>
  <si>
    <r>
      <rPr>
        <b/>
        <sz val="8"/>
        <rFont val="Arial"/>
        <family val="2"/>
      </rPr>
      <t xml:space="preserve">Retours de satisfaction </t>
    </r>
    <r>
      <rPr>
        <sz val="8"/>
        <rFont val="Arial"/>
        <family val="2"/>
      </rPr>
      <t xml:space="preserve">sur la motivation des personnels biomédicaux
</t>
    </r>
    <r>
      <rPr>
        <i/>
        <sz val="8"/>
        <rFont val="Arial"/>
        <family val="2"/>
      </rPr>
      <t>(estimation des implications aux projets de coopération et de mutualisation inter-établissements)</t>
    </r>
  </si>
  <si>
    <r>
      <rPr>
        <b/>
        <sz val="8"/>
        <rFont val="Arial"/>
        <family val="2"/>
      </rPr>
      <t>Nombre d’initiatives</t>
    </r>
    <r>
      <rPr>
        <sz val="8"/>
        <rFont val="Arial"/>
        <family val="2"/>
      </rPr>
      <t xml:space="preserve"> prises pour améliorer le fonctionnement du service
</t>
    </r>
    <r>
      <rPr>
        <i/>
        <sz val="8"/>
        <rFont val="Arial"/>
        <family val="2"/>
      </rPr>
      <t>(estimation des implications aux projets de coopération et de mutualisation inter-établissements)</t>
    </r>
  </si>
  <si>
    <r>
      <rPr>
        <b/>
        <sz val="8"/>
        <rFont val="Arial"/>
        <family val="2"/>
      </rPr>
      <t xml:space="preserve">Appréciation de l’épanouissement au travail
</t>
    </r>
    <r>
      <rPr>
        <i/>
        <sz val="8"/>
        <rFont val="Arial"/>
        <family val="2"/>
      </rPr>
      <t>(estimation du bien-fondé des tâches biomédicales réalisées au sein du GHT )</t>
    </r>
  </si>
  <si>
    <r>
      <rPr>
        <b/>
        <sz val="8"/>
        <rFont val="Arial"/>
        <family val="2"/>
      </rPr>
      <t>Acceptabilité de la mobilisation</t>
    </r>
    <r>
      <rPr>
        <sz val="8"/>
        <rFont val="Arial"/>
        <family val="2"/>
      </rPr>
      <t xml:space="preserve"> des dispositifs médicaux et des compétences biomédicales au sein du GHT 
</t>
    </r>
    <r>
      <rPr>
        <i/>
        <sz val="8"/>
        <rFont val="Arial"/>
        <family val="2"/>
      </rPr>
      <t>(estimation des voies de mutualisation les plus pertinentes)</t>
    </r>
  </si>
  <si>
    <r>
      <rPr>
        <b/>
        <sz val="8"/>
        <rFont val="Arial"/>
        <family val="2"/>
      </rPr>
      <t>Appréciation,</t>
    </r>
    <r>
      <rPr>
        <sz val="8"/>
        <rFont val="Arial"/>
        <family val="2"/>
      </rPr>
      <t xml:space="preserve"> par les autres services ou directions, </t>
    </r>
    <r>
      <rPr>
        <b/>
        <sz val="8"/>
        <rFont val="Arial"/>
        <family val="2"/>
      </rPr>
      <t xml:space="preserve">de l’efficacité de l’ingénierie biomédicale </t>
    </r>
    <r>
      <rPr>
        <sz val="8"/>
        <rFont val="Arial"/>
        <family val="2"/>
      </rPr>
      <t xml:space="preserve">du GHT
</t>
    </r>
    <r>
      <rPr>
        <i/>
        <sz val="8"/>
        <rFont val="Arial"/>
        <family val="2"/>
      </rPr>
      <t>(estimation de l’adéquation entre les résultats obtenus et leur perception externe)</t>
    </r>
  </si>
  <si>
    <r>
      <rPr>
        <b/>
        <sz val="8"/>
        <rFont val="Arial"/>
        <family val="2"/>
      </rPr>
      <t>Niveau de satisfaction</t>
    </r>
    <r>
      <rPr>
        <sz val="8"/>
        <rFont val="Arial"/>
        <family val="2"/>
      </rPr>
      <t xml:space="preserve"> des Directions </t>
    </r>
    <r>
      <rPr>
        <b/>
        <sz val="8"/>
        <rFont val="Arial"/>
        <family val="2"/>
      </rPr>
      <t>dans la mutualisation</t>
    </r>
    <r>
      <rPr>
        <sz val="8"/>
        <rFont val="Arial"/>
        <family val="2"/>
      </rPr>
      <t xml:space="preserve"> des ressources humaines, techniques et logistiques dédiées à l'ingénierie biomédicale du GHT
</t>
    </r>
    <r>
      <rPr>
        <i/>
        <sz val="8"/>
        <rFont val="Arial"/>
        <family val="2"/>
      </rPr>
      <t>(estimation du soutien à long terme pour l’ingénierie biomédicale)</t>
    </r>
  </si>
  <si>
    <r>
      <rPr>
        <b/>
        <sz val="8"/>
        <rFont val="Arial"/>
        <family val="2"/>
      </rPr>
      <t xml:space="preserve">Appréciation de la contribution de l'ingénierie biomédicale </t>
    </r>
    <r>
      <rPr>
        <sz val="8"/>
        <rFont val="Arial"/>
        <family val="2"/>
      </rPr>
      <t xml:space="preserve">aux missions générales du GHT
</t>
    </r>
    <r>
      <rPr>
        <i/>
        <sz val="8"/>
        <rFont val="Arial"/>
        <family val="2"/>
      </rPr>
      <t>(estimation du niveau de reconnaissance des apports internes des services biomédicaux)</t>
    </r>
  </si>
  <si>
    <t xml:space="preserve">© F. BELLO, C. CAUSSETTE, J.DROUET, G. FARGES, PM FELAN - Contact : gilbert.farges@utc.fr
</t>
  </si>
  <si>
    <r>
      <t>Pour les acteurs biomédicaux, il sert de</t>
    </r>
    <r>
      <rPr>
        <b/>
        <sz val="7"/>
        <rFont val="Arial"/>
        <family val="2"/>
      </rPr>
      <t xml:space="preserve"> tableau de bord</t>
    </r>
    <r>
      <rPr>
        <sz val="7"/>
        <rFont val="Arial"/>
        <family val="2"/>
      </rPr>
      <t xml:space="preserve"> et permet </t>
    </r>
    <r>
      <rPr>
        <b/>
        <sz val="7"/>
        <rFont val="Arial"/>
        <family val="2"/>
      </rPr>
      <t xml:space="preserve">d'évaluer les progrès </t>
    </r>
    <r>
      <rPr>
        <sz val="7"/>
        <rFont val="Arial"/>
        <family val="2"/>
      </rPr>
      <t xml:space="preserve">dans la maîtrise des prestations biomédicales. Il propose d'identifier des </t>
    </r>
    <r>
      <rPr>
        <b/>
        <sz val="7"/>
        <rFont val="Arial"/>
        <family val="2"/>
      </rPr>
      <t xml:space="preserve">modes de preuve </t>
    </r>
    <r>
      <rPr>
        <sz val="7"/>
        <rFont val="Arial"/>
        <family val="2"/>
      </rPr>
      <t xml:space="preserve">sur les activités réalisées et en offre une </t>
    </r>
    <r>
      <rPr>
        <b/>
        <sz val="7"/>
        <rFont val="Arial"/>
        <family val="2"/>
      </rPr>
      <t xml:space="preserve">synthèse graphique </t>
    </r>
    <r>
      <rPr>
        <sz val="7"/>
        <rFont val="Arial"/>
        <family val="2"/>
      </rPr>
      <t>opérationnelle.</t>
    </r>
  </si>
  <si>
    <r>
      <t>La BPAC n° 6  "Ingénierie biomédicale au sein d'un groupement hospitalier de territoire en France" vise à</t>
    </r>
    <r>
      <rPr>
        <b/>
        <sz val="7"/>
        <rFont val="Arial"/>
        <family val="2"/>
      </rPr>
      <t xml:space="preserve"> garantir la qualité et la sécurité des dispositifs médicaux </t>
    </r>
    <r>
      <rPr>
        <sz val="7"/>
        <rFont val="Arial"/>
        <family val="2"/>
      </rPr>
      <t xml:space="preserve">en exploitation dans les établissements de santé, au profit des </t>
    </r>
    <r>
      <rPr>
        <b/>
        <sz val="7"/>
        <rFont val="Arial"/>
        <family val="2"/>
      </rPr>
      <t>soignants</t>
    </r>
    <r>
      <rPr>
        <sz val="7"/>
        <rFont val="Arial"/>
        <family val="2"/>
      </rPr>
      <t xml:space="preserve"> qui les utilisent et des </t>
    </r>
    <r>
      <rPr>
        <b/>
        <sz val="7"/>
        <rFont val="Arial"/>
        <family val="2"/>
      </rPr>
      <t>patients</t>
    </r>
    <r>
      <rPr>
        <sz val="7"/>
        <rFont val="Arial"/>
        <family val="2"/>
      </rPr>
      <t xml:space="preserve"> qui en bénéficient.</t>
    </r>
  </si>
  <si>
    <r>
      <t xml:space="preserve">Cet outil permet aux </t>
    </r>
    <r>
      <rPr>
        <b/>
        <sz val="7"/>
        <rFont val="Arial"/>
        <family val="2"/>
      </rPr>
      <t>responsables de l'ingénierie biomédicale</t>
    </r>
    <r>
      <rPr>
        <sz val="7"/>
        <rFont val="Arial"/>
        <family val="2"/>
      </rPr>
      <t xml:space="preserve"> des GHT en France, d'évaluer leur </t>
    </r>
    <r>
      <rPr>
        <b/>
        <sz val="7"/>
        <rFont val="Arial"/>
        <family val="2"/>
      </rPr>
      <t xml:space="preserve">niveau de respect sur l'ensemble des bonnes pratiques </t>
    </r>
    <r>
      <rPr>
        <sz val="7"/>
        <rFont val="Arial"/>
        <family val="2"/>
      </rPr>
      <t xml:space="preserve"> recommandées.</t>
    </r>
  </si>
  <si>
    <r>
      <t xml:space="preserve">Il aide à estimer la </t>
    </r>
    <r>
      <rPr>
        <b/>
        <sz val="7"/>
        <rFont val="Arial"/>
        <family val="2"/>
      </rPr>
      <t xml:space="preserve">performance </t>
    </r>
    <r>
      <rPr>
        <sz val="7"/>
        <rFont val="Arial"/>
        <family val="2"/>
      </rPr>
      <t xml:space="preserve">de l'ingénierie biomédicale en termes </t>
    </r>
    <r>
      <rPr>
        <b/>
        <sz val="7"/>
        <rFont val="Arial"/>
        <family val="2"/>
      </rPr>
      <t>d'efficacité,</t>
    </r>
    <r>
      <rPr>
        <sz val="7"/>
        <rFont val="Arial"/>
        <family val="2"/>
      </rPr>
      <t xml:space="preserve"> </t>
    </r>
    <r>
      <rPr>
        <b/>
        <sz val="7"/>
        <rFont val="Arial"/>
        <family val="2"/>
      </rPr>
      <t>d'efficience</t>
    </r>
    <r>
      <rPr>
        <sz val="7"/>
        <rFont val="Arial"/>
        <family val="2"/>
      </rPr>
      <t xml:space="preserve"> et de </t>
    </r>
    <r>
      <rPr>
        <b/>
        <sz val="7"/>
        <rFont val="Arial"/>
        <family val="2"/>
      </rPr>
      <t>qualité perçue</t>
    </r>
    <r>
      <rPr>
        <sz val="7"/>
        <rFont val="Arial"/>
        <family val="2"/>
      </rPr>
      <t xml:space="preserve">. La </t>
    </r>
    <r>
      <rPr>
        <b/>
        <sz val="7"/>
        <rFont val="Arial"/>
        <family val="2"/>
      </rPr>
      <t>valorisation</t>
    </r>
    <r>
      <rPr>
        <sz val="7"/>
        <rFont val="Arial"/>
        <family val="2"/>
      </rPr>
      <t xml:space="preserve"> des acteurs biomédicaux sur leurs résultats obtenus peut se faire via l'auto-déclaration ISO 17050 intégrée.</t>
    </r>
  </si>
  <si>
    <r>
      <t xml:space="preserve">L'outil est constitué d'{onglets} </t>
    </r>
    <r>
      <rPr>
        <b/>
        <sz val="7"/>
        <rFont val="Arial"/>
        <family val="2"/>
      </rPr>
      <t>à utiliser l'un après l'autre</t>
    </r>
    <r>
      <rPr>
        <sz val="7"/>
        <rFont val="Arial"/>
        <family val="2"/>
      </rPr>
      <t xml:space="preserve"> :
    - {</t>
    </r>
    <r>
      <rPr>
        <b/>
        <sz val="7"/>
        <rFont val="Arial"/>
        <family val="2"/>
      </rPr>
      <t xml:space="preserve">Mode d'emploi} :
         </t>
    </r>
    <r>
      <rPr>
        <sz val="7"/>
        <rFont val="Arial"/>
        <family val="2"/>
      </rPr>
      <t>* Explicite la raison d'être et le fonctionnement de l'outil
         * Présente les échelles d'évaluation utilisées
    - {</t>
    </r>
    <r>
      <rPr>
        <b/>
        <sz val="7"/>
        <rFont val="Arial"/>
        <family val="2"/>
      </rPr>
      <t xml:space="preserve">Evaluation} : </t>
    </r>
    <r>
      <rPr>
        <sz val="7"/>
        <rFont val="Arial"/>
        <family val="2"/>
      </rPr>
      <t xml:space="preserve">
         * Présente les </t>
    </r>
    <r>
      <rPr>
        <b/>
        <sz val="7"/>
        <rFont val="Arial"/>
        <family val="2"/>
      </rPr>
      <t>critères</t>
    </r>
    <r>
      <rPr>
        <sz val="7"/>
        <rFont val="Arial"/>
        <family val="2"/>
      </rPr>
      <t xml:space="preserve"> à évaluer en version simplifiée et calcule automatiquement  la </t>
    </r>
    <r>
      <rPr>
        <b/>
        <sz val="7"/>
        <rFont val="Arial"/>
        <family val="2"/>
      </rPr>
      <t>MATURITÉ</t>
    </r>
    <r>
      <rPr>
        <sz val="7"/>
        <rFont val="Arial"/>
        <family val="2"/>
      </rPr>
      <t xml:space="preserve"> des </t>
    </r>
    <r>
      <rPr>
        <b/>
        <sz val="7"/>
        <rFont val="Arial"/>
        <family val="2"/>
      </rPr>
      <t xml:space="preserve">processus
        </t>
    </r>
    <r>
      <rPr>
        <sz val="7"/>
        <rFont val="Arial"/>
        <family val="2"/>
      </rPr>
      <t xml:space="preserve"> * Propose la saisie d'informations sur les preuves  justifiant les évaluations faites
</t>
    </r>
    <r>
      <rPr>
        <b/>
        <sz val="7"/>
        <rFont val="Arial"/>
        <family val="2"/>
      </rPr>
      <t xml:space="preserve"> </t>
    </r>
    <r>
      <rPr>
        <sz val="7"/>
        <rFont val="Arial"/>
        <family val="2"/>
      </rPr>
      <t xml:space="preserve">    - {</t>
    </r>
    <r>
      <rPr>
        <b/>
        <sz val="7"/>
        <rFont val="Arial"/>
        <family val="2"/>
      </rPr>
      <t>Résultats} :</t>
    </r>
    <r>
      <rPr>
        <sz val="7"/>
        <rFont val="Arial"/>
        <family val="2"/>
      </rPr>
      <t xml:space="preserve">
         * Présente un histogrammes et des graphes radar de synthèse sur les évaluations
         * Propose la rédaction de</t>
    </r>
    <r>
      <rPr>
        <b/>
        <sz val="7"/>
        <rFont val="Arial"/>
        <family val="2"/>
      </rPr>
      <t xml:space="preserve"> plans d'amélioration prioritaires</t>
    </r>
    <r>
      <rPr>
        <sz val="7"/>
        <rFont val="Arial"/>
        <family val="2"/>
      </rPr>
      <t xml:space="preserve">
    - {</t>
    </r>
    <r>
      <rPr>
        <b/>
        <sz val="7"/>
        <rFont val="Arial"/>
        <family val="2"/>
      </rPr>
      <t xml:space="preserve">Auto-déclaration </t>
    </r>
    <r>
      <rPr>
        <b/>
        <sz val="7"/>
        <color rgb="FFFF0000"/>
        <rFont val="Arial"/>
        <family val="2"/>
      </rPr>
      <t>ISO 17050</t>
    </r>
    <r>
      <rPr>
        <b/>
        <sz val="7"/>
        <rFont val="Arial"/>
        <family val="2"/>
      </rPr>
      <t>} :</t>
    </r>
    <r>
      <rPr>
        <sz val="7"/>
        <rFont val="Arial"/>
        <family val="2"/>
      </rPr>
      <t xml:space="preserve">
         * Valorise l'équipe biomédicale dès que les résultats sont probants
         * Exploite la norme internationale de déclaration de conformité</t>
    </r>
  </si>
  <si>
    <t>Echelle d'évaluation</t>
  </si>
  <si>
    <t>Echelle d'évaluation pour les CRITÈRES</t>
  </si>
  <si>
    <t>Echelle d'évaluation pour les PROCESSUS</t>
  </si>
  <si>
    <t>Echelle d'évaluation pour les INDICATEURS</t>
  </si>
  <si>
    <r>
      <t>N</t>
    </r>
    <r>
      <rPr>
        <sz val="7"/>
        <color theme="1"/>
        <rFont val="Arial"/>
        <family val="2"/>
      </rPr>
      <t xml:space="preserve">iveaux de </t>
    </r>
    <r>
      <rPr>
        <b/>
        <sz val="7"/>
        <color theme="1"/>
        <rFont val="Arial"/>
        <family val="2"/>
      </rPr>
      <t>VÉRACITÉ</t>
    </r>
    <r>
      <rPr>
        <sz val="7"/>
        <color theme="1"/>
        <rFont val="Arial"/>
        <family val="2"/>
      </rPr>
      <t xml:space="preserve"> quant à la </t>
    </r>
    <r>
      <rPr>
        <b/>
        <sz val="7"/>
        <color theme="1"/>
        <rFont val="Arial"/>
        <family val="2"/>
      </rPr>
      <t>RÉALISATION</t>
    </r>
    <r>
      <rPr>
        <sz val="7"/>
        <color theme="1"/>
        <rFont val="Arial"/>
        <family val="2"/>
      </rPr>
      <t xml:space="preserve"> 
des actions associées aux </t>
    </r>
    <r>
      <rPr>
        <b/>
        <sz val="7"/>
        <color theme="1"/>
        <rFont val="Arial"/>
        <family val="2"/>
      </rPr>
      <t>CRITÈRES</t>
    </r>
  </si>
  <si>
    <r>
      <t xml:space="preserve">A </t>
    </r>
    <r>
      <rPr>
        <b/>
        <sz val="6"/>
        <color theme="1"/>
        <rFont val="Arial"/>
        <family val="2"/>
      </rPr>
      <t>l'unanimité,</t>
    </r>
    <r>
      <rPr>
        <sz val="6"/>
        <color theme="1"/>
        <rFont val="Arial"/>
        <family val="2"/>
      </rPr>
      <t xml:space="preserve"> l'action est déclarée </t>
    </r>
    <r>
      <rPr>
        <b/>
        <sz val="6"/>
        <color theme="1"/>
        <rFont val="Arial"/>
        <family val="2"/>
      </rPr>
      <t>non réalisée.</t>
    </r>
  </si>
  <si>
    <r>
      <t xml:space="preserve">L'action </t>
    </r>
    <r>
      <rPr>
        <b/>
        <sz val="6"/>
        <color theme="1"/>
        <rFont val="Arial"/>
        <family val="2"/>
      </rPr>
      <t xml:space="preserve">n'est pas réalisée </t>
    </r>
    <r>
      <rPr>
        <sz val="6"/>
        <color theme="1"/>
        <rFont val="Arial"/>
        <family val="2"/>
      </rPr>
      <t xml:space="preserve">ou alors de manière très </t>
    </r>
    <r>
      <rPr>
        <b/>
        <sz val="6"/>
        <color theme="1"/>
        <rFont val="Arial"/>
        <family val="2"/>
      </rPr>
      <t>aléatoire.</t>
    </r>
  </si>
  <si>
    <r>
      <t xml:space="preserve">L'action est </t>
    </r>
    <r>
      <rPr>
        <b/>
        <sz val="6"/>
        <color theme="1"/>
        <rFont val="Arial"/>
        <family val="2"/>
      </rPr>
      <t>réalisée</t>
    </r>
    <r>
      <rPr>
        <sz val="6"/>
        <color theme="1"/>
        <rFont val="Arial"/>
        <family val="2"/>
      </rPr>
      <t xml:space="preserve"> </t>
    </r>
    <r>
      <rPr>
        <b/>
        <sz val="6"/>
        <color theme="1"/>
        <rFont val="Arial"/>
        <family val="2"/>
      </rPr>
      <t>quelques fois</t>
    </r>
    <r>
      <rPr>
        <sz val="6"/>
        <color theme="1"/>
        <rFont val="Arial"/>
        <family val="2"/>
      </rPr>
      <t xml:space="preserve"> de manière </t>
    </r>
    <r>
      <rPr>
        <b/>
        <sz val="6"/>
        <color theme="1"/>
        <rFont val="Arial"/>
        <family val="2"/>
      </rPr>
      <t>informelle.</t>
    </r>
  </si>
  <si>
    <r>
      <t xml:space="preserve">L'action est </t>
    </r>
    <r>
      <rPr>
        <b/>
        <sz val="6"/>
        <color theme="1"/>
        <rFont val="Arial"/>
        <family val="2"/>
      </rPr>
      <t>formalisée</t>
    </r>
    <r>
      <rPr>
        <sz val="6"/>
        <color theme="1"/>
        <rFont val="Arial"/>
        <family val="2"/>
      </rPr>
      <t xml:space="preserve"> et </t>
    </r>
    <r>
      <rPr>
        <b/>
        <sz val="6"/>
        <color theme="1"/>
        <rFont val="Arial"/>
        <family val="2"/>
      </rPr>
      <t>réalisée</t>
    </r>
    <r>
      <rPr>
        <sz val="6"/>
        <color theme="1"/>
        <rFont val="Arial"/>
        <family val="2"/>
      </rPr>
      <t xml:space="preserve"> de manière </t>
    </r>
    <r>
      <rPr>
        <b/>
        <sz val="6"/>
        <color theme="1"/>
        <rFont val="Arial"/>
        <family val="2"/>
      </rPr>
      <t>assez convaincante</t>
    </r>
    <r>
      <rPr>
        <sz val="6"/>
        <color theme="1"/>
        <rFont val="Arial"/>
        <family val="2"/>
      </rPr>
      <t>.</t>
    </r>
  </si>
  <si>
    <r>
      <t xml:space="preserve">L'action est </t>
    </r>
    <r>
      <rPr>
        <b/>
        <sz val="6"/>
        <color theme="1"/>
        <rFont val="Arial"/>
        <family val="2"/>
      </rPr>
      <t xml:space="preserve">maîtrisée </t>
    </r>
    <r>
      <rPr>
        <sz val="6"/>
        <color theme="1"/>
        <rFont val="Arial"/>
        <family val="2"/>
      </rPr>
      <t xml:space="preserve">et en </t>
    </r>
    <r>
      <rPr>
        <b/>
        <sz val="6"/>
        <color theme="1"/>
        <rFont val="Arial"/>
        <family val="2"/>
      </rPr>
      <t>amélioration continue.</t>
    </r>
  </si>
  <si>
    <t>TABLEAUX DE SYNTHÈSE</t>
  </si>
  <si>
    <t>Performance</t>
  </si>
  <si>
    <t>Commentaires</t>
  </si>
  <si>
    <t>Propositions (collectives si possible)</t>
  </si>
  <si>
    <r>
      <t xml:space="preserve">Utilisé pour  {Evaluation} : </t>
    </r>
    <r>
      <rPr>
        <sz val="8"/>
        <color rgb="FFFFFF00"/>
        <rFont val="Arial"/>
        <family val="2"/>
      </rPr>
      <t xml:space="preserve">classé </t>
    </r>
    <r>
      <rPr>
        <b/>
        <sz val="8"/>
        <color rgb="FFFFFF00"/>
        <rFont val="Arial"/>
        <family val="2"/>
      </rPr>
      <t xml:space="preserve">par orde alphabétique de la colonne A </t>
    </r>
    <r>
      <rPr>
        <sz val="8"/>
        <color theme="0"/>
        <rFont val="Arial"/>
        <family val="2"/>
      </rPr>
      <t>pour calcul via liste "validation"</t>
    </r>
  </si>
  <si>
    <t>Nb des Modes de Preuve</t>
  </si>
  <si>
    <t>Evaluez AVANT de valider des preuves !</t>
  </si>
  <si>
    <t>N'oubliez pas d'indiquer l'état des preuves</t>
  </si>
  <si>
    <t>N'oubliez pas d'évaluer !</t>
  </si>
  <si>
    <r>
      <t xml:space="preserve">Utilisé pour  {Evaluation} : à classer par </t>
    </r>
    <r>
      <rPr>
        <b/>
        <sz val="8"/>
        <color rgb="FFFFFF00"/>
        <rFont val="Arial"/>
        <family val="2"/>
      </rPr>
      <t>orde alphabétique de la colonne A</t>
    </r>
    <r>
      <rPr>
        <sz val="8"/>
        <color rgb="FFFFFF00"/>
        <rFont val="Arial"/>
        <family val="2"/>
      </rPr>
      <t xml:space="preserve"> </t>
    </r>
    <r>
      <rPr>
        <sz val="8"/>
        <color theme="0"/>
        <rFont val="Arial"/>
        <family val="2"/>
      </rPr>
      <t>pour les calculs</t>
    </r>
  </si>
  <si>
    <t>Précisez la ou les preuve(s) !</t>
  </si>
  <si>
    <t>  Commentaires</t>
  </si>
  <si>
    <t>Le responsable de l'ingénierie biomédicale du GHT maîtrise son système documentaire</t>
  </si>
  <si>
    <t>Choix de l'indicateur</t>
  </si>
  <si>
    <t>Automatique : Maturité Processus</t>
  </si>
  <si>
    <t>Commentaires associés aux valeurs entre 0% et 100%</t>
  </si>
  <si>
    <t>Efficacité insuffisante, commencez à réaliser les critères !...</t>
  </si>
  <si>
    <t>Efficacité quasi formalisée, continuer à mieux réaliser vos d'actions…</t>
  </si>
  <si>
    <t>Efficacité informelle mais en progrès, continuez à mieux réaliser vos actions…</t>
  </si>
  <si>
    <t>Efficacité assez bien planifiée, continuez à mieux réaliser plus d'actions…</t>
  </si>
  <si>
    <t>Efficacité en voie de planification, veillez à mieux réaliser plus d'actions !…</t>
  </si>
  <si>
    <t>Efficacité en voie de maîtrise, veillez à encore mieux réaliser plus d'actions !…</t>
  </si>
  <si>
    <t>Efficacité assez bien maîtrisée, continuez à encore mieux réaliser plus d'actions…</t>
  </si>
  <si>
    <t>Efficacité en voie de maîtrise totale, il reste encore quelques actions à améliorer !…</t>
  </si>
  <si>
    <t>Efficacité totalement maîtrisée : Bravo !... Communiquez sur vos résultats !…</t>
  </si>
  <si>
    <t>Qualité perçue interne</t>
  </si>
  <si>
    <t>Qualité perçue externe</t>
  </si>
  <si>
    <t>Efficience toujours insuffisante, intégrez mieux vos indicateurs !...</t>
  </si>
  <si>
    <t>Efficience totalement insuffisante, commencez à mettre en place des indicateurs !...</t>
  </si>
  <si>
    <t>Efficience "Excellente" : Bravo, félicitations, communiquez !...</t>
  </si>
  <si>
    <t>Efficience quasi-excellente,  félicitations, communiquez !...</t>
  </si>
  <si>
    <t>Efficience satisfaisante, communiquez dessus et continuez de progresser !...</t>
  </si>
  <si>
    <t>Efficience satisfaisante, communiquez dessus mais vous avez encore moyen de progresser !...</t>
  </si>
  <si>
    <t>Efficience beaucoup trop insuffisante, veillez à mettre en place plus d'indicateurs !...</t>
  </si>
  <si>
    <t>Efficience encore trop insuffisante, continuez à mettre en place des indicateurs !...</t>
  </si>
  <si>
    <t>Efficience encore insuffisante, intégrez mieux vos indicateurs !...</t>
  </si>
  <si>
    <t>Efficience en amélioration, progressez sur vos indicateurs !...</t>
  </si>
  <si>
    <t>Efficience en progrès, améliorez encore vos indicateurs !...</t>
  </si>
  <si>
    <t>Qualité perçue interne totalement insuffisante, commencez à mettre en place des indicateurs !...</t>
  </si>
  <si>
    <t>Qualité perçue interne beaucoup trop insuffisante, veillez à mettre en place plus d'indicateurs !...</t>
  </si>
  <si>
    <t>Qualité perçue interne encore trop insuffisante, continuez à mettre en place des indicateurs !...</t>
  </si>
  <si>
    <t>Qualité perçue interne toujours insuffisante, intégrez mieux vos indicateurs !...</t>
  </si>
  <si>
    <t>Qualité perçue interne encore insuffisante, intégrez mieux vos indicateurs !...</t>
  </si>
  <si>
    <t>Qualité perçue interne en amélioration, progressez sur vos indicateurs !...</t>
  </si>
  <si>
    <t>Qualité perçue interne en progrès, améliorez encore vos indicateurs !...</t>
  </si>
  <si>
    <t>Qualité perçue interne satisfaisante, communiquez dessus mais vous avez encore moyen de progresser !...</t>
  </si>
  <si>
    <t>Qualité perçue interne satisfaisante, communiquez dessus et continuez de progresser !...</t>
  </si>
  <si>
    <t>Qualité perçue interne quasi-excellente,  félicitations, communiquez !...</t>
  </si>
  <si>
    <t>Qualité perçue interne "Excellente" : Bravo, félicitations, communiquez !...</t>
  </si>
  <si>
    <t>Qualité perçue externe totalement insuffisante, commencez à mettre en place des indicateurs !...</t>
  </si>
  <si>
    <t>Qualité perçue externe beaucoup trop insuffisante, veillez à mettre en place plus d'indicateurs !...</t>
  </si>
  <si>
    <t>Qualité perçue externe encore trop insuffisante, continuez à mettre en place des indicateurs !...</t>
  </si>
  <si>
    <t>Qualité perçue externe toujours insuffisante, intégrez mieux vos indicateurs !...</t>
  </si>
  <si>
    <t>Qualité perçue externe encore insuffisante, intégrez mieux vos indicateurs !...</t>
  </si>
  <si>
    <t>Qualité perçue externe en amélioration, progressez sur vos indicateurs !...</t>
  </si>
  <si>
    <t>Qualité perçue externe en progrès, améliorez encore vos indicateurs !...</t>
  </si>
  <si>
    <t>Qualité perçue externe satisfaisante, communiquez dessus mais vous avez encore moyen de progresser !...</t>
  </si>
  <si>
    <t>Qualité perçue externe satisfaisante, communiquez dessus et continuez de progresser !...</t>
  </si>
  <si>
    <t>Qualité perçue externe quasi-excellente,  félicitations, communiquez !...</t>
  </si>
  <si>
    <t>Qualité perçue externe "Excellente" : Bravo, félicitations, communiquez !...</t>
  </si>
  <si>
    <t>Qualité perçue totalement insuffisante, commencez à mettre en place des indicateurs !...</t>
  </si>
  <si>
    <t>Qualité perçue beaucoup trop insuffisante, veillez à mettre en place plus d'indicateurs !...</t>
  </si>
  <si>
    <t>Qualité perçue encore trop insuffisante, continuez à mettre en place des indicateurs !...</t>
  </si>
  <si>
    <t>Qualité perçue toujours insuffisante, intégrez mieux vos indicateurs !...</t>
  </si>
  <si>
    <t>Qualité perçue encore insuffisante, intégrez mieux vos indicateurs !...</t>
  </si>
  <si>
    <t>Qualité perçue en amélioration, progressez sur vos indicateurs !...</t>
  </si>
  <si>
    <t>Qualité perçue en progrès, améliorez encore vos indicateurs !...</t>
  </si>
  <si>
    <t>Qualité perçue satisfaisante, communiquez dessus mais vous avez encore moyen de progresser !...</t>
  </si>
  <si>
    <t>Qualité perçue satisfaisante, communiquez dessus et continuez de progresser !...</t>
  </si>
  <si>
    <t>Qualité perçue quasi-excellente,  félicitations, communiquez !...</t>
  </si>
  <si>
    <t>Qualité perçue "Excellente" : Bravo, félicitations, communiquez !...</t>
  </si>
  <si>
    <r>
      <t xml:space="preserve">Le processus est </t>
    </r>
    <r>
      <rPr>
        <b/>
        <sz val="6"/>
        <rFont val="Arial"/>
        <family val="2"/>
      </rPr>
      <t>maîtrisé,</t>
    </r>
    <r>
      <rPr>
        <sz val="6"/>
        <rFont val="Arial"/>
        <family val="2"/>
      </rPr>
      <t xml:space="preserve"> </t>
    </r>
    <r>
      <rPr>
        <b/>
        <sz val="6"/>
        <rFont val="Arial"/>
        <family val="2"/>
      </rPr>
      <t xml:space="preserve">évalué </t>
    </r>
    <r>
      <rPr>
        <sz val="6"/>
        <rFont val="Arial"/>
        <family val="2"/>
      </rPr>
      <t>dans ses</t>
    </r>
    <r>
      <rPr>
        <b/>
        <sz val="6"/>
        <rFont val="Arial"/>
        <family val="2"/>
      </rPr>
      <t xml:space="preserve"> résultats</t>
    </r>
    <r>
      <rPr>
        <sz val="6"/>
        <rFont val="Arial"/>
        <family val="2"/>
      </rPr>
      <t xml:space="preserve"> et en </t>
    </r>
    <r>
      <rPr>
        <b/>
        <sz val="6"/>
        <rFont val="Arial"/>
        <family val="2"/>
      </rPr>
      <t>amélioration continue. Bravo !</t>
    </r>
  </si>
  <si>
    <r>
      <t xml:space="preserve">Le processus n'est pas toujours tracé mais il est </t>
    </r>
    <r>
      <rPr>
        <b/>
        <sz val="6"/>
        <rFont val="Arial"/>
        <family val="2"/>
      </rPr>
      <t>compris</t>
    </r>
    <r>
      <rPr>
        <sz val="6"/>
        <rFont val="Arial"/>
        <family val="2"/>
      </rPr>
      <t xml:space="preserve"> et </t>
    </r>
    <r>
      <rPr>
        <b/>
        <sz val="6"/>
        <rFont val="Arial"/>
        <family val="2"/>
      </rPr>
      <t>mis en œuvre dans les délais</t>
    </r>
    <r>
      <rPr>
        <sz val="6"/>
        <rFont val="Arial"/>
        <family val="2"/>
      </rPr>
      <t xml:space="preserve">. </t>
    </r>
    <r>
      <rPr>
        <b/>
        <sz val="6"/>
        <rFont val="Arial"/>
        <family val="2"/>
      </rPr>
      <t>C'est bien !</t>
    </r>
  </si>
  <si>
    <r>
      <t xml:space="preserve">Le processus est </t>
    </r>
    <r>
      <rPr>
        <b/>
        <sz val="6"/>
        <rFont val="Arial"/>
        <family val="2"/>
      </rPr>
      <t xml:space="preserve">formalisé </t>
    </r>
    <r>
      <rPr>
        <sz val="6"/>
        <rFont val="Arial"/>
        <family val="2"/>
      </rPr>
      <t>mais</t>
    </r>
    <r>
      <rPr>
        <b/>
        <sz val="6"/>
        <rFont val="Arial"/>
        <family val="2"/>
      </rPr>
      <t xml:space="preserve"> </t>
    </r>
    <r>
      <rPr>
        <sz val="6"/>
        <rFont val="Arial"/>
        <family val="2"/>
      </rPr>
      <t xml:space="preserve">n'est pas toujours réalisé complètement et dans les délais. </t>
    </r>
    <r>
      <rPr>
        <b/>
        <sz val="6"/>
        <rFont val="Arial"/>
        <family val="2"/>
      </rPr>
      <t>Continuez vos efforts !</t>
    </r>
  </si>
  <si>
    <r>
      <t xml:space="preserve">Le processus est réalisé </t>
    </r>
    <r>
      <rPr>
        <b/>
        <sz val="6"/>
        <rFont val="Arial"/>
        <family val="2"/>
      </rPr>
      <t>implicitement,</t>
    </r>
    <r>
      <rPr>
        <sz val="6"/>
        <rFont val="Arial"/>
        <family val="2"/>
      </rPr>
      <t xml:space="preserve"> mais pas toujours complètement et dans les délais. </t>
    </r>
    <r>
      <rPr>
        <b/>
        <sz val="6"/>
        <rFont val="Arial"/>
        <family val="2"/>
      </rPr>
      <t>Progressez !...</t>
    </r>
  </si>
  <si>
    <r>
      <t xml:space="preserve">Le processus est </t>
    </r>
    <r>
      <rPr>
        <b/>
        <sz val="6"/>
        <rFont val="Arial"/>
        <family val="2"/>
      </rPr>
      <t>planifié</t>
    </r>
    <r>
      <rPr>
        <sz val="6"/>
        <rFont val="Arial"/>
        <family val="2"/>
      </rPr>
      <t xml:space="preserve"> </t>
    </r>
    <r>
      <rPr>
        <b/>
        <sz val="6"/>
        <rFont val="Arial"/>
        <family val="2"/>
      </rPr>
      <t xml:space="preserve">et  tracé </t>
    </r>
    <r>
      <rPr>
        <sz val="6"/>
        <rFont val="Arial"/>
        <family val="2"/>
      </rPr>
      <t xml:space="preserve">de manière explicite. </t>
    </r>
    <r>
      <rPr>
        <b/>
        <sz val="6"/>
        <rFont val="Arial"/>
        <family val="2"/>
      </rPr>
      <t>Félicitations !...</t>
    </r>
  </si>
  <si>
    <t>Ordre Croissant de % (colonne B)</t>
  </si>
  <si>
    <t>Ordre Alphabétique (colonne B)</t>
  </si>
  <si>
    <t>Evaluation de la Qualité perçue externe au niveau du GHT</t>
  </si>
  <si>
    <t>Evaluation de la Qualité perçue interne au service biomédical</t>
  </si>
  <si>
    <t>Efficacité en voie de formalisation, veillez à encore mieux réaliser plus d'actions !…</t>
  </si>
  <si>
    <t>Efficacité encore trop informelle, veillez à encore mieux réaliser vos actions !…</t>
  </si>
  <si>
    <t xml:space="preserve"> </t>
  </si>
  <si>
    <t>BPAC n°6 "Ingénierie biomédicale 
au sein d'un Groupement Hospitalier de Territoire (GHT) en France"</t>
  </si>
  <si>
    <t>Performance totalement insuffisante, commencez à réaliser vos critères et à mettre en place des indicateurs !...</t>
  </si>
  <si>
    <t>Performance beaucoup trop insuffisante, veillez à mieux réaliser vos actions et à mettre en place plus d'indicateurs !...</t>
  </si>
  <si>
    <t>Performance encore trop insuffisante, continuez à mieux réaliser vos actions et à mettre en place des indicateurs !...</t>
  </si>
  <si>
    <t>Performance toujours insuffisante, veillez à encore mieux réaliser plus d'actions et intégrez mieux vos indicateurs !...</t>
  </si>
  <si>
    <t>Performance encore insuffisante, continuer à mieux réaliser vos d'actions et intégrez mieux vos indicateurs !...</t>
  </si>
  <si>
    <t>Performance en amélioration, veillez à mieux réaliser plus d'actions et progressez sur vos indicateurs !...</t>
  </si>
  <si>
    <t>Performance en progrès, continuez à mieux réaliser plus d'actions et améliorez encore vos indicateurs !...</t>
  </si>
  <si>
    <t>Performance satisfaisante, veillez à réaliser plus d'actions et à communiquez dessus mais vous avez encore moyen de progresser !...</t>
  </si>
  <si>
    <t>Performance satisfaisante, continuez à réaliser plus d'actions, communiquez dessus et continuez de progresser !...</t>
  </si>
  <si>
    <t>Performance quasi-excellente, mais il reste encore quelques actions à améliorer… Félicitations, communiquez vos résultats !...</t>
  </si>
  <si>
    <t>Performance "Excellente" : Bravo, félicitations, communiquez sur vos succès !...</t>
  </si>
  <si>
    <t>Finalisez vos choix, évaluez TOUS les critères et les indicateurs !</t>
  </si>
  <si>
    <t>Bonne Pratique</t>
  </si>
  <si>
    <t>La bonne pratique n'est pas du tout réalisée : commencez !...</t>
  </si>
  <si>
    <t>La bonne pratique est réalisée de manière insuffisante : mettez en œuvre les critères !</t>
  </si>
  <si>
    <t>La bonne pratique est réalisée de manière encore trop informelle : veillez à mieux formaliser vos activités !...</t>
  </si>
  <si>
    <t>La bonne pratique commence à être formalisée : veillez à le faire pour l'ensemble de vos activités !...</t>
  </si>
  <si>
    <t>La bonne pratique est formalisée mais n'est pas toujours réalisée complètement et dans les délais : améliorez ces points…</t>
  </si>
  <si>
    <r>
      <t xml:space="preserve">La bonne pratique est totalement maîtrisée, évaluée dans ses résultats et en amélioration continue. </t>
    </r>
    <r>
      <rPr>
        <b/>
        <sz val="8"/>
        <color rgb="FF0432FF"/>
        <rFont val="ArialMT"/>
      </rPr>
      <t>Bravo, félicitations, communiquez sur ce succès !...</t>
    </r>
  </si>
  <si>
    <r>
      <t xml:space="preserve">La bonne pratique est planifiée et toutes les activités sont tracées de manière explicite. </t>
    </r>
    <r>
      <rPr>
        <b/>
        <sz val="8"/>
        <color rgb="FF0432FF"/>
        <rFont val="ArialMT"/>
      </rPr>
      <t>Félicitations, communiquez sur vos résultats !...</t>
    </r>
  </si>
  <si>
    <r>
      <t xml:space="preserve">La bonne pratique est presque complètement maîtrisée, des activités sont évaluées et en amélioration continue. </t>
    </r>
    <r>
      <rPr>
        <b/>
        <sz val="8"/>
        <color rgb="FF0432FF"/>
        <rFont val="ArialMT"/>
      </rPr>
      <t>Remarquable communiquez sur vos résultats !...</t>
    </r>
  </si>
  <si>
    <r>
      <t xml:space="preserve">La bonne pratique est planifiée et des activités sont tracées de manière explicite. </t>
    </r>
    <r>
      <rPr>
        <b/>
        <sz val="8"/>
        <color rgb="FF0432FF"/>
        <rFont val="ArialMT"/>
      </rPr>
      <t>C'est très bien, envisagez de communiquez sur vos résultats !...</t>
    </r>
  </si>
  <si>
    <r>
      <t xml:space="preserve">La bonne pratique est planifiée, comprise et mise en œuvre dans les délais, mais sans être toujours tracée. </t>
    </r>
    <r>
      <rPr>
        <b/>
        <sz val="8"/>
        <color rgb="FF0432FF"/>
        <rFont val="ArialMT"/>
      </rPr>
      <t>C'est bien, vous progressez, continuez !...</t>
    </r>
  </si>
  <si>
    <r>
      <t>La bonne pratique est comprise et mise en œuvre dans les délais, mais sans être toujours tracée et complètement planifiée…</t>
    </r>
    <r>
      <rPr>
        <b/>
        <sz val="8"/>
        <color rgb="FF0432FF"/>
        <rFont val="ArialMT"/>
      </rPr>
      <t xml:space="preserve"> Continuez de progresser, vous irez au succès !...</t>
    </r>
  </si>
  <si>
    <t>Performance sur la BPAC n°6</t>
  </si>
  <si>
    <t>NB : moyenne de l'Efficacité, de l'Efficience et de la Qualité perçue</t>
  </si>
  <si>
    <t>NB : moyenne de l'ensemble des 57 critères de la BPAC n°6</t>
  </si>
  <si>
    <r>
      <rPr>
        <sz val="8"/>
        <color theme="1"/>
        <rFont val="Arial"/>
        <family val="2"/>
      </rPr>
      <t xml:space="preserve">Les ressources sont utilisées de façon </t>
    </r>
    <r>
      <rPr>
        <b/>
        <sz val="8"/>
        <color theme="1"/>
        <rFont val="Arial"/>
        <family val="2"/>
      </rPr>
      <t xml:space="preserve">efficiente </t>
    </r>
    <r>
      <rPr>
        <sz val="8"/>
        <color theme="1"/>
        <rFont val="Arial"/>
        <family val="2"/>
      </rPr>
      <t xml:space="preserve">grâce au </t>
    </r>
    <r>
      <rPr>
        <b/>
        <sz val="8"/>
        <color theme="1"/>
        <rFont val="Arial"/>
        <family val="2"/>
      </rPr>
      <t>suivi budgétaire</t>
    </r>
  </si>
  <si>
    <t>Processus &amp; Critères</t>
  </si>
  <si>
    <t>Validation des preuves</t>
  </si>
  <si>
    <r>
      <rPr>
        <sz val="7"/>
        <color theme="1"/>
        <rFont val="Arial Narrow"/>
        <family val="2"/>
      </rPr>
      <t xml:space="preserve">Libellés explicites </t>
    </r>
    <r>
      <rPr>
        <b/>
        <sz val="7"/>
        <color theme="1"/>
        <rFont val="Arial Narrow"/>
        <family val="2"/>
      </rPr>
      <t xml:space="preserve">
des niveaux de VÉRACITÉ</t>
    </r>
  </si>
  <si>
    <r>
      <rPr>
        <sz val="7"/>
        <color theme="1"/>
        <rFont val="Arial Narrow"/>
        <family val="2"/>
      </rPr>
      <t xml:space="preserve">Choix de </t>
    </r>
    <r>
      <rPr>
        <b/>
        <sz val="7"/>
        <color theme="1"/>
        <rFont val="Arial Narrow"/>
        <family val="2"/>
      </rPr>
      <t>VÉRACITÉ</t>
    </r>
  </si>
  <si>
    <r>
      <t xml:space="preserve">Taux de </t>
    </r>
    <r>
      <rPr>
        <b/>
        <sz val="7"/>
        <color theme="1"/>
        <rFont val="Arial Narrow"/>
        <family val="2"/>
      </rPr>
      <t>VÉRACITÉ</t>
    </r>
  </si>
  <si>
    <r>
      <rPr>
        <sz val="7"/>
        <rFont val="Arial Narrow"/>
        <family val="2"/>
      </rPr>
      <t xml:space="preserve">Taux moyen </t>
    </r>
    <r>
      <rPr>
        <b/>
        <sz val="7"/>
        <rFont val="Arial Narrow"/>
        <family val="2"/>
      </rPr>
      <t>Minimal</t>
    </r>
  </si>
  <si>
    <r>
      <t xml:space="preserve">Taux moyen </t>
    </r>
    <r>
      <rPr>
        <b/>
        <sz val="7"/>
        <rFont val="Arial Narrow"/>
        <family val="2"/>
      </rPr>
      <t>Maximal</t>
    </r>
  </si>
  <si>
    <r>
      <t xml:space="preserve">Niveaux de </t>
    </r>
    <r>
      <rPr>
        <b/>
        <sz val="7"/>
        <rFont val="Arial Narrow"/>
        <family val="2"/>
      </rPr>
      <t>MATURITÉ</t>
    </r>
  </si>
  <si>
    <r>
      <t xml:space="preserve">Libellés explicites 
</t>
    </r>
    <r>
      <rPr>
        <b/>
        <sz val="7"/>
        <rFont val="Arial Narrow"/>
        <family val="2"/>
      </rPr>
      <t>des niveaux de MATURITÉ</t>
    </r>
  </si>
  <si>
    <t>Libellés explicites du niveau de SUCCÈS</t>
  </si>
  <si>
    <t>Améliorez les Processus</t>
  </si>
  <si>
    <t>Améliorez vos Actions</t>
  </si>
  <si>
    <t>Calculs pour l'Histogramme de Maturité des Processus</t>
  </si>
  <si>
    <t>Tracer l'Histogramme</t>
  </si>
  <si>
    <t>Pr 1 - Organisation, Budgets et Communication</t>
  </si>
  <si>
    <t>Pr 2 - Achats</t>
  </si>
  <si>
    <t>Pr 3 - Ressources</t>
  </si>
  <si>
    <t>Pr 4 - Mutualisation et Echanges</t>
  </si>
  <si>
    <t>Pr 5 - Documentation</t>
  </si>
  <si>
    <t>Pr 6 - Criticité</t>
  </si>
  <si>
    <t>Pr 7 - Exploitation</t>
  </si>
  <si>
    <t>Pr 8 - Qualité &amp; Amélioration</t>
  </si>
  <si>
    <t>RADAR pour PROCESSUS &amp; PERFORMANCE</t>
  </si>
  <si>
    <t>Limite d'Autodéclaration ISO 17050</t>
  </si>
  <si>
    <t>Moyenne des preuves documentaires =&gt;</t>
  </si>
  <si>
    <t>Histogramme de Véracité des Critères</t>
  </si>
  <si>
    <t>Utilisé pour trouver le libellé du seuil ISO 17050</t>
  </si>
  <si>
    <t>Classement par Ordre CROISSANT</t>
  </si>
  <si>
    <r>
      <t xml:space="preserve">Utilisé pour  {Evaluation} : classé </t>
    </r>
    <r>
      <rPr>
        <sz val="8"/>
        <color rgb="FFFFFF00"/>
        <rFont val="Arial"/>
        <family val="2"/>
      </rPr>
      <t xml:space="preserve">par </t>
    </r>
    <r>
      <rPr>
        <b/>
        <sz val="8"/>
        <color rgb="FFFFFF00"/>
        <rFont val="Arial"/>
        <family val="2"/>
      </rPr>
      <t xml:space="preserve">orde alphabétique </t>
    </r>
    <r>
      <rPr>
        <b/>
        <sz val="8"/>
        <color theme="0"/>
        <rFont val="Arial"/>
        <family val="2"/>
      </rPr>
      <t>de la colonne A</t>
    </r>
    <r>
      <rPr>
        <sz val="8"/>
        <color theme="0"/>
        <rFont val="Arial"/>
        <family val="2"/>
      </rPr>
      <t xml:space="preserve"> pour calcul via liste "validation"</t>
    </r>
  </si>
  <si>
    <t>Utilisé dans {Résultats}</t>
  </si>
  <si>
    <t>Utilisé dans {Evaluation}</t>
  </si>
  <si>
    <r>
      <t xml:space="preserve">Utilisé pour libeller les indicateurs en fonction de leur Taux dans {Evaluation} - </t>
    </r>
    <r>
      <rPr>
        <b/>
        <sz val="8"/>
        <color rgb="FFFFFF00"/>
        <rFont val="ArialMT"/>
      </rPr>
      <t>Classé par Ordre Croissant des valeurs</t>
    </r>
  </si>
  <si>
    <t>&lt;= Total Indicateurs</t>
  </si>
  <si>
    <t>&lt;= Total évalués &amp; applicables</t>
  </si>
  <si>
    <t>TABLEAUX DE BORD sur les PROCESSUS</t>
  </si>
  <si>
    <t>Taux moyen Efficacité, Efficience, Qualité perçue :</t>
  </si>
  <si>
    <t>Total</t>
  </si>
  <si>
    <t>Total évaluées</t>
  </si>
  <si>
    <t>Taux moyen de validation :</t>
  </si>
  <si>
    <t>Nombre dans le niveau choisi (plus facile pour tracer l'histogramme)</t>
  </si>
  <si>
    <t>Utilisé pour l'Histogramme dans {Résultats}</t>
  </si>
  <si>
    <t>&lt;= Total Indicateurs traités</t>
  </si>
  <si>
    <t>Taux de MATURITÉ moyen des PROCESSUS évalués :</t>
  </si>
  <si>
    <t>Non déclarable</t>
  </si>
  <si>
    <t>niveau minimal "Déclarable" choisi =&gt;</t>
  </si>
  <si>
    <t>RADAR pour Preuves Validées "Non Vides"</t>
  </si>
  <si>
    <t>Indiquez au moins une preuve pour sa prise en compte !...</t>
  </si>
  <si>
    <t>Preuves explicites validées</t>
  </si>
  <si>
    <t>Total "Validées NON Vides"</t>
  </si>
  <si>
    <r>
      <t xml:space="preserve">Une </t>
    </r>
    <r>
      <rPr>
        <b/>
        <sz val="8"/>
        <rFont val="Arial"/>
        <family val="2"/>
      </rPr>
      <t>assistance à distance</t>
    </r>
    <r>
      <rPr>
        <sz val="8"/>
        <rFont val="Arial"/>
        <family val="2"/>
      </rPr>
      <t xml:space="preserve"> est disponible pour palier une pénurie de compétence</t>
    </r>
  </si>
  <si>
    <r>
      <t xml:space="preserve">Des </t>
    </r>
    <r>
      <rPr>
        <b/>
        <sz val="8"/>
        <rFont val="Arial"/>
        <family val="2"/>
      </rPr>
      <t>véhicules</t>
    </r>
    <r>
      <rPr>
        <sz val="8"/>
        <rFont val="Arial"/>
        <family val="2"/>
      </rPr>
      <t xml:space="preserve"> sont disponibles pour le transport des </t>
    </r>
    <r>
      <rPr>
        <b/>
        <sz val="8"/>
        <rFont val="Arial"/>
        <family val="2"/>
      </rPr>
      <t xml:space="preserve">équiments médicaux mutualisés </t>
    </r>
    <r>
      <rPr>
        <sz val="8"/>
        <rFont val="Arial"/>
        <family val="2"/>
      </rPr>
      <t xml:space="preserve">et des </t>
    </r>
    <r>
      <rPr>
        <b/>
        <sz val="8"/>
        <rFont val="Arial"/>
        <family val="2"/>
      </rPr>
      <t>personnes compétentes</t>
    </r>
    <r>
      <rPr>
        <sz val="8"/>
        <rFont val="Arial"/>
        <family val="2"/>
      </rPr>
      <t xml:space="preserve"> en maintenance et en contrôle qualité au sein du GHT</t>
    </r>
  </si>
  <si>
    <r>
      <t xml:space="preserve">Une </t>
    </r>
    <r>
      <rPr>
        <b/>
        <sz val="8"/>
        <rFont val="Arial"/>
        <family val="2"/>
      </rPr>
      <t>politique documentaire</t>
    </r>
    <r>
      <rPr>
        <sz val="8"/>
        <rFont val="Arial"/>
        <family val="2"/>
      </rPr>
      <t xml:space="preserve"> est mise en place et répond aux </t>
    </r>
    <r>
      <rPr>
        <b/>
        <sz val="8"/>
        <rFont val="Arial"/>
        <family val="2"/>
      </rPr>
      <t>besoins</t>
    </r>
    <r>
      <rPr>
        <sz val="8"/>
        <rFont val="Arial"/>
        <family val="2"/>
      </rPr>
      <t xml:space="preserve"> des différents acteurs du GHT et aux </t>
    </r>
    <r>
      <rPr>
        <b/>
        <sz val="8"/>
        <rFont val="Arial"/>
        <family val="2"/>
      </rPr>
      <t>exigences réglementaires</t>
    </r>
  </si>
  <si>
    <r>
      <t xml:space="preserve">Un </t>
    </r>
    <r>
      <rPr>
        <b/>
        <sz val="8"/>
        <rFont val="Arial"/>
        <family val="2"/>
      </rPr>
      <t xml:space="preserve">système efficace et partageable de GMAO </t>
    </r>
    <r>
      <rPr>
        <sz val="8"/>
        <rFont val="Arial"/>
        <family val="2"/>
      </rPr>
      <t xml:space="preserve">est utilisé et inclus une </t>
    </r>
    <r>
      <rPr>
        <b/>
        <sz val="8"/>
        <rFont val="Arial"/>
        <family val="2"/>
      </rPr>
      <t>politique d'accès aux demandes d'intervention</t>
    </r>
  </si>
  <si>
    <r>
      <t xml:space="preserve">Les </t>
    </r>
    <r>
      <rPr>
        <b/>
        <sz val="8"/>
        <rFont val="Arial"/>
        <family val="2"/>
      </rPr>
      <t>stocks sont accessibles</t>
    </r>
    <r>
      <rPr>
        <sz val="8"/>
        <rFont val="Arial"/>
        <family val="2"/>
      </rPr>
      <t xml:space="preserve"> à tout le personnel biomédical habilité du GHT</t>
    </r>
  </si>
  <si>
    <r>
      <t>Les</t>
    </r>
    <r>
      <rPr>
        <b/>
        <sz val="8"/>
        <rFont val="Arial"/>
        <family val="2"/>
      </rPr>
      <t xml:space="preserve"> alertes matériovigilance, incidents avérés et évenements indésirables </t>
    </r>
    <r>
      <rPr>
        <sz val="8"/>
        <rFont val="Arial"/>
        <family val="2"/>
      </rPr>
      <t>des dipositifis médicaux</t>
    </r>
    <r>
      <rPr>
        <b/>
        <sz val="8"/>
        <rFont val="Arial"/>
        <family val="2"/>
      </rPr>
      <t xml:space="preserve"> </t>
    </r>
    <r>
      <rPr>
        <sz val="8"/>
        <rFont val="Arial"/>
        <family val="2"/>
      </rPr>
      <t>sont pris en charge immédiatement</t>
    </r>
  </si>
  <si>
    <r>
      <t xml:space="preserve">Les </t>
    </r>
    <r>
      <rPr>
        <b/>
        <sz val="8"/>
        <rFont val="Arial"/>
        <family val="2"/>
      </rPr>
      <t xml:space="preserve">contrats externalisés de maintenance ou de contrôle qualité </t>
    </r>
    <r>
      <rPr>
        <sz val="8"/>
        <rFont val="Arial"/>
        <family val="2"/>
      </rPr>
      <t>sont suivis et documentés et accessibles via la GMAO ou tout autre moyen efficient</t>
    </r>
  </si>
  <si>
    <r>
      <t>Les</t>
    </r>
    <r>
      <rPr>
        <b/>
        <sz val="8"/>
        <rFont val="Arial"/>
        <family val="2"/>
      </rPr>
      <t xml:space="preserve"> bénéfices médicaux </t>
    </r>
    <r>
      <rPr>
        <sz val="8"/>
        <rFont val="Arial"/>
        <family val="2"/>
      </rPr>
      <t>des équipements du GHT sont évalués pour en connaitre la plus-value et les intégrer dans les plans pluriannuels d'investissement et de remplacement</t>
    </r>
  </si>
  <si>
    <r>
      <t xml:space="preserve">L'équipe biomédicale </t>
    </r>
    <r>
      <rPr>
        <b/>
        <sz val="8"/>
        <rFont val="Arial"/>
        <family val="2"/>
      </rPr>
      <t>participe à tout type d'événements techniques</t>
    </r>
    <r>
      <rPr>
        <sz val="8"/>
        <rFont val="Arial"/>
        <family val="2"/>
      </rPr>
      <t xml:space="preserve"> ou professionnels (journées AFIB, AAMB, ATD...) afin de s'informer des dernière innovations techologiques biomédicales</t>
    </r>
  </si>
  <si>
    <t xml:space="preserve">Taux de VALIDATION documentaire </t>
  </si>
  <si>
    <t xml:space="preserve">Nom de l'animateur </t>
  </si>
  <si>
    <t xml:space="preserve">téléphone </t>
  </si>
  <si>
    <t xml:space="preserve">Numéro de Tél </t>
  </si>
  <si>
    <t>Choix de VÉRACITÉ</t>
  </si>
  <si>
    <t>Nom du responsable</t>
  </si>
  <si>
    <t>©UTC Etude complète : https://travaux.master.utc.fr/ puis "IDS", réf IDS035</t>
  </si>
  <si>
    <t>Outil d'autodiagnostic : Fichier Excel® automatisé (voir sa dénomination au bas de la feuille) mis au point à l'Université de Technologie de Compiègne, France (étude complète : https://travaux.master.utc.fr/ puis "IDS", réf IDS035 )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</si>
</sst>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40C]d\ mmmm\ yyyy;@"/>
    <numFmt numFmtId="165" formatCode="[$-F800]dddd\,\ mmmm\ dd\,\ yyyy"/>
    <numFmt numFmtId="166" formatCode="d\ mmmm\ yyyy"/>
    <numFmt numFmtId="167" formatCode="\c\r\ #"/>
    <numFmt numFmtId="168" formatCode="\I\n\d\i\c\ #"/>
  </numFmts>
  <fonts count="131" x14ac:knownFonts="1">
    <font>
      <sz val="12"/>
      <color theme="1"/>
      <name val="ArialMT"/>
      <family val="2"/>
    </font>
    <font>
      <sz val="12"/>
      <color theme="1"/>
      <name val="ArialMT"/>
      <family val="2"/>
    </font>
    <font>
      <sz val="12"/>
      <color theme="1"/>
      <name val="ArialMT"/>
      <family val="2"/>
    </font>
    <font>
      <i/>
      <sz val="8"/>
      <name val="Arial"/>
      <family val="2"/>
    </font>
    <font>
      <sz val="10"/>
      <name val="Arial"/>
      <family val="2"/>
    </font>
    <font>
      <sz val="8"/>
      <color indexed="8"/>
      <name val="Arial"/>
      <family val="2"/>
    </font>
    <font>
      <b/>
      <sz val="8"/>
      <name val="Arial"/>
      <family val="2"/>
    </font>
    <font>
      <sz val="8"/>
      <name val="Arial"/>
      <family val="2"/>
    </font>
    <font>
      <sz val="8"/>
      <color indexed="12"/>
      <name val="Arial"/>
      <family val="2"/>
    </font>
    <font>
      <sz val="7.5"/>
      <name val="Arial"/>
      <family val="2"/>
    </font>
    <font>
      <sz val="7.5"/>
      <color indexed="8"/>
      <name val="Arial"/>
      <family val="2"/>
    </font>
    <font>
      <i/>
      <sz val="8"/>
      <color indexed="12"/>
      <name val="Arial"/>
      <family val="2"/>
    </font>
    <font>
      <b/>
      <sz val="8"/>
      <color indexed="12"/>
      <name val="Arial"/>
      <family val="2"/>
    </font>
    <font>
      <sz val="8"/>
      <color rgb="FFFF0000"/>
      <name val="Arial"/>
      <family val="2"/>
    </font>
    <font>
      <i/>
      <sz val="7"/>
      <name val="Arial"/>
      <family val="2"/>
    </font>
    <font>
      <b/>
      <sz val="7"/>
      <name val="Arial"/>
      <family val="2"/>
    </font>
    <font>
      <sz val="7"/>
      <name val="Arial"/>
      <family val="2"/>
    </font>
    <font>
      <sz val="7"/>
      <color indexed="12"/>
      <name val="Arial"/>
      <family val="2"/>
    </font>
    <font>
      <sz val="8"/>
      <color rgb="FF0000FF"/>
      <name val="Arial"/>
      <family val="2"/>
    </font>
    <font>
      <b/>
      <sz val="7.5"/>
      <name val="Arial"/>
      <family val="2"/>
    </font>
    <font>
      <sz val="8"/>
      <color indexed="56"/>
      <name val="Arial"/>
      <family val="2"/>
    </font>
    <font>
      <i/>
      <sz val="8"/>
      <name val="Arial Narrow"/>
      <family val="2"/>
    </font>
    <font>
      <i/>
      <sz val="6"/>
      <name val="Arial Narrow"/>
      <family val="2"/>
    </font>
    <font>
      <b/>
      <sz val="8"/>
      <name val="Arial Narrow"/>
      <family val="2"/>
    </font>
    <font>
      <sz val="8"/>
      <name val="Arial Narrow"/>
      <family val="2"/>
    </font>
    <font>
      <sz val="7"/>
      <name val="Arial Narrow"/>
      <family val="2"/>
    </font>
    <font>
      <sz val="8"/>
      <color theme="1"/>
      <name val="Calibri"/>
      <family val="2"/>
      <scheme val="minor"/>
    </font>
    <font>
      <sz val="11"/>
      <color theme="1"/>
      <name val="Calibri"/>
      <family val="2"/>
      <scheme val="minor"/>
    </font>
    <font>
      <sz val="8"/>
      <name val="ArialMT"/>
      <family val="2"/>
    </font>
    <font>
      <b/>
      <i/>
      <sz val="8"/>
      <name val="Arial"/>
      <family val="2"/>
    </font>
    <font>
      <i/>
      <sz val="6"/>
      <name val="Arial"/>
      <family val="2"/>
    </font>
    <font>
      <sz val="7"/>
      <color rgb="FF0000FF"/>
      <name val="Arial"/>
      <family val="2"/>
    </font>
    <font>
      <b/>
      <sz val="8"/>
      <color rgb="FFFF0000"/>
      <name val="Arial"/>
      <family val="2"/>
    </font>
    <font>
      <b/>
      <sz val="7"/>
      <color rgb="FFFF0000"/>
      <name val="Arial"/>
      <family val="2"/>
    </font>
    <font>
      <i/>
      <sz val="6"/>
      <color indexed="8"/>
      <name val="Arial"/>
      <family val="2"/>
    </font>
    <font>
      <sz val="8"/>
      <color theme="1"/>
      <name val="ArialMT"/>
      <family val="2"/>
    </font>
    <font>
      <sz val="8"/>
      <color theme="1"/>
      <name val="Arial"/>
      <family val="2"/>
    </font>
    <font>
      <sz val="6"/>
      <color theme="1"/>
      <name val="ArialMT"/>
      <family val="2"/>
    </font>
    <font>
      <sz val="8"/>
      <color indexed="10"/>
      <name val="Arial"/>
      <family val="2"/>
    </font>
    <font>
      <b/>
      <sz val="8"/>
      <color indexed="10"/>
      <name val="Arial"/>
      <family val="2"/>
    </font>
    <font>
      <b/>
      <sz val="8"/>
      <color indexed="9"/>
      <name val="Arial"/>
      <family val="2"/>
    </font>
    <font>
      <sz val="8"/>
      <color indexed="9"/>
      <name val="Arial"/>
      <family val="2"/>
    </font>
    <font>
      <sz val="6"/>
      <color rgb="FF0000FF"/>
      <name val="Arial"/>
      <family val="2"/>
    </font>
    <font>
      <b/>
      <sz val="6"/>
      <color rgb="FF0000FF"/>
      <name val="Arial"/>
      <family val="2"/>
    </font>
    <font>
      <i/>
      <sz val="6"/>
      <color theme="1"/>
      <name val="Arial"/>
      <family val="2"/>
    </font>
    <font>
      <b/>
      <sz val="7"/>
      <color indexed="10"/>
      <name val="Arial Narrow"/>
      <family val="2"/>
    </font>
    <font>
      <b/>
      <sz val="7"/>
      <color indexed="39"/>
      <name val="Arial Narrow"/>
      <family val="2"/>
    </font>
    <font>
      <b/>
      <sz val="7"/>
      <name val="Arial Narrow"/>
      <family val="2"/>
    </font>
    <font>
      <sz val="7"/>
      <color indexed="10"/>
      <name val="Arial Narrow"/>
      <family val="2"/>
    </font>
    <font>
      <sz val="7"/>
      <color indexed="39"/>
      <name val="Arial Narrow"/>
      <family val="2"/>
    </font>
    <font>
      <sz val="7"/>
      <color indexed="12"/>
      <name val="Arial Narrow"/>
      <family val="2"/>
    </font>
    <font>
      <i/>
      <u/>
      <sz val="8"/>
      <name val="Arial"/>
      <family val="2"/>
    </font>
    <font>
      <i/>
      <sz val="7"/>
      <color indexed="8"/>
      <name val="Arial"/>
      <family val="2"/>
    </font>
    <font>
      <u/>
      <sz val="12"/>
      <color theme="10"/>
      <name val="ArialMT"/>
      <family val="2"/>
    </font>
    <font>
      <u/>
      <sz val="12"/>
      <color theme="11"/>
      <name val="ArialMT"/>
      <family val="2"/>
    </font>
    <font>
      <b/>
      <sz val="10"/>
      <color theme="0"/>
      <name val="Arial"/>
      <family val="2"/>
    </font>
    <font>
      <sz val="9"/>
      <color theme="0"/>
      <name val="Arial"/>
      <family val="2"/>
    </font>
    <font>
      <b/>
      <sz val="9"/>
      <color theme="0"/>
      <name val="Arial"/>
      <family val="2"/>
    </font>
    <font>
      <b/>
      <sz val="8"/>
      <color theme="0"/>
      <name val="Arial"/>
      <family val="2"/>
    </font>
    <font>
      <sz val="8"/>
      <color theme="0"/>
      <name val="Arial"/>
      <family val="2"/>
    </font>
    <font>
      <b/>
      <sz val="7"/>
      <color theme="0"/>
      <name val="Arial"/>
      <family val="2"/>
    </font>
    <font>
      <sz val="7"/>
      <color theme="0"/>
      <name val="Arial"/>
      <family val="2"/>
    </font>
    <font>
      <sz val="8"/>
      <color theme="0"/>
      <name val="ArialMT"/>
      <family val="2"/>
    </font>
    <font>
      <sz val="7"/>
      <color theme="1"/>
      <name val="Arial"/>
      <family val="2"/>
    </font>
    <font>
      <b/>
      <sz val="7"/>
      <color theme="1"/>
      <name val="Arial"/>
      <family val="2"/>
    </font>
    <font>
      <b/>
      <sz val="8"/>
      <color rgb="FFFFFFFF"/>
      <name val="Arial"/>
      <family val="2"/>
    </font>
    <font>
      <b/>
      <sz val="9"/>
      <color rgb="FFFFFFFF"/>
      <name val="Arial"/>
      <family val="2"/>
    </font>
    <font>
      <sz val="7"/>
      <color rgb="FF0000D4"/>
      <name val="Arial"/>
      <family val="2"/>
    </font>
    <font>
      <b/>
      <sz val="8"/>
      <color theme="1"/>
      <name val="Arial"/>
      <family val="2"/>
    </font>
    <font>
      <i/>
      <sz val="8"/>
      <color indexed="8"/>
      <name val="Arial"/>
      <family val="2"/>
    </font>
    <font>
      <i/>
      <sz val="6"/>
      <color rgb="FFFF0000"/>
      <name val="Arial"/>
      <family val="2"/>
    </font>
    <font>
      <sz val="6"/>
      <color indexed="8"/>
      <name val="Arial"/>
      <family val="2"/>
    </font>
    <font>
      <b/>
      <u/>
      <sz val="7"/>
      <name val="Verdana"/>
      <family val="2"/>
    </font>
    <font>
      <sz val="6"/>
      <color theme="1"/>
      <name val="Arial"/>
      <family val="2"/>
    </font>
    <font>
      <sz val="7"/>
      <color theme="1" tint="0.499984740745262"/>
      <name val="Arial"/>
      <family val="2"/>
    </font>
    <font>
      <b/>
      <sz val="8"/>
      <color indexed="8"/>
      <name val="Arial"/>
      <family val="2"/>
    </font>
    <font>
      <b/>
      <sz val="6"/>
      <name val="Arial"/>
      <family val="2"/>
    </font>
    <font>
      <i/>
      <sz val="5"/>
      <color theme="0"/>
      <name val="Arial"/>
      <family val="2"/>
    </font>
    <font>
      <sz val="5"/>
      <color theme="1"/>
      <name val="Arial"/>
      <family val="2"/>
    </font>
    <font>
      <sz val="7"/>
      <color indexed="8"/>
      <name val="Arial"/>
      <family val="2"/>
    </font>
    <font>
      <b/>
      <sz val="7"/>
      <color rgb="FF0000FF"/>
      <name val="Arial"/>
      <family val="2"/>
    </font>
    <font>
      <b/>
      <i/>
      <sz val="6"/>
      <color rgb="FFFF0000"/>
      <name val="Arial"/>
      <family val="2"/>
    </font>
    <font>
      <sz val="7"/>
      <color indexed="56"/>
      <name val="Arial"/>
      <family val="2"/>
    </font>
    <font>
      <sz val="6"/>
      <name val="Arial"/>
      <family val="2"/>
    </font>
    <font>
      <b/>
      <sz val="11"/>
      <color theme="0"/>
      <name val="Arial"/>
      <family val="2"/>
    </font>
    <font>
      <sz val="12"/>
      <color theme="1"/>
      <name val="Arial"/>
      <family val="2"/>
    </font>
    <font>
      <b/>
      <sz val="8"/>
      <color rgb="FF4577DA"/>
      <name val="Arial"/>
      <family val="2"/>
    </font>
    <font>
      <b/>
      <sz val="12"/>
      <color rgb="FF4577DA"/>
      <name val="Arial"/>
      <family val="2"/>
    </font>
    <font>
      <b/>
      <sz val="8"/>
      <color theme="8" tint="-0.249977111117893"/>
      <name val="Arial"/>
      <family val="2"/>
    </font>
    <font>
      <sz val="8"/>
      <color theme="9" tint="-0.249977111117893"/>
      <name val="Arial"/>
      <family val="2"/>
    </font>
    <font>
      <sz val="7"/>
      <color rgb="FFFF0000"/>
      <name val="Arial"/>
      <family val="2"/>
    </font>
    <font>
      <i/>
      <sz val="7"/>
      <color rgb="FFFF0000"/>
      <name val="Arial"/>
      <family val="2"/>
    </font>
    <font>
      <sz val="7"/>
      <color theme="9" tint="-0.249977111117893"/>
      <name val="Arial"/>
      <family val="2"/>
    </font>
    <font>
      <b/>
      <sz val="10"/>
      <color rgb="FFFF2F92"/>
      <name val="Arial"/>
      <family val="2"/>
    </font>
    <font>
      <sz val="8"/>
      <color rgb="FF0000D4"/>
      <name val="Arial"/>
      <family val="2"/>
    </font>
    <font>
      <sz val="8"/>
      <color rgb="FF0432FF"/>
      <name val="Arial"/>
      <family val="2"/>
    </font>
    <font>
      <b/>
      <sz val="6"/>
      <color theme="1"/>
      <name val="Arial"/>
      <family val="2"/>
    </font>
    <font>
      <b/>
      <sz val="8"/>
      <color rgb="FFFFFFFF"/>
      <name val="ArialMT"/>
      <family val="2"/>
    </font>
    <font>
      <b/>
      <sz val="8"/>
      <color rgb="FF305496"/>
      <name val="Arial"/>
      <family val="2"/>
    </font>
    <font>
      <sz val="8"/>
      <color rgb="FFFFFF00"/>
      <name val="Arial"/>
      <family val="2"/>
    </font>
    <font>
      <b/>
      <sz val="8"/>
      <color rgb="FFFFFF00"/>
      <name val="Arial"/>
      <family val="2"/>
    </font>
    <font>
      <b/>
      <sz val="8"/>
      <color rgb="FFFFFF00"/>
      <name val="ArialMT"/>
    </font>
    <font>
      <b/>
      <sz val="10"/>
      <color rgb="FF008F00"/>
      <name val="Arial"/>
      <family val="2"/>
    </font>
    <font>
      <sz val="8"/>
      <color rgb="FFFF2F92"/>
      <name val="Arial"/>
      <family val="2"/>
    </font>
    <font>
      <b/>
      <sz val="8"/>
      <color rgb="FFFF2F92"/>
      <name val="Arial"/>
      <family val="2"/>
    </font>
    <font>
      <b/>
      <sz val="8"/>
      <color rgb="FF008F00"/>
      <name val="Arial"/>
      <family val="2"/>
    </font>
    <font>
      <b/>
      <sz val="12"/>
      <color rgb="FF008F00"/>
      <name val="Arial"/>
      <family val="2"/>
    </font>
    <font>
      <b/>
      <sz val="12"/>
      <color theme="1"/>
      <name val="Arial"/>
      <family val="2"/>
    </font>
    <font>
      <b/>
      <sz val="8"/>
      <color theme="1"/>
      <name val="ArialMT"/>
      <family val="2"/>
    </font>
    <font>
      <sz val="8"/>
      <color rgb="FF0432FF"/>
      <name val="ArialMT"/>
      <family val="2"/>
    </font>
    <font>
      <b/>
      <sz val="8"/>
      <color theme="0"/>
      <name val="Calibri"/>
      <family val="2"/>
      <scheme val="minor"/>
    </font>
    <font>
      <b/>
      <sz val="8"/>
      <color theme="0"/>
      <name val="ArialMT"/>
      <family val="2"/>
    </font>
    <font>
      <sz val="8"/>
      <color rgb="FF0432FF"/>
      <name val="Calibri"/>
      <family val="2"/>
      <scheme val="minor"/>
    </font>
    <font>
      <b/>
      <sz val="8"/>
      <color rgb="FF0432FF"/>
      <name val="ArialMT"/>
    </font>
    <font>
      <b/>
      <sz val="9"/>
      <color theme="1"/>
      <name val="Arial"/>
      <family val="2"/>
    </font>
    <font>
      <sz val="9"/>
      <color rgb="FFFF0000"/>
      <name val="ArialMT"/>
      <family val="2"/>
    </font>
    <font>
      <i/>
      <sz val="8"/>
      <color theme="0"/>
      <name val="Arial"/>
      <family val="2"/>
    </font>
    <font>
      <i/>
      <sz val="8"/>
      <color theme="0"/>
      <name val="Arial Narrow"/>
      <family val="2"/>
    </font>
    <font>
      <i/>
      <sz val="8"/>
      <color theme="1"/>
      <name val="Arial Narrow"/>
      <family val="2"/>
    </font>
    <font>
      <b/>
      <i/>
      <sz val="8"/>
      <color theme="0"/>
      <name val="Arial Narrow"/>
      <family val="2"/>
    </font>
    <font>
      <i/>
      <sz val="7"/>
      <name val="Arial Narrow"/>
      <family val="2"/>
    </font>
    <font>
      <i/>
      <sz val="7"/>
      <color theme="1"/>
      <name val="Arial Narrow"/>
      <family val="2"/>
    </font>
    <font>
      <b/>
      <sz val="9"/>
      <name val="Arial"/>
      <family val="2"/>
    </font>
    <font>
      <sz val="9"/>
      <color theme="1"/>
      <name val="Arial"/>
      <family val="2"/>
    </font>
    <font>
      <b/>
      <sz val="7"/>
      <color theme="1"/>
      <name val="Arial Narrow"/>
      <family val="2"/>
    </font>
    <font>
      <sz val="7"/>
      <color theme="1"/>
      <name val="Arial Narrow"/>
      <family val="2"/>
    </font>
    <font>
      <sz val="8"/>
      <color rgb="FFFF0000"/>
      <name val="ArialMT"/>
      <family val="2"/>
    </font>
    <font>
      <sz val="8"/>
      <color rgb="FFFFFF00"/>
      <name val="ArialMT"/>
      <family val="2"/>
    </font>
    <font>
      <i/>
      <sz val="7"/>
      <color rgb="FF0432FF"/>
      <name val="Arial"/>
      <family val="2"/>
    </font>
    <font>
      <sz val="7"/>
      <color rgb="FF0432FF"/>
      <name val="Arial"/>
      <family val="2"/>
    </font>
    <font>
      <i/>
      <sz val="6"/>
      <color theme="10"/>
      <name val="ArialMT"/>
    </font>
  </fonts>
  <fills count="68">
    <fill>
      <patternFill patternType="none"/>
    </fill>
    <fill>
      <patternFill patternType="gray125"/>
    </fill>
    <fill>
      <patternFill patternType="solid">
        <fgColor indexed="9"/>
        <bgColor indexed="64"/>
      </patternFill>
    </fill>
    <fill>
      <patternFill patternType="solid">
        <fgColor indexed="9"/>
        <bgColor indexed="8"/>
      </patternFill>
    </fill>
    <fill>
      <patternFill patternType="solid">
        <fgColor rgb="FFFFFFCC"/>
        <bgColor indexed="64"/>
      </patternFill>
    </fill>
    <fill>
      <patternFill patternType="solid">
        <fgColor rgb="FF2FBABC"/>
        <bgColor indexed="64"/>
      </patternFill>
    </fill>
    <fill>
      <patternFill patternType="solid">
        <fgColor theme="0" tint="-4.9989318521683403E-2"/>
        <bgColor indexed="8"/>
      </patternFill>
    </fill>
    <fill>
      <patternFill patternType="solid">
        <fgColor theme="0"/>
        <bgColor indexed="64"/>
      </patternFill>
    </fill>
    <fill>
      <patternFill patternType="solid">
        <fgColor indexed="42"/>
        <bgColor indexed="64"/>
      </patternFill>
    </fill>
    <fill>
      <patternFill patternType="solid">
        <fgColor theme="0"/>
        <bgColor indexed="8"/>
      </patternFill>
    </fill>
    <fill>
      <patternFill patternType="solid">
        <fgColor rgb="FFCCFFFF"/>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CCFFCC"/>
        <bgColor indexed="64"/>
      </patternFill>
    </fill>
    <fill>
      <patternFill patternType="solid">
        <fgColor theme="8" tint="-0.249977111117893"/>
        <bgColor indexed="64"/>
      </patternFill>
    </fill>
    <fill>
      <patternFill patternType="solid">
        <fgColor theme="8" tint="-0.249977111117893"/>
        <bgColor indexed="8"/>
      </patternFill>
    </fill>
    <fill>
      <patternFill patternType="solid">
        <fgColor rgb="FF00B0F0"/>
        <bgColor indexed="64"/>
      </patternFill>
    </fill>
    <fill>
      <patternFill patternType="solid">
        <fgColor theme="8" tint="0.39997558519241921"/>
        <bgColor indexed="64"/>
      </patternFill>
    </fill>
    <fill>
      <patternFill patternType="solid">
        <fgColor theme="8" tint="0.39997558519241921"/>
        <bgColor indexed="8"/>
      </patternFill>
    </fill>
    <fill>
      <patternFill patternType="solid">
        <fgColor rgb="FF305496"/>
        <bgColor rgb="FF000000"/>
      </patternFill>
    </fill>
    <fill>
      <patternFill patternType="solid">
        <fgColor rgb="FF8EA9DB"/>
        <bgColor rgb="FF000000"/>
      </patternFill>
    </fill>
    <fill>
      <patternFill patternType="solid">
        <fgColor rgb="FFFF6C00"/>
        <bgColor indexed="64"/>
      </patternFill>
    </fill>
    <fill>
      <patternFill patternType="solid">
        <fgColor rgb="FFFF6C00"/>
        <bgColor indexed="8"/>
      </patternFill>
    </fill>
    <fill>
      <patternFill patternType="solid">
        <fgColor rgb="FFFFD900"/>
        <bgColor indexed="64"/>
      </patternFill>
    </fill>
    <fill>
      <patternFill patternType="solid">
        <fgColor rgb="FFFFD900"/>
        <bgColor indexed="8"/>
      </patternFill>
    </fill>
    <fill>
      <patternFill patternType="solid">
        <fgColor rgb="FF00AB00"/>
        <bgColor indexed="64"/>
      </patternFill>
    </fill>
    <fill>
      <patternFill patternType="solid">
        <fgColor rgb="FF00AB00"/>
        <bgColor indexed="8"/>
      </patternFill>
    </fill>
    <fill>
      <patternFill patternType="solid">
        <fgColor rgb="FF00DDE6"/>
        <bgColor indexed="64"/>
      </patternFill>
    </fill>
    <fill>
      <patternFill patternType="solid">
        <fgColor rgb="FF00DDE6"/>
        <bgColor indexed="8"/>
      </patternFill>
    </fill>
    <fill>
      <patternFill patternType="solid">
        <fgColor rgb="FF0088CE"/>
        <bgColor indexed="64"/>
      </patternFill>
    </fill>
    <fill>
      <patternFill patternType="solid">
        <fgColor rgb="FF0088CE"/>
        <bgColor indexed="8"/>
      </patternFill>
    </fill>
    <fill>
      <patternFill patternType="solid">
        <fgColor rgb="FF003BD5"/>
        <bgColor indexed="64"/>
      </patternFill>
    </fill>
    <fill>
      <patternFill patternType="solid">
        <fgColor rgb="FF003BD5"/>
        <bgColor indexed="8"/>
      </patternFill>
    </fill>
    <fill>
      <patternFill patternType="solid">
        <fgColor rgb="FF9D46E1"/>
        <bgColor indexed="64"/>
      </patternFill>
    </fill>
    <fill>
      <patternFill patternType="solid">
        <fgColor rgb="FF9D46E1"/>
        <bgColor indexed="8"/>
      </patternFill>
    </fill>
    <fill>
      <patternFill patternType="solid">
        <fgColor rgb="FFECD5FF"/>
        <bgColor indexed="64"/>
      </patternFill>
    </fill>
    <fill>
      <patternFill patternType="solid">
        <fgColor rgb="FFC800AA"/>
        <bgColor indexed="64"/>
      </patternFill>
    </fill>
    <fill>
      <patternFill patternType="solid">
        <fgColor rgb="FF00EFE7"/>
        <bgColor indexed="64"/>
      </patternFill>
    </fill>
    <fill>
      <patternFill patternType="solid">
        <fgColor rgb="FFC2EBED"/>
        <bgColor indexed="64"/>
      </patternFill>
    </fill>
    <fill>
      <patternFill patternType="solid">
        <fgColor rgb="FFE00000"/>
        <bgColor indexed="64"/>
      </patternFill>
    </fill>
    <fill>
      <patternFill patternType="solid">
        <fgColor rgb="FFE00000"/>
        <bgColor indexed="8"/>
      </patternFill>
    </fill>
    <fill>
      <patternFill patternType="solid">
        <fgColor rgb="FFF5CCA7"/>
        <bgColor indexed="64"/>
      </patternFill>
    </fill>
    <fill>
      <patternFill patternType="solid">
        <fgColor rgb="FFD7F3DA"/>
        <bgColor indexed="64"/>
      </patternFill>
    </fill>
    <fill>
      <patternFill patternType="solid">
        <fgColor rgb="FFF1D2E0"/>
        <bgColor indexed="64"/>
      </patternFill>
    </fill>
    <fill>
      <patternFill patternType="solid">
        <fgColor rgb="FFDCF2FD"/>
        <bgColor indexed="64"/>
      </patternFill>
    </fill>
    <fill>
      <patternFill patternType="solid">
        <fgColor rgb="FFE6FFFB"/>
        <bgColor indexed="64"/>
      </patternFill>
    </fill>
    <fill>
      <patternFill patternType="solid">
        <fgColor theme="0" tint="-4.9989318521683403E-2"/>
        <bgColor indexed="64"/>
      </patternFill>
    </fill>
    <fill>
      <patternFill patternType="solid">
        <fgColor rgb="FFFED2F3"/>
        <bgColor indexed="64"/>
      </patternFill>
    </fill>
    <fill>
      <patternFill patternType="solid">
        <fgColor rgb="FFFFFF00"/>
        <bgColor indexed="64"/>
      </patternFill>
    </fill>
    <fill>
      <patternFill patternType="solid">
        <fgColor rgb="FFF895EF"/>
        <bgColor indexed="64"/>
      </patternFill>
    </fill>
    <fill>
      <patternFill patternType="solid">
        <fgColor rgb="FF8EA9DB"/>
        <bgColor indexed="64"/>
      </patternFill>
    </fill>
    <fill>
      <patternFill patternType="solid">
        <fgColor rgb="FFF2F2F2"/>
        <bgColor indexed="64"/>
      </patternFill>
    </fill>
    <fill>
      <patternFill patternType="solid">
        <fgColor rgb="FFF2F2F2"/>
        <bgColor indexed="8"/>
      </patternFill>
    </fill>
    <fill>
      <patternFill patternType="solid">
        <fgColor rgb="FFF1D2E0"/>
        <bgColor indexed="8"/>
      </patternFill>
    </fill>
    <fill>
      <patternFill patternType="solid">
        <fgColor rgb="FFFFFFCC"/>
        <bgColor indexed="8"/>
      </patternFill>
    </fill>
    <fill>
      <patternFill patternType="solid">
        <fgColor rgb="FFF5CCA7"/>
        <bgColor indexed="8"/>
      </patternFill>
    </fill>
    <fill>
      <patternFill patternType="solid">
        <fgColor rgb="FFD7F3DA"/>
        <bgColor indexed="8"/>
      </patternFill>
    </fill>
    <fill>
      <patternFill patternType="solid">
        <fgColor rgb="FFE6FFFB"/>
        <bgColor indexed="8"/>
      </patternFill>
    </fill>
    <fill>
      <patternFill patternType="solid">
        <fgColor rgb="FFDCF2FD"/>
        <bgColor indexed="8"/>
      </patternFill>
    </fill>
    <fill>
      <patternFill patternType="solid">
        <fgColor rgb="FFECD5FF"/>
        <bgColor indexed="8"/>
      </patternFill>
    </fill>
    <fill>
      <patternFill patternType="solid">
        <fgColor rgb="FF8EA9DB"/>
        <bgColor indexed="8"/>
      </patternFill>
    </fill>
    <fill>
      <patternFill patternType="solid">
        <fgColor theme="0" tint="-4.9989318521683403E-2"/>
        <bgColor rgb="FF000000"/>
      </patternFill>
    </fill>
    <fill>
      <patternFill patternType="solid">
        <fgColor rgb="FF305496"/>
        <bgColor indexed="64"/>
      </patternFill>
    </fill>
    <fill>
      <patternFill patternType="solid">
        <fgColor rgb="FFF2F2F2"/>
        <bgColor rgb="FF000000"/>
      </patternFill>
    </fill>
    <fill>
      <patternFill patternType="solid">
        <fgColor rgb="FF305496"/>
        <bgColor indexed="8"/>
      </patternFill>
    </fill>
    <fill>
      <patternFill patternType="solid">
        <fgColor rgb="FFCDE1F2"/>
        <bgColor indexed="8"/>
      </patternFill>
    </fill>
    <fill>
      <patternFill patternType="solid">
        <fgColor rgb="FFCDE1F2"/>
        <bgColor indexed="64"/>
      </patternFill>
    </fill>
    <fill>
      <patternFill patternType="solid">
        <fgColor rgb="FFFFF2CC"/>
        <bgColor indexed="64"/>
      </patternFill>
    </fill>
  </fills>
  <borders count="8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indexed="23"/>
      </left>
      <right style="thin">
        <color indexed="23"/>
      </right>
      <top/>
      <bottom style="thin">
        <color indexed="23"/>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style="thin">
        <color theme="1"/>
      </left>
      <right/>
      <top/>
      <bottom style="thin">
        <color theme="1"/>
      </bottom>
      <diagonal/>
    </border>
    <border>
      <left/>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theme="1"/>
      </left>
      <right style="thin">
        <color theme="1"/>
      </right>
      <top/>
      <bottom style="thin">
        <color theme="1"/>
      </bottom>
      <diagonal/>
    </border>
    <border>
      <left style="thin">
        <color theme="0" tint="-0.499984740745262"/>
      </left>
      <right style="thin">
        <color theme="0" tint="-0.499984740745262"/>
      </right>
      <top/>
      <bottom style="thin">
        <color theme="0"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top style="thin">
        <color theme="0" tint="-0.499984740745262"/>
      </top>
      <bottom style="thin">
        <color theme="0" tint="-0.499984740745262"/>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2" tint="-0.499984740745262"/>
      </right>
      <top style="thin">
        <color theme="0" tint="-0.249977111117893"/>
      </top>
      <bottom/>
      <diagonal/>
    </border>
    <border>
      <left/>
      <right style="thin">
        <color theme="1"/>
      </right>
      <top style="thin">
        <color theme="1"/>
      </top>
      <bottom/>
      <diagonal/>
    </border>
    <border>
      <left/>
      <right style="thin">
        <color theme="1"/>
      </right>
      <top/>
      <bottom/>
      <diagonal/>
    </border>
    <border>
      <left style="thin">
        <color theme="1"/>
      </left>
      <right/>
      <top/>
      <bottom/>
      <diagonal/>
    </border>
    <border>
      <left/>
      <right style="thin">
        <color theme="1"/>
      </right>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style="thin">
        <color theme="0" tint="-0.14999847407452621"/>
      </left>
      <right/>
      <top style="thin">
        <color theme="0" tint="-0.14999847407452621"/>
      </top>
      <bottom/>
      <diagonal/>
    </border>
    <border>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style="thin">
        <color theme="0" tint="-0.14999847407452621"/>
      </bottom>
      <diagonal/>
    </border>
    <border>
      <left/>
      <right/>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top/>
      <bottom/>
      <diagonal/>
    </border>
    <border>
      <left/>
      <right style="thin">
        <color theme="0" tint="-0.14999847407452621"/>
      </right>
      <top/>
      <bottom/>
      <diagonal/>
    </border>
    <border>
      <left style="thin">
        <color theme="0" tint="-0.14999847407452621"/>
      </left>
      <right/>
      <top style="thin">
        <color theme="0" tint="-0.14999847407452621"/>
      </top>
      <bottom style="thin">
        <color theme="0" tint="-0.14996795556505021"/>
      </bottom>
      <diagonal/>
    </border>
    <border>
      <left/>
      <right/>
      <top style="thin">
        <color theme="0" tint="-0.14999847407452621"/>
      </top>
      <bottom style="thin">
        <color theme="0" tint="-0.14996795556505021"/>
      </bottom>
      <diagonal/>
    </border>
    <border>
      <left/>
      <right style="thin">
        <color theme="0" tint="-0.14999847407452621"/>
      </right>
      <top style="thin">
        <color theme="0" tint="-0.14999847407452621"/>
      </top>
      <bottom style="thin">
        <color theme="0" tint="-0.14996795556505021"/>
      </bottom>
      <diagonal/>
    </border>
    <border>
      <left style="thin">
        <color theme="0" tint="-0.149998474074526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9847407452621"/>
      </right>
      <top style="thin">
        <color theme="0" tint="-0.14996795556505021"/>
      </top>
      <bottom style="thin">
        <color theme="0" tint="-0.1499679555650502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14999847407452621"/>
      </left>
      <right/>
      <top style="thin">
        <color theme="0" tint="-0.249977111117893"/>
      </top>
      <bottom style="thin">
        <color theme="0" tint="-0.14996795556505021"/>
      </bottom>
      <diagonal/>
    </border>
    <border>
      <left/>
      <right/>
      <top style="thin">
        <color theme="0" tint="-0.249977111117893"/>
      </top>
      <bottom style="thin">
        <color theme="0" tint="-0.14996795556505021"/>
      </bottom>
      <diagonal/>
    </border>
    <border>
      <left/>
      <right style="thin">
        <color theme="0" tint="-0.14999847407452621"/>
      </right>
      <top style="thin">
        <color theme="0" tint="-0.249977111117893"/>
      </top>
      <bottom style="thin">
        <color theme="0" tint="-0.14996795556505021"/>
      </bottom>
      <diagonal/>
    </border>
    <border>
      <left style="thin">
        <color theme="0" tint="-0.14999847407452621"/>
      </left>
      <right/>
      <top style="thin">
        <color theme="0" tint="-0.14996795556505021"/>
      </top>
      <bottom style="thin">
        <color theme="0" tint="-0.249977111117893"/>
      </bottom>
      <diagonal/>
    </border>
    <border>
      <left/>
      <right/>
      <top style="thin">
        <color theme="0" tint="-0.14996795556505021"/>
      </top>
      <bottom style="thin">
        <color theme="0" tint="-0.249977111117893"/>
      </bottom>
      <diagonal/>
    </border>
    <border>
      <left style="thin">
        <color theme="0" tint="-0.14999847407452621"/>
      </left>
      <right/>
      <top style="thin">
        <color theme="0" tint="-0.249977111117893"/>
      </top>
      <bottom style="thin">
        <color theme="0" tint="-0.24994659260841701"/>
      </bottom>
      <diagonal/>
    </border>
    <border>
      <left/>
      <right/>
      <top style="thin">
        <color theme="0" tint="-0.249977111117893"/>
      </top>
      <bottom style="thin">
        <color theme="0" tint="-0.24994659260841701"/>
      </bottom>
      <diagonal/>
    </border>
    <border>
      <left/>
      <right style="thin">
        <color theme="0" tint="-0.14999847407452621"/>
      </right>
      <top style="thin">
        <color theme="0" tint="-0.249977111117893"/>
      </top>
      <bottom style="thin">
        <color theme="0" tint="-0.24994659260841701"/>
      </bottom>
      <diagonal/>
    </border>
    <border>
      <left style="thin">
        <color theme="0" tint="-0.1499984740745262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14999847407452621"/>
      </left>
      <right/>
      <top style="thin">
        <color theme="0" tint="-0.24994659260841701"/>
      </top>
      <bottom style="thin">
        <color theme="0" tint="-0.249977111117893"/>
      </bottom>
      <diagonal/>
    </border>
    <border>
      <left/>
      <right/>
      <top style="thin">
        <color theme="0" tint="-0.24994659260841701"/>
      </top>
      <bottom style="thin">
        <color theme="0" tint="-0.249977111117893"/>
      </bottom>
      <diagonal/>
    </border>
    <border>
      <left style="thin">
        <color auto="1"/>
      </left>
      <right style="thin">
        <color auto="1"/>
      </right>
      <top style="thin">
        <color auto="1"/>
      </top>
      <bottom style="thin">
        <color auto="1"/>
      </bottom>
      <diagonal/>
    </border>
    <border>
      <left/>
      <right style="thin">
        <color indexed="23"/>
      </right>
      <top/>
      <bottom style="thin">
        <color indexed="23"/>
      </bottom>
      <diagonal/>
    </border>
    <border>
      <left style="thin">
        <color theme="0" tint="-0.499984740745262"/>
      </left>
      <right style="thin">
        <color theme="0" tint="-0.499984740745262"/>
      </right>
      <top style="thin">
        <color theme="0" tint="-0.499984740745262"/>
      </top>
      <bottom/>
      <diagonal/>
    </border>
    <border>
      <left style="thin">
        <color theme="0" tint="-0.249977111117893"/>
      </left>
      <right/>
      <top style="thin">
        <color theme="0" tint="-0.14999847407452621"/>
      </top>
      <bottom style="thin">
        <color theme="0" tint="-0.249977111117893"/>
      </bottom>
      <diagonal/>
    </border>
    <border>
      <left/>
      <right style="thin">
        <color theme="0" tint="-0.249977111117893"/>
      </right>
      <top style="thin">
        <color theme="0" tint="-0.14999847407452621"/>
      </top>
      <bottom style="thin">
        <color theme="0" tint="-0.249977111117893"/>
      </bottom>
      <diagonal/>
    </border>
    <border>
      <left style="thin">
        <color theme="0" tint="-0.249977111117893"/>
      </left>
      <right/>
      <top style="thin">
        <color theme="0" tint="-0.14999847407452621"/>
      </top>
      <bottom/>
      <diagonal/>
    </border>
  </borders>
  <cellStyleXfs count="18">
    <xf numFmtId="0" fontId="0" fillId="0" borderId="0"/>
    <xf numFmtId="0" fontId="4" fillId="0" borderId="0"/>
    <xf numFmtId="0" fontId="27" fillId="0" borderId="0"/>
    <xf numFmtId="0" fontId="4" fillId="0" borderId="0"/>
    <xf numFmtId="0" fontId="4" fillId="0" borderId="0"/>
    <xf numFmtId="0" fontId="1" fillId="0" borderId="0"/>
    <xf numFmtId="0" fontId="53" fillId="0" borderId="0" applyNumberFormat="0" applyFill="0" applyBorder="0" applyAlignment="0" applyProtection="0"/>
    <xf numFmtId="0" fontId="54" fillId="0" borderId="0" applyNumberFormat="0" applyFill="0" applyBorder="0" applyAlignment="0" applyProtection="0"/>
    <xf numFmtId="0" fontId="53" fillId="0" borderId="0" applyNumberFormat="0" applyFill="0" applyBorder="0" applyAlignment="0" applyProtection="0"/>
    <xf numFmtId="9" fontId="1" fillId="0" borderId="0" applyFon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cellStyleXfs>
  <cellXfs count="1001">
    <xf numFmtId="0" fontId="0" fillId="0" borderId="0" xfId="0"/>
    <xf numFmtId="9" fontId="8" fillId="3" borderId="0" xfId="0" applyNumberFormat="1" applyFont="1" applyFill="1" applyBorder="1" applyAlignment="1" applyProtection="1">
      <alignment horizontal="center" vertical="center" wrapText="1"/>
    </xf>
    <xf numFmtId="0" fontId="22" fillId="2" borderId="0" xfId="0" applyFont="1" applyFill="1" applyBorder="1" applyAlignment="1" applyProtection="1">
      <alignment horizontal="left" vertical="top" wrapText="1"/>
    </xf>
    <xf numFmtId="0" fontId="23" fillId="2" borderId="0" xfId="0" applyFont="1" applyFill="1" applyBorder="1" applyAlignment="1" applyProtection="1">
      <alignment horizontal="left" vertical="center" wrapText="1" indent="1"/>
    </xf>
    <xf numFmtId="0" fontId="24" fillId="2" borderId="0" xfId="0" applyFont="1" applyFill="1" applyBorder="1" applyAlignment="1" applyProtection="1">
      <alignment horizontal="left" vertical="center" wrapText="1" indent="1"/>
    </xf>
    <xf numFmtId="9" fontId="7" fillId="0" borderId="1" xfId="0" applyNumberFormat="1" applyFont="1" applyBorder="1" applyAlignment="1">
      <alignment horizontal="center" vertical="center"/>
    </xf>
    <xf numFmtId="0" fontId="26" fillId="0" borderId="1" xfId="0" applyFont="1" applyBorder="1" applyAlignment="1">
      <alignment horizontal="center" vertical="center"/>
    </xf>
    <xf numFmtId="49" fontId="7" fillId="0" borderId="0" xfId="0" applyNumberFormat="1" applyFont="1" applyBorder="1" applyAlignment="1">
      <alignment vertical="center"/>
    </xf>
    <xf numFmtId="0" fontId="7" fillId="0" borderId="0" xfId="0" applyFont="1" applyBorder="1" applyAlignment="1">
      <alignment vertical="center" wrapText="1"/>
    </xf>
    <xf numFmtId="0" fontId="26" fillId="0" borderId="0" xfId="0" applyFont="1" applyAlignment="1">
      <alignment vertical="center"/>
    </xf>
    <xf numFmtId="0" fontId="7" fillId="2" borderId="1" xfId="0" applyFont="1" applyFill="1" applyBorder="1" applyAlignment="1">
      <alignment horizontal="center" vertical="center"/>
    </xf>
    <xf numFmtId="0" fontId="3" fillId="2" borderId="0" xfId="0" applyFont="1" applyFill="1" applyBorder="1" applyAlignment="1" applyProtection="1">
      <alignment horizontal="left" vertical="center"/>
    </xf>
    <xf numFmtId="14" fontId="3" fillId="2" borderId="0" xfId="1" applyNumberFormat="1" applyFont="1" applyFill="1" applyBorder="1" applyAlignment="1" applyProtection="1">
      <alignment horizontal="right" vertical="center"/>
    </xf>
    <xf numFmtId="0" fontId="26" fillId="0" borderId="0" xfId="0" applyFont="1" applyBorder="1" applyAlignment="1">
      <alignment horizontal="center" vertical="center"/>
    </xf>
    <xf numFmtId="0" fontId="34" fillId="0" borderId="0" xfId="0" applyFont="1" applyAlignment="1" applyProtection="1">
      <alignment horizontal="left" vertical="center"/>
    </xf>
    <xf numFmtId="9" fontId="35" fillId="0" borderId="12" xfId="0" applyNumberFormat="1" applyFont="1" applyBorder="1" applyAlignment="1">
      <alignment horizontal="center" vertical="center"/>
    </xf>
    <xf numFmtId="0" fontId="7" fillId="0" borderId="8" xfId="0" applyNumberFormat="1" applyFont="1" applyBorder="1" applyAlignment="1">
      <alignment horizontal="center" vertical="center" wrapText="1"/>
    </xf>
    <xf numFmtId="0" fontId="35" fillId="0" borderId="0" xfId="0" applyFont="1"/>
    <xf numFmtId="0" fontId="7" fillId="0" borderId="2" xfId="0" applyNumberFormat="1" applyFont="1" applyBorder="1" applyAlignment="1">
      <alignment horizontal="left" vertical="center" wrapText="1" indent="1"/>
    </xf>
    <xf numFmtId="9" fontId="7" fillId="0" borderId="2" xfId="0" applyNumberFormat="1" applyFont="1" applyBorder="1" applyAlignment="1">
      <alignment horizontal="left" vertical="center" wrapText="1" indent="1"/>
    </xf>
    <xf numFmtId="9" fontId="7" fillId="0" borderId="1" xfId="0" applyNumberFormat="1" applyFont="1" applyBorder="1" applyAlignment="1">
      <alignment horizontal="left" vertical="center"/>
    </xf>
    <xf numFmtId="9" fontId="7" fillId="0" borderId="7" xfId="0" applyNumberFormat="1" applyFont="1" applyBorder="1" applyAlignment="1">
      <alignment horizontal="left" vertical="center"/>
    </xf>
    <xf numFmtId="9" fontId="7" fillId="0" borderId="0" xfId="0" applyNumberFormat="1" applyFont="1" applyBorder="1" applyAlignment="1">
      <alignment horizontal="left" vertical="center"/>
    </xf>
    <xf numFmtId="9" fontId="7" fillId="0" borderId="1" xfId="0" applyNumberFormat="1" applyFont="1" applyBorder="1" applyAlignment="1">
      <alignment horizontal="left" vertical="center" wrapText="1" indent="1"/>
    </xf>
    <xf numFmtId="0" fontId="7" fillId="0" borderId="1" xfId="0" applyFont="1" applyBorder="1" applyAlignment="1">
      <alignment horizontal="left" vertical="center" wrapText="1" indent="1"/>
    </xf>
    <xf numFmtId="0" fontId="22" fillId="2" borderId="0" xfId="0" applyFont="1" applyFill="1" applyBorder="1" applyAlignment="1" applyProtection="1">
      <alignment horizontal="left" vertical="top"/>
    </xf>
    <xf numFmtId="0" fontId="21" fillId="2" borderId="0" xfId="0" applyFont="1" applyFill="1" applyBorder="1" applyAlignment="1" applyProtection="1">
      <alignment horizontal="right" vertical="center" wrapText="1" indent="1"/>
    </xf>
    <xf numFmtId="9" fontId="21" fillId="2" borderId="0" xfId="0" applyNumberFormat="1" applyFont="1" applyFill="1" applyBorder="1" applyAlignment="1" applyProtection="1">
      <alignment horizontal="center" vertical="center" wrapText="1"/>
    </xf>
    <xf numFmtId="0" fontId="7" fillId="3" borderId="0" xfId="0" applyFont="1" applyFill="1" applyBorder="1" applyAlignment="1" applyProtection="1">
      <alignment horizontal="left" vertical="center" indent="1"/>
    </xf>
    <xf numFmtId="0" fontId="7" fillId="2" borderId="0" xfId="0" applyFont="1" applyFill="1" applyBorder="1" applyAlignment="1" applyProtection="1">
      <alignment horizontal="left" indent="1"/>
    </xf>
    <xf numFmtId="9" fontId="38" fillId="3" borderId="0" xfId="0" applyNumberFormat="1" applyFont="1" applyFill="1" applyBorder="1" applyAlignment="1" applyProtection="1">
      <alignment horizontal="left" vertical="top" indent="1"/>
    </xf>
    <xf numFmtId="9" fontId="39" fillId="2" borderId="0" xfId="0" applyNumberFormat="1" applyFont="1" applyFill="1" applyBorder="1" applyAlignment="1" applyProtection="1">
      <alignment horizontal="left" vertical="top" indent="1"/>
    </xf>
    <xf numFmtId="0" fontId="7" fillId="2" borderId="0" xfId="0" applyFont="1" applyFill="1" applyBorder="1" applyAlignment="1" applyProtection="1">
      <alignment horizontal="left" vertical="top" indent="1"/>
    </xf>
    <xf numFmtId="0" fontId="26" fillId="0" borderId="20" xfId="0" applyFont="1" applyBorder="1" applyAlignment="1">
      <alignment horizontal="center" vertical="center"/>
    </xf>
    <xf numFmtId="0" fontId="26" fillId="0" borderId="2" xfId="0" applyFont="1" applyBorder="1" applyAlignment="1">
      <alignment horizontal="center" vertical="center"/>
    </xf>
    <xf numFmtId="0" fontId="35" fillId="0" borderId="0" xfId="0" applyFont="1" applyAlignment="1">
      <alignment vertical="center"/>
    </xf>
    <xf numFmtId="0" fontId="35" fillId="0" borderId="0" xfId="0" applyFont="1" applyAlignment="1">
      <alignment horizontal="center" vertical="center"/>
    </xf>
    <xf numFmtId="0" fontId="26" fillId="4" borderId="3" xfId="0" applyFont="1" applyFill="1" applyBorder="1" applyAlignment="1">
      <alignment horizontal="center" vertical="center"/>
    </xf>
    <xf numFmtId="9" fontId="35" fillId="4" borderId="12" xfId="0" applyNumberFormat="1" applyFont="1" applyFill="1" applyBorder="1" applyAlignment="1">
      <alignment horizontal="center" vertical="center"/>
    </xf>
    <xf numFmtId="0" fontId="7" fillId="4" borderId="1" xfId="0" applyFont="1" applyFill="1" applyBorder="1" applyAlignment="1">
      <alignment horizontal="center" vertical="center"/>
    </xf>
    <xf numFmtId="9" fontId="35" fillId="4" borderId="26" xfId="0" applyNumberFormat="1" applyFont="1" applyFill="1" applyBorder="1" applyAlignment="1">
      <alignment horizontal="center" vertical="center"/>
    </xf>
    <xf numFmtId="0" fontId="26" fillId="4" borderId="10" xfId="0" applyFont="1" applyFill="1" applyBorder="1" applyAlignment="1">
      <alignment horizontal="center" vertical="center"/>
    </xf>
    <xf numFmtId="0" fontId="3" fillId="3" borderId="0" xfId="0" applyFont="1" applyFill="1" applyBorder="1" applyAlignment="1" applyProtection="1">
      <alignment horizontal="left" vertical="center" indent="1"/>
    </xf>
    <xf numFmtId="9" fontId="3" fillId="3" borderId="0" xfId="0" applyNumberFormat="1" applyFont="1" applyFill="1" applyBorder="1" applyAlignment="1" applyProtection="1">
      <alignment horizontal="left" vertical="top" indent="1"/>
    </xf>
    <xf numFmtId="9" fontId="29" fillId="2" borderId="0" xfId="0" applyNumberFormat="1" applyFont="1" applyFill="1" applyBorder="1" applyAlignment="1" applyProtection="1">
      <alignment horizontal="left" vertical="top" indent="1"/>
    </xf>
    <xf numFmtId="0" fontId="26" fillId="12" borderId="9" xfId="0" applyFont="1" applyFill="1" applyBorder="1" applyAlignment="1">
      <alignment horizontal="center" vertical="center"/>
    </xf>
    <xf numFmtId="0" fontId="26" fillId="12" borderId="3" xfId="0" applyFont="1" applyFill="1" applyBorder="1" applyAlignment="1">
      <alignment horizontal="center" vertical="center"/>
    </xf>
    <xf numFmtId="9" fontId="35" fillId="0" borderId="0" xfId="0" applyNumberFormat="1" applyFont="1"/>
    <xf numFmtId="0" fontId="35" fillId="4" borderId="1" xfId="0" applyFont="1" applyFill="1" applyBorder="1" applyAlignment="1">
      <alignment horizontal="center" vertical="center"/>
    </xf>
    <xf numFmtId="9" fontId="35" fillId="4" borderId="0" xfId="0" applyNumberFormat="1" applyFont="1" applyFill="1" applyAlignment="1">
      <alignment horizontal="center" vertical="center"/>
    </xf>
    <xf numFmtId="0" fontId="7" fillId="14" borderId="5" xfId="0" applyFont="1" applyFill="1" applyBorder="1" applyAlignment="1">
      <alignment vertical="center"/>
    </xf>
    <xf numFmtId="0" fontId="59" fillId="14" borderId="4" xfId="0" applyFont="1" applyFill="1" applyBorder="1" applyAlignment="1">
      <alignment vertical="center"/>
    </xf>
    <xf numFmtId="0" fontId="59" fillId="14" borderId="5" xfId="0" applyFont="1" applyFill="1" applyBorder="1" applyAlignment="1">
      <alignment vertical="center"/>
    </xf>
    <xf numFmtId="0" fontId="59" fillId="14" borderId="0" xfId="0" applyFont="1" applyFill="1" applyBorder="1" applyAlignment="1">
      <alignment horizontal="center" vertical="center" wrapText="1"/>
    </xf>
    <xf numFmtId="0" fontId="7" fillId="14" borderId="6" xfId="0" applyFont="1" applyFill="1" applyBorder="1" applyAlignment="1">
      <alignment horizontal="center" vertical="center"/>
    </xf>
    <xf numFmtId="0" fontId="59" fillId="14" borderId="16" xfId="0" applyFont="1" applyFill="1" applyBorder="1" applyAlignment="1">
      <alignment vertical="center"/>
    </xf>
    <xf numFmtId="0" fontId="59" fillId="14" borderId="17" xfId="0" applyFont="1" applyFill="1" applyBorder="1" applyAlignment="1">
      <alignment vertical="center"/>
    </xf>
    <xf numFmtId="0" fontId="35" fillId="14" borderId="17" xfId="0" applyFont="1" applyFill="1" applyBorder="1" applyAlignment="1">
      <alignment horizontal="center" vertical="center"/>
    </xf>
    <xf numFmtId="0" fontId="35" fillId="14" borderId="17" xfId="0" applyFont="1" applyFill="1" applyBorder="1" applyAlignment="1">
      <alignment vertical="center"/>
    </xf>
    <xf numFmtId="0" fontId="62" fillId="14" borderId="12" xfId="0" applyFont="1" applyFill="1" applyBorder="1" applyAlignment="1">
      <alignment horizontal="center" vertical="center"/>
    </xf>
    <xf numFmtId="0" fontId="59" fillId="14" borderId="19" xfId="0" applyFont="1" applyFill="1" applyBorder="1" applyAlignment="1">
      <alignment horizontal="center" vertical="center" wrapText="1"/>
    </xf>
    <xf numFmtId="49" fontId="20" fillId="8" borderId="11" xfId="1" applyNumberFormat="1" applyFont="1" applyFill="1" applyBorder="1" applyAlignment="1" applyProtection="1">
      <alignment horizontal="center" vertical="center" wrapText="1"/>
    </xf>
    <xf numFmtId="0" fontId="7" fillId="9" borderId="0" xfId="0" applyFont="1" applyFill="1" applyBorder="1" applyAlignment="1" applyProtection="1">
      <alignment horizontal="right" vertical="center" indent="1"/>
    </xf>
    <xf numFmtId="0" fontId="7" fillId="9" borderId="0" xfId="0" applyFont="1" applyFill="1" applyBorder="1" applyAlignment="1" applyProtection="1">
      <alignment horizontal="left" vertical="center" indent="2"/>
    </xf>
    <xf numFmtId="0" fontId="16" fillId="2" borderId="0" xfId="1" applyFont="1" applyFill="1" applyBorder="1" applyAlignment="1" applyProtection="1">
      <alignment horizontal="left" vertical="center"/>
    </xf>
    <xf numFmtId="49" fontId="17" fillId="3" borderId="0" xfId="1" applyNumberFormat="1" applyFont="1" applyFill="1" applyBorder="1" applyAlignment="1" applyProtection="1">
      <alignment horizontal="left" vertical="center"/>
    </xf>
    <xf numFmtId="49" fontId="17" fillId="2" borderId="0" xfId="1" applyNumberFormat="1" applyFont="1" applyFill="1" applyBorder="1" applyAlignment="1" applyProtection="1">
      <alignment horizontal="left" vertical="center"/>
    </xf>
    <xf numFmtId="9" fontId="7" fillId="0" borderId="0" xfId="0" applyNumberFormat="1" applyFont="1" applyBorder="1" applyAlignment="1">
      <alignment horizontal="right" vertical="center"/>
    </xf>
    <xf numFmtId="0" fontId="35" fillId="0" borderId="0" xfId="0" applyFont="1" applyBorder="1" applyAlignment="1">
      <alignment horizontal="left" vertical="center" indent="1"/>
    </xf>
    <xf numFmtId="0" fontId="3" fillId="2" borderId="0" xfId="0" applyFont="1" applyFill="1" applyBorder="1" applyAlignment="1" applyProtection="1">
      <alignment horizontal="left" vertical="center" indent="1"/>
    </xf>
    <xf numFmtId="0" fontId="67" fillId="2" borderId="37" xfId="0" applyFont="1" applyFill="1" applyBorder="1" applyAlignment="1" applyProtection="1">
      <alignment horizontal="center" vertical="center" wrapText="1"/>
      <protection locked="0"/>
    </xf>
    <xf numFmtId="0" fontId="67" fillId="2" borderId="36" xfId="0" applyFont="1" applyFill="1" applyBorder="1" applyAlignment="1" applyProtection="1">
      <alignment horizontal="left" vertical="center" wrapText="1" indent="1"/>
      <protection locked="0"/>
    </xf>
    <xf numFmtId="9" fontId="7" fillId="53" borderId="0" xfId="0" applyNumberFormat="1" applyFont="1" applyFill="1" applyBorder="1" applyAlignment="1" applyProtection="1">
      <alignment horizontal="center" vertical="center"/>
    </xf>
    <xf numFmtId="9" fontId="7" fillId="54" borderId="0" xfId="0" applyNumberFormat="1" applyFont="1" applyFill="1" applyBorder="1" applyAlignment="1" applyProtection="1">
      <alignment horizontal="center" vertical="center"/>
    </xf>
    <xf numFmtId="9" fontId="7" fillId="55" borderId="0" xfId="0" applyNumberFormat="1" applyFont="1" applyFill="1" applyBorder="1" applyAlignment="1" applyProtection="1">
      <alignment horizontal="center" vertical="center"/>
    </xf>
    <xf numFmtId="9" fontId="7" fillId="56" borderId="0" xfId="0" applyNumberFormat="1" applyFont="1" applyFill="1" applyBorder="1" applyAlignment="1" applyProtection="1">
      <alignment horizontal="center" vertical="center"/>
    </xf>
    <xf numFmtId="9" fontId="7" fillId="57" borderId="0" xfId="0" applyNumberFormat="1" applyFont="1" applyFill="1" applyBorder="1" applyAlignment="1" applyProtection="1">
      <alignment horizontal="center" vertical="center"/>
    </xf>
    <xf numFmtId="9" fontId="7" fillId="58" borderId="0" xfId="0" applyNumberFormat="1" applyFont="1" applyFill="1" applyBorder="1" applyAlignment="1" applyProtection="1">
      <alignment horizontal="center" vertical="center"/>
    </xf>
    <xf numFmtId="49" fontId="7" fillId="48" borderId="1" xfId="0" applyNumberFormat="1" applyFont="1" applyFill="1" applyBorder="1" applyAlignment="1">
      <alignment horizontal="right" vertical="center" indent="2"/>
    </xf>
    <xf numFmtId="49" fontId="36" fillId="48" borderId="1" xfId="0" applyNumberFormat="1" applyFont="1" applyFill="1" applyBorder="1" applyAlignment="1">
      <alignment horizontal="center" vertical="center"/>
    </xf>
    <xf numFmtId="0" fontId="36" fillId="48" borderId="1" xfId="0" applyNumberFormat="1" applyFont="1" applyFill="1" applyBorder="1" applyAlignment="1">
      <alignment horizontal="center" vertical="center"/>
    </xf>
    <xf numFmtId="0" fontId="18" fillId="0" borderId="1" xfId="0" applyFont="1" applyBorder="1" applyAlignment="1">
      <alignment horizontal="left" vertical="center" wrapText="1" indent="1"/>
    </xf>
    <xf numFmtId="9" fontId="58" fillId="14" borderId="29" xfId="0" applyNumberFormat="1" applyFont="1" applyFill="1" applyBorder="1" applyAlignment="1" applyProtection="1">
      <alignment horizontal="center" vertical="center" wrapText="1"/>
    </xf>
    <xf numFmtId="9" fontId="60" fillId="14" borderId="29" xfId="0" applyNumberFormat="1" applyFont="1" applyFill="1" applyBorder="1" applyAlignment="1" applyProtection="1">
      <alignment horizontal="center" vertical="center" wrapText="1"/>
    </xf>
    <xf numFmtId="0" fontId="7" fillId="48" borderId="1" xfId="0" applyNumberFormat="1" applyFont="1" applyFill="1" applyBorder="1" applyAlignment="1">
      <alignment horizontal="right" vertical="center" indent="2"/>
    </xf>
    <xf numFmtId="0" fontId="111" fillId="62" borderId="0" xfId="0" applyFont="1" applyFill="1" applyAlignment="1">
      <alignment vertical="center" wrapText="1"/>
    </xf>
    <xf numFmtId="0" fontId="110" fillId="62" borderId="0" xfId="0" applyFont="1" applyFill="1" applyBorder="1" applyAlignment="1">
      <alignment horizontal="center" vertical="center" wrapText="1"/>
    </xf>
    <xf numFmtId="9" fontId="58" fillId="62" borderId="0" xfId="0" applyNumberFormat="1" applyFont="1" applyFill="1" applyBorder="1" applyAlignment="1">
      <alignment horizontal="center" vertical="center" wrapText="1"/>
    </xf>
    <xf numFmtId="0" fontId="59" fillId="62" borderId="2" xfId="0" applyFont="1" applyFill="1" applyBorder="1" applyAlignment="1">
      <alignment horizontal="center" vertical="center" wrapText="1"/>
    </xf>
    <xf numFmtId="0" fontId="59" fillId="14" borderId="12" xfId="0" applyFont="1" applyFill="1" applyBorder="1" applyAlignment="1">
      <alignment horizontal="left" vertical="center" wrapText="1" indent="1"/>
    </xf>
    <xf numFmtId="0" fontId="95" fillId="4" borderId="20" xfId="0" applyFont="1" applyFill="1" applyBorder="1" applyAlignment="1">
      <alignment horizontal="center" vertical="center"/>
    </xf>
    <xf numFmtId="0" fontId="112" fillId="4" borderId="21" xfId="0" applyFont="1" applyFill="1" applyBorder="1" applyAlignment="1">
      <alignment horizontal="center" vertical="center"/>
    </xf>
    <xf numFmtId="0" fontId="59" fillId="14" borderId="27" xfId="0" applyFont="1" applyFill="1" applyBorder="1" applyAlignment="1">
      <alignment horizontal="center" vertical="center" wrapText="1"/>
    </xf>
    <xf numFmtId="0" fontId="35" fillId="0" borderId="14" xfId="0" applyFont="1" applyBorder="1" applyAlignment="1">
      <alignment horizontal="center" vertical="center" wrapText="1"/>
    </xf>
    <xf numFmtId="49" fontId="95" fillId="48" borderId="1" xfId="0" applyNumberFormat="1" applyFont="1" applyFill="1" applyBorder="1" applyAlignment="1">
      <alignment horizontal="center" vertical="center"/>
    </xf>
    <xf numFmtId="9" fontId="7" fillId="65" borderId="0" xfId="0" applyNumberFormat="1" applyFont="1" applyFill="1" applyBorder="1" applyAlignment="1" applyProtection="1">
      <alignment horizontal="center" vertical="center"/>
    </xf>
    <xf numFmtId="9" fontId="58" fillId="21" borderId="29" xfId="1" applyNumberFormat="1" applyFont="1" applyFill="1" applyBorder="1" applyAlignment="1" applyProtection="1">
      <alignment horizontal="center" vertical="center" wrapText="1"/>
    </xf>
    <xf numFmtId="9" fontId="68" fillId="23" borderId="29" xfId="1" applyNumberFormat="1" applyFont="1" applyFill="1" applyBorder="1" applyAlignment="1" applyProtection="1">
      <alignment horizontal="center" vertical="center" wrapText="1"/>
    </xf>
    <xf numFmtId="9" fontId="64" fillId="23" borderId="29" xfId="1" applyNumberFormat="1" applyFont="1" applyFill="1" applyBorder="1" applyAlignment="1" applyProtection="1">
      <alignment horizontal="center" vertical="center" wrapText="1"/>
    </xf>
    <xf numFmtId="9" fontId="58" fillId="25" borderId="29" xfId="1" applyNumberFormat="1" applyFont="1" applyFill="1" applyBorder="1" applyAlignment="1" applyProtection="1">
      <alignment horizontal="center" vertical="center" wrapText="1"/>
    </xf>
    <xf numFmtId="9" fontId="60" fillId="25" borderId="29" xfId="1" applyNumberFormat="1" applyFont="1" applyFill="1" applyBorder="1" applyAlignment="1" applyProtection="1">
      <alignment horizontal="center" vertical="center" wrapText="1"/>
    </xf>
    <xf numFmtId="9" fontId="68" fillId="27" borderId="29" xfId="1" applyNumberFormat="1" applyFont="1" applyFill="1" applyBorder="1" applyAlignment="1" applyProtection="1">
      <alignment horizontal="center" vertical="center" wrapText="1"/>
    </xf>
    <xf numFmtId="9" fontId="64" fillId="27" borderId="29" xfId="1" applyNumberFormat="1" applyFont="1" applyFill="1" applyBorder="1" applyAlignment="1" applyProtection="1">
      <alignment horizontal="center" vertical="center" wrapText="1"/>
    </xf>
    <xf numFmtId="9" fontId="58" fillId="31" borderId="29" xfId="1" applyNumberFormat="1" applyFont="1" applyFill="1" applyBorder="1" applyAlignment="1" applyProtection="1">
      <alignment horizontal="center" vertical="center" wrapText="1"/>
    </xf>
    <xf numFmtId="9" fontId="60" fillId="31" borderId="29" xfId="1" applyNumberFormat="1" applyFont="1" applyFill="1" applyBorder="1" applyAlignment="1" applyProtection="1">
      <alignment horizontal="center" vertical="center" wrapText="1"/>
    </xf>
    <xf numFmtId="9" fontId="68" fillId="49" borderId="29" xfId="0" applyNumberFormat="1" applyFont="1" applyFill="1" applyBorder="1" applyAlignment="1" applyProtection="1">
      <alignment horizontal="center" vertical="center" wrapText="1"/>
    </xf>
    <xf numFmtId="167" fontId="36" fillId="43" borderId="60" xfId="0" applyNumberFormat="1" applyFont="1" applyFill="1" applyBorder="1" applyAlignment="1" applyProtection="1">
      <alignment horizontal="right" vertical="center" indent="1"/>
    </xf>
    <xf numFmtId="0" fontId="95" fillId="43" borderId="61" xfId="5" applyFont="1" applyFill="1" applyBorder="1" applyAlignment="1" applyProtection="1">
      <alignment horizontal="left" vertical="center" wrapText="1" indent="1"/>
      <protection locked="0"/>
    </xf>
    <xf numFmtId="167" fontId="7" fillId="41" borderId="60" xfId="0" applyNumberFormat="1" applyFont="1" applyFill="1" applyBorder="1" applyAlignment="1" applyProtection="1">
      <alignment horizontal="right" vertical="center" indent="1"/>
    </xf>
    <xf numFmtId="167" fontId="7" fillId="4" borderId="60" xfId="0" applyNumberFormat="1" applyFont="1" applyFill="1" applyBorder="1" applyAlignment="1" applyProtection="1">
      <alignment horizontal="right" vertical="center" indent="1"/>
    </xf>
    <xf numFmtId="167" fontId="7" fillId="42" borderId="60" xfId="0" applyNumberFormat="1" applyFont="1" applyFill="1" applyBorder="1" applyAlignment="1" applyProtection="1">
      <alignment horizontal="right" vertical="center" indent="1"/>
    </xf>
    <xf numFmtId="167" fontId="7" fillId="45" borderId="60" xfId="0" applyNumberFormat="1" applyFont="1" applyFill="1" applyBorder="1" applyAlignment="1" applyProtection="1">
      <alignment horizontal="right" vertical="center" indent="1"/>
    </xf>
    <xf numFmtId="167" fontId="7" fillId="44" borderId="60" xfId="0" applyNumberFormat="1" applyFont="1" applyFill="1" applyBorder="1" applyAlignment="1" applyProtection="1">
      <alignment horizontal="right" vertical="center" indent="1"/>
    </xf>
    <xf numFmtId="167" fontId="7" fillId="35" borderId="60" xfId="0" applyNumberFormat="1" applyFont="1" applyFill="1" applyBorder="1" applyAlignment="1" applyProtection="1">
      <alignment horizontal="right" vertical="center" indent="1"/>
    </xf>
    <xf numFmtId="168" fontId="7" fillId="38" borderId="60" xfId="0" applyNumberFormat="1" applyFont="1" applyFill="1" applyBorder="1" applyAlignment="1" applyProtection="1">
      <alignment horizontal="right" vertical="center" indent="1"/>
    </xf>
    <xf numFmtId="168" fontId="7" fillId="47" borderId="60" xfId="0" applyNumberFormat="1" applyFont="1" applyFill="1" applyBorder="1" applyAlignment="1" applyProtection="1">
      <alignment horizontal="right" vertical="center" indent="1"/>
    </xf>
    <xf numFmtId="49" fontId="63" fillId="12" borderId="0" xfId="1" applyNumberFormat="1" applyFont="1" applyFill="1" applyBorder="1" applyAlignment="1" applyProtection="1">
      <alignment horizontal="center" vertical="center" wrapText="1"/>
    </xf>
    <xf numFmtId="9" fontId="16" fillId="10" borderId="0" xfId="1" applyNumberFormat="1" applyFont="1" applyFill="1" applyBorder="1" applyAlignment="1" applyProtection="1">
      <alignment horizontal="center" vertical="center"/>
    </xf>
    <xf numFmtId="49" fontId="16" fillId="10" borderId="0" xfId="0" applyNumberFormat="1" applyFont="1" applyFill="1" applyBorder="1" applyAlignment="1" applyProtection="1">
      <alignment horizontal="center" vertical="center"/>
    </xf>
    <xf numFmtId="9" fontId="63" fillId="12" borderId="56" xfId="1" applyNumberFormat="1" applyFont="1" applyFill="1" applyBorder="1" applyAlignment="1" applyProtection="1">
      <alignment horizontal="center" vertical="center"/>
    </xf>
    <xf numFmtId="49" fontId="63" fillId="12" borderId="53" xfId="1" applyNumberFormat="1" applyFont="1" applyFill="1" applyBorder="1" applyAlignment="1" applyProtection="1">
      <alignment horizontal="center" vertical="center" wrapText="1"/>
    </xf>
    <xf numFmtId="9" fontId="63" fillId="12" borderId="54" xfId="1" applyNumberFormat="1" applyFont="1" applyFill="1" applyBorder="1" applyAlignment="1" applyProtection="1">
      <alignment horizontal="center" vertical="center"/>
    </xf>
    <xf numFmtId="9" fontId="82" fillId="10" borderId="55" xfId="1" applyNumberFormat="1" applyFont="1" applyFill="1" applyBorder="1" applyAlignment="1" applyProtection="1">
      <alignment horizontal="center" vertical="center"/>
    </xf>
    <xf numFmtId="9" fontId="63" fillId="10" borderId="55" xfId="1" applyNumberFormat="1" applyFont="1" applyFill="1" applyBorder="1" applyAlignment="1" applyProtection="1">
      <alignment horizontal="center" vertical="center"/>
    </xf>
    <xf numFmtId="9" fontId="63" fillId="10" borderId="52" xfId="1" applyNumberFormat="1" applyFont="1" applyFill="1" applyBorder="1" applyAlignment="1" applyProtection="1">
      <alignment horizontal="center" vertical="center"/>
    </xf>
    <xf numFmtId="9" fontId="16" fillId="10" borderId="53" xfId="1" applyNumberFormat="1" applyFont="1" applyFill="1" applyBorder="1" applyAlignment="1" applyProtection="1">
      <alignment horizontal="center" vertical="center"/>
    </xf>
    <xf numFmtId="49" fontId="16" fillId="10" borderId="53" xfId="0" applyNumberFormat="1" applyFont="1" applyFill="1" applyBorder="1" applyAlignment="1" applyProtection="1">
      <alignment horizontal="center" vertical="center"/>
    </xf>
    <xf numFmtId="49" fontId="124" fillId="12" borderId="48" xfId="1" applyNumberFormat="1" applyFont="1" applyFill="1" applyBorder="1" applyAlignment="1" applyProtection="1">
      <alignment horizontal="center" vertical="center" wrapText="1"/>
    </xf>
    <xf numFmtId="0" fontId="125" fillId="12" borderId="47" xfId="1" applyFont="1" applyFill="1" applyBorder="1" applyAlignment="1" applyProtection="1">
      <alignment horizontal="center" vertical="center" wrapText="1"/>
    </xf>
    <xf numFmtId="0" fontId="47" fillId="10" borderId="46" xfId="1" applyFont="1" applyFill="1" applyBorder="1" applyAlignment="1" applyProtection="1">
      <alignment horizontal="center" vertical="center" wrapText="1"/>
    </xf>
    <xf numFmtId="0" fontId="22" fillId="2" borderId="0" xfId="0" applyFont="1" applyFill="1" applyBorder="1" applyAlignment="1" applyProtection="1">
      <alignment vertical="top"/>
    </xf>
    <xf numFmtId="0" fontId="22" fillId="2" borderId="0" xfId="0" applyFont="1" applyFill="1" applyBorder="1" applyAlignment="1" applyProtection="1">
      <alignment horizontal="right" vertical="top"/>
    </xf>
    <xf numFmtId="9" fontId="58" fillId="15" borderId="0" xfId="0" applyNumberFormat="1" applyFont="1" applyFill="1" applyBorder="1" applyAlignment="1" applyProtection="1">
      <alignment horizontal="center" vertical="center"/>
    </xf>
    <xf numFmtId="9" fontId="7" fillId="59" borderId="0" xfId="0" applyNumberFormat="1" applyFont="1" applyFill="1" applyBorder="1" applyAlignment="1" applyProtection="1">
      <alignment horizontal="center" vertical="center"/>
    </xf>
    <xf numFmtId="0" fontId="3" fillId="3" borderId="50" xfId="0" applyFont="1" applyFill="1" applyBorder="1" applyAlignment="1" applyProtection="1">
      <alignment horizontal="left" vertical="center" indent="1"/>
    </xf>
    <xf numFmtId="0" fontId="7" fillId="3" borderId="50" xfId="0" applyFont="1" applyFill="1" applyBorder="1" applyAlignment="1" applyProtection="1">
      <alignment horizontal="left" vertical="center" indent="1"/>
    </xf>
    <xf numFmtId="0" fontId="62" fillId="14" borderId="50" xfId="0" applyFont="1" applyFill="1" applyBorder="1" applyAlignment="1">
      <alignment vertical="center"/>
    </xf>
    <xf numFmtId="0" fontId="62" fillId="14" borderId="51" xfId="0" applyFont="1" applyFill="1" applyBorder="1" applyAlignment="1">
      <alignment vertical="center"/>
    </xf>
    <xf numFmtId="0" fontId="26" fillId="0" borderId="0" xfId="0" applyFont="1" applyFill="1" applyBorder="1" applyAlignment="1">
      <alignment horizontal="left" vertical="center" indent="2"/>
    </xf>
    <xf numFmtId="0" fontId="62" fillId="14" borderId="49" xfId="0" applyFont="1" applyFill="1" applyBorder="1" applyAlignment="1">
      <alignment horizontal="left" vertical="center" indent="1"/>
    </xf>
    <xf numFmtId="9" fontId="58" fillId="14" borderId="49" xfId="0" applyNumberFormat="1" applyFont="1" applyFill="1" applyBorder="1" applyAlignment="1">
      <alignment horizontal="center" vertical="center"/>
    </xf>
    <xf numFmtId="9" fontId="58" fillId="14" borderId="50" xfId="0" applyNumberFormat="1" applyFont="1" applyFill="1" applyBorder="1" applyAlignment="1">
      <alignment horizontal="center" vertical="center"/>
    </xf>
    <xf numFmtId="9" fontId="35" fillId="7" borderId="53" xfId="0" applyNumberFormat="1" applyFont="1" applyFill="1" applyBorder="1" applyAlignment="1">
      <alignment horizontal="right" vertical="center"/>
    </xf>
    <xf numFmtId="9" fontId="7" fillId="7" borderId="54" xfId="0" applyNumberFormat="1" applyFont="1" applyFill="1" applyBorder="1" applyAlignment="1">
      <alignment horizontal="center" vertical="center"/>
    </xf>
    <xf numFmtId="0" fontId="58" fillId="62" borderId="53" xfId="0" applyFont="1" applyFill="1" applyBorder="1" applyAlignment="1">
      <alignment horizontal="right" vertical="center" indent="1"/>
    </xf>
    <xf numFmtId="9" fontId="59" fillId="62" borderId="54" xfId="0" applyNumberFormat="1" applyFont="1" applyFill="1" applyBorder="1" applyAlignment="1">
      <alignment horizontal="center" vertical="center"/>
    </xf>
    <xf numFmtId="9" fontId="7" fillId="7" borderId="57" xfId="0" applyNumberFormat="1" applyFont="1" applyFill="1" applyBorder="1" applyAlignment="1">
      <alignment horizontal="center" vertical="center"/>
    </xf>
    <xf numFmtId="9" fontId="95" fillId="0" borderId="58" xfId="0" applyNumberFormat="1" applyFont="1" applyFill="1" applyBorder="1" applyAlignment="1">
      <alignment horizontal="center" vertical="center" wrapText="1"/>
    </xf>
    <xf numFmtId="9" fontId="7" fillId="7" borderId="59" xfId="0" applyNumberFormat="1" applyFont="1" applyFill="1" applyBorder="1" applyAlignment="1">
      <alignment horizontal="center" vertical="center"/>
    </xf>
    <xf numFmtId="9" fontId="7" fillId="7" borderId="60" xfId="0" applyNumberFormat="1" applyFont="1" applyFill="1" applyBorder="1" applyAlignment="1">
      <alignment horizontal="center" vertical="center"/>
    </xf>
    <xf numFmtId="9" fontId="95" fillId="0" borderId="61" xfId="0" applyNumberFormat="1" applyFont="1" applyFill="1" applyBorder="1" applyAlignment="1">
      <alignment horizontal="center" vertical="center" wrapText="1"/>
    </xf>
    <xf numFmtId="9" fontId="7" fillId="7" borderId="62" xfId="0" applyNumberFormat="1" applyFont="1" applyFill="1" applyBorder="1" applyAlignment="1">
      <alignment horizontal="center" vertical="center"/>
    </xf>
    <xf numFmtId="9" fontId="35" fillId="7" borderId="62" xfId="0" applyNumberFormat="1" applyFont="1" applyFill="1" applyBorder="1" applyAlignment="1">
      <alignment horizontal="center" vertical="center"/>
    </xf>
    <xf numFmtId="9" fontId="59" fillId="62" borderId="52" xfId="0" applyNumberFormat="1" applyFont="1" applyFill="1" applyBorder="1" applyAlignment="1">
      <alignment horizontal="left" vertical="center" indent="1"/>
    </xf>
    <xf numFmtId="9" fontId="36" fillId="7" borderId="58" xfId="0" applyNumberFormat="1" applyFont="1" applyFill="1" applyBorder="1" applyAlignment="1">
      <alignment horizontal="center" vertical="center"/>
    </xf>
    <xf numFmtId="9" fontId="36" fillId="7" borderId="61" xfId="0" applyNumberFormat="1" applyFont="1" applyFill="1" applyBorder="1" applyAlignment="1">
      <alignment horizontal="center" vertical="center"/>
    </xf>
    <xf numFmtId="9" fontId="7" fillId="61" borderId="60" xfId="0" applyNumberFormat="1" applyFont="1" applyFill="1" applyBorder="1" applyAlignment="1">
      <alignment horizontal="center" vertical="center"/>
    </xf>
    <xf numFmtId="9" fontId="7" fillId="61" borderId="61" xfId="0" applyNumberFormat="1" applyFont="1" applyFill="1" applyBorder="1" applyAlignment="1">
      <alignment horizontal="center" vertical="center" wrapText="1"/>
    </xf>
    <xf numFmtId="9" fontId="6" fillId="46" borderId="52" xfId="0" applyNumberFormat="1" applyFont="1" applyFill="1" applyBorder="1" applyAlignment="1">
      <alignment horizontal="center" vertical="center"/>
    </xf>
    <xf numFmtId="9" fontId="6" fillId="46" borderId="53" xfId="0" applyNumberFormat="1" applyFont="1" applyFill="1" applyBorder="1" applyAlignment="1">
      <alignment horizontal="center" vertical="center" wrapText="1"/>
    </xf>
    <xf numFmtId="0" fontId="62" fillId="14" borderId="0" xfId="0" applyFont="1" applyFill="1" applyAlignment="1">
      <alignment horizontal="center" vertical="center"/>
    </xf>
    <xf numFmtId="0" fontId="35" fillId="0" borderId="0" xfId="0" applyFont="1" applyAlignment="1">
      <alignment horizontal="center"/>
    </xf>
    <xf numFmtId="0" fontId="35" fillId="0" borderId="0" xfId="0" applyFont="1" applyFill="1" applyBorder="1"/>
    <xf numFmtId="0" fontId="35" fillId="0" borderId="0" xfId="0" applyFont="1" applyFill="1"/>
    <xf numFmtId="0" fontId="111" fillId="62" borderId="0" xfId="0" applyFont="1" applyFill="1" applyAlignment="1">
      <alignment vertical="center"/>
    </xf>
    <xf numFmtId="0" fontId="111" fillId="14" borderId="50" xfId="0" applyFont="1" applyFill="1" applyBorder="1" applyAlignment="1">
      <alignment vertical="center"/>
    </xf>
    <xf numFmtId="0" fontId="111" fillId="14" borderId="51" xfId="0" applyFont="1" applyFill="1" applyBorder="1" applyAlignment="1">
      <alignment vertical="center" wrapText="1"/>
    </xf>
    <xf numFmtId="0" fontId="62" fillId="14" borderId="53" xfId="0" applyFont="1" applyFill="1" applyBorder="1" applyAlignment="1">
      <alignment horizontal="center" wrapText="1"/>
    </xf>
    <xf numFmtId="9" fontId="7" fillId="0" borderId="25" xfId="0" applyNumberFormat="1" applyFont="1" applyBorder="1" applyAlignment="1">
      <alignment horizontal="left" vertical="center"/>
    </xf>
    <xf numFmtId="0" fontId="112" fillId="7" borderId="55" xfId="0" applyFont="1" applyFill="1" applyBorder="1" applyAlignment="1">
      <alignment horizontal="left" vertical="center" indent="1"/>
    </xf>
    <xf numFmtId="0" fontId="112" fillId="7" borderId="0" xfId="0" applyFont="1" applyFill="1" applyBorder="1" applyAlignment="1">
      <alignment horizontal="left" vertical="center" indent="1"/>
    </xf>
    <xf numFmtId="0" fontId="112" fillId="7" borderId="56" xfId="0" applyFont="1" applyFill="1" applyBorder="1" applyAlignment="1">
      <alignment horizontal="left" vertical="center" indent="1"/>
    </xf>
    <xf numFmtId="0" fontId="112" fillId="7" borderId="0" xfId="0" applyFont="1" applyFill="1" applyBorder="1" applyAlignment="1">
      <alignment horizontal="left" vertical="center" indent="2"/>
    </xf>
    <xf numFmtId="0" fontId="112" fillId="7" borderId="56" xfId="0" applyFont="1" applyFill="1" applyBorder="1" applyAlignment="1">
      <alignment horizontal="left" vertical="center" indent="2"/>
    </xf>
    <xf numFmtId="0" fontId="112" fillId="7" borderId="52" xfId="0" applyFont="1" applyFill="1" applyBorder="1" applyAlignment="1">
      <alignment horizontal="left" vertical="center" indent="1"/>
    </xf>
    <xf numFmtId="0" fontId="112" fillId="7" borderId="53" xfId="0" applyFont="1" applyFill="1" applyBorder="1" applyAlignment="1">
      <alignment horizontal="left" vertical="center" indent="2"/>
    </xf>
    <xf numFmtId="0" fontId="112" fillId="7" borderId="54" xfId="0" applyFont="1" applyFill="1" applyBorder="1" applyAlignment="1">
      <alignment horizontal="left" vertical="center" indent="2"/>
    </xf>
    <xf numFmtId="0" fontId="35" fillId="4" borderId="0" xfId="0" applyFont="1" applyFill="1" applyAlignment="1">
      <alignment horizontal="left" vertical="center" wrapText="1" indent="1"/>
    </xf>
    <xf numFmtId="0" fontId="35" fillId="4" borderId="25" xfId="0" applyFont="1" applyFill="1" applyBorder="1" applyAlignment="1">
      <alignment horizontal="left" vertical="center" wrapText="1" indent="1"/>
    </xf>
    <xf numFmtId="0" fontId="112" fillId="7" borderId="49" xfId="0" applyFont="1" applyFill="1" applyBorder="1" applyAlignment="1">
      <alignment horizontal="left" vertical="center" indent="1"/>
    </xf>
    <xf numFmtId="0" fontId="112" fillId="7" borderId="50" xfId="0" applyFont="1" applyFill="1" applyBorder="1" applyAlignment="1">
      <alignment horizontal="left" vertical="center" indent="1"/>
    </xf>
    <xf numFmtId="0" fontId="112" fillId="7" borderId="51" xfId="0" applyFont="1" applyFill="1" applyBorder="1" applyAlignment="1">
      <alignment horizontal="left" vertical="center" indent="1"/>
    </xf>
    <xf numFmtId="49" fontId="59" fillId="62" borderId="44" xfId="0" applyNumberFormat="1" applyFont="1" applyFill="1" applyBorder="1" applyAlignment="1">
      <alignment horizontal="center" vertical="center"/>
    </xf>
    <xf numFmtId="0" fontId="97" fillId="19" borderId="45" xfId="0" applyFont="1" applyFill="1" applyBorder="1" applyAlignment="1">
      <alignment horizontal="center" vertical="center" wrapText="1"/>
    </xf>
    <xf numFmtId="49" fontId="59" fillId="62" borderId="13" xfId="0" applyNumberFormat="1" applyFont="1" applyFill="1" applyBorder="1" applyAlignment="1">
      <alignment horizontal="center" vertical="center"/>
    </xf>
    <xf numFmtId="0" fontId="97" fillId="19" borderId="42" xfId="0" applyFont="1" applyFill="1" applyBorder="1" applyAlignment="1">
      <alignment horizontal="center" vertical="center" wrapText="1"/>
    </xf>
    <xf numFmtId="0" fontId="58" fillId="62" borderId="45" xfId="0" applyFont="1" applyFill="1" applyBorder="1" applyAlignment="1">
      <alignment horizontal="center" vertical="center"/>
    </xf>
    <xf numFmtId="0" fontId="35" fillId="7" borderId="44" xfId="0" applyFont="1" applyFill="1" applyBorder="1" applyAlignment="1">
      <alignment horizontal="center" vertical="center"/>
    </xf>
    <xf numFmtId="0" fontId="35" fillId="7" borderId="45" xfId="0" applyFont="1" applyFill="1" applyBorder="1" applyAlignment="1">
      <alignment horizontal="center" vertical="center"/>
    </xf>
    <xf numFmtId="0" fontId="109" fillId="7" borderId="40" xfId="0" applyFont="1" applyFill="1" applyBorder="1" applyAlignment="1">
      <alignment horizontal="left" vertical="center" indent="1"/>
    </xf>
    <xf numFmtId="0" fontId="109" fillId="7" borderId="41" xfId="0" applyFont="1" applyFill="1" applyBorder="1" applyAlignment="1">
      <alignment vertical="center"/>
    </xf>
    <xf numFmtId="0" fontId="108" fillId="7" borderId="45" xfId="0" applyFont="1" applyFill="1" applyBorder="1" applyAlignment="1">
      <alignment horizontal="center" vertical="center"/>
    </xf>
    <xf numFmtId="0" fontId="35" fillId="0" borderId="18" xfId="0" applyFont="1" applyBorder="1"/>
    <xf numFmtId="9" fontId="58" fillId="36" borderId="29" xfId="0" applyNumberFormat="1" applyFont="1" applyFill="1" applyBorder="1" applyAlignment="1" applyProtection="1">
      <alignment horizontal="center" vertical="center" wrapText="1"/>
    </xf>
    <xf numFmtId="0" fontId="58" fillId="36" borderId="29" xfId="0" applyFont="1" applyFill="1" applyBorder="1" applyAlignment="1" applyProtection="1">
      <alignment vertical="center" wrapText="1"/>
    </xf>
    <xf numFmtId="0" fontId="68" fillId="49" borderId="29" xfId="0" applyFont="1" applyFill="1" applyBorder="1" applyAlignment="1" applyProtection="1">
      <alignment vertical="center" wrapText="1"/>
    </xf>
    <xf numFmtId="9" fontId="58" fillId="16" borderId="29" xfId="0" applyNumberFormat="1" applyFont="1" applyFill="1" applyBorder="1" applyAlignment="1" applyProtection="1">
      <alignment horizontal="center" vertical="center" wrapText="1"/>
    </xf>
    <xf numFmtId="0" fontId="58" fillId="16" borderId="29" xfId="0" applyFont="1" applyFill="1" applyBorder="1" applyAlignment="1" applyProtection="1">
      <alignment vertical="center" wrapText="1"/>
    </xf>
    <xf numFmtId="0" fontId="6" fillId="37" borderId="29" xfId="0" applyFont="1" applyFill="1" applyBorder="1" applyAlignment="1" applyProtection="1">
      <alignment vertical="center" wrapText="1"/>
    </xf>
    <xf numFmtId="9" fontId="58" fillId="33" borderId="29" xfId="1" applyNumberFormat="1" applyFont="1" applyFill="1" applyBorder="1" applyAlignment="1" applyProtection="1">
      <alignment horizontal="center" vertical="center" wrapText="1"/>
    </xf>
    <xf numFmtId="9" fontId="60" fillId="33" borderId="29" xfId="1" applyNumberFormat="1" applyFont="1" applyFill="1" applyBorder="1" applyAlignment="1" applyProtection="1">
      <alignment horizontal="center" vertical="center" wrapText="1"/>
    </xf>
    <xf numFmtId="9" fontId="58" fillId="29" borderId="29" xfId="1" applyNumberFormat="1" applyFont="1" applyFill="1" applyBorder="1" applyAlignment="1" applyProtection="1">
      <alignment horizontal="center" vertical="center" wrapText="1"/>
    </xf>
    <xf numFmtId="9" fontId="60" fillId="29" borderId="29" xfId="1" applyNumberFormat="1" applyFont="1" applyFill="1" applyBorder="1" applyAlignment="1" applyProtection="1">
      <alignment horizontal="center" vertical="center" wrapText="1"/>
    </xf>
    <xf numFmtId="9" fontId="58" fillId="39" borderId="29" xfId="1" applyNumberFormat="1" applyFont="1" applyFill="1" applyBorder="1" applyAlignment="1" applyProtection="1">
      <alignment horizontal="center" vertical="center" wrapText="1"/>
    </xf>
    <xf numFmtId="167" fontId="7" fillId="4" borderId="64" xfId="0" applyNumberFormat="1" applyFont="1" applyFill="1" applyBorder="1" applyAlignment="1" applyProtection="1">
      <alignment horizontal="right" vertical="center" indent="1"/>
    </xf>
    <xf numFmtId="0" fontId="8" fillId="2" borderId="65" xfId="0" applyFont="1" applyFill="1" applyBorder="1" applyAlignment="1" applyProtection="1">
      <alignment horizontal="center" vertical="center" wrapText="1"/>
      <protection locked="0"/>
    </xf>
    <xf numFmtId="167" fontId="7" fillId="4" borderId="67" xfId="0" applyNumberFormat="1" applyFont="1" applyFill="1" applyBorder="1" applyAlignment="1" applyProtection="1">
      <alignment horizontal="right" vertical="center" indent="1"/>
    </xf>
    <xf numFmtId="0" fontId="95" fillId="43" borderId="68" xfId="5" applyFont="1" applyFill="1" applyBorder="1" applyAlignment="1" applyProtection="1">
      <alignment horizontal="left" vertical="center" wrapText="1" indent="1"/>
      <protection locked="0"/>
    </xf>
    <xf numFmtId="167" fontId="7" fillId="41" borderId="64" xfId="0" applyNumberFormat="1" applyFont="1" applyFill="1" applyBorder="1" applyAlignment="1" applyProtection="1">
      <alignment horizontal="right" vertical="center" indent="1"/>
    </xf>
    <xf numFmtId="167" fontId="7" fillId="41" borderId="67" xfId="0" applyNumberFormat="1" applyFont="1" applyFill="1" applyBorder="1" applyAlignment="1" applyProtection="1">
      <alignment horizontal="right" vertical="center" indent="1"/>
    </xf>
    <xf numFmtId="167" fontId="36" fillId="43" borderId="64" xfId="0" applyNumberFormat="1" applyFont="1" applyFill="1" applyBorder="1" applyAlignment="1" applyProtection="1">
      <alignment horizontal="right" vertical="center" indent="1"/>
    </xf>
    <xf numFmtId="167" fontId="36" fillId="43" borderId="67" xfId="0" applyNumberFormat="1" applyFont="1" applyFill="1" applyBorder="1" applyAlignment="1" applyProtection="1">
      <alignment horizontal="right" vertical="center" indent="1"/>
    </xf>
    <xf numFmtId="167" fontId="7" fillId="42" borderId="64" xfId="0" applyNumberFormat="1" applyFont="1" applyFill="1" applyBorder="1" applyAlignment="1" applyProtection="1">
      <alignment horizontal="right" vertical="center" indent="1"/>
    </xf>
    <xf numFmtId="167" fontId="7" fillId="42" borderId="67" xfId="0" applyNumberFormat="1" applyFont="1" applyFill="1" applyBorder="1" applyAlignment="1" applyProtection="1">
      <alignment horizontal="right" vertical="center" indent="1"/>
    </xf>
    <xf numFmtId="167" fontId="7" fillId="45" borderId="64" xfId="0" applyNumberFormat="1" applyFont="1" applyFill="1" applyBorder="1" applyAlignment="1" applyProtection="1">
      <alignment horizontal="right" vertical="center" indent="1"/>
    </xf>
    <xf numFmtId="167" fontId="7" fillId="45" borderId="67" xfId="0" applyNumberFormat="1" applyFont="1" applyFill="1" applyBorder="1" applyAlignment="1" applyProtection="1">
      <alignment horizontal="right" vertical="center" indent="1"/>
    </xf>
    <xf numFmtId="167" fontId="7" fillId="44" borderId="64" xfId="0" applyNumberFormat="1" applyFont="1" applyFill="1" applyBorder="1" applyAlignment="1" applyProtection="1">
      <alignment horizontal="right" vertical="center" indent="1"/>
    </xf>
    <xf numFmtId="167" fontId="7" fillId="44" borderId="67" xfId="0" applyNumberFormat="1" applyFont="1" applyFill="1" applyBorder="1" applyAlignment="1" applyProtection="1">
      <alignment horizontal="right" vertical="center" indent="1"/>
    </xf>
    <xf numFmtId="167" fontId="7" fillId="66" borderId="69" xfId="0" applyNumberFormat="1" applyFont="1" applyFill="1" applyBorder="1" applyAlignment="1" applyProtection="1">
      <alignment horizontal="right" vertical="center" indent="1"/>
    </xf>
    <xf numFmtId="0" fontId="8" fillId="2" borderId="70" xfId="0" applyFont="1" applyFill="1" applyBorder="1" applyAlignment="1" applyProtection="1">
      <alignment horizontal="center" vertical="center" wrapText="1"/>
      <protection locked="0"/>
    </xf>
    <xf numFmtId="167" fontId="7" fillId="66" borderId="72" xfId="0" applyNumberFormat="1" applyFont="1" applyFill="1" applyBorder="1" applyAlignment="1" applyProtection="1">
      <alignment horizontal="right" vertical="center" indent="1"/>
    </xf>
    <xf numFmtId="167" fontId="7" fillId="66" borderId="74" xfId="0" applyNumberFormat="1" applyFont="1" applyFill="1" applyBorder="1" applyAlignment="1" applyProtection="1">
      <alignment horizontal="right" vertical="center" indent="1"/>
    </xf>
    <xf numFmtId="167" fontId="7" fillId="35" borderId="64" xfId="0" applyNumberFormat="1" applyFont="1" applyFill="1" applyBorder="1" applyAlignment="1" applyProtection="1">
      <alignment horizontal="right" vertical="center" indent="1"/>
    </xf>
    <xf numFmtId="167" fontId="7" fillId="35" borderId="67" xfId="0" applyNumberFormat="1" applyFont="1" applyFill="1" applyBorder="1" applyAlignment="1" applyProtection="1">
      <alignment horizontal="right" vertical="center" indent="1"/>
    </xf>
    <xf numFmtId="168" fontId="7" fillId="38" borderId="64" xfId="0" applyNumberFormat="1" applyFont="1" applyFill="1" applyBorder="1" applyAlignment="1" applyProtection="1">
      <alignment horizontal="right" vertical="center" indent="1"/>
    </xf>
    <xf numFmtId="168" fontId="7" fillId="38" borderId="67" xfId="0" applyNumberFormat="1" applyFont="1" applyFill="1" applyBorder="1" applyAlignment="1" applyProtection="1">
      <alignment horizontal="right" vertical="center" indent="1"/>
    </xf>
    <xf numFmtId="168" fontId="7" fillId="47" borderId="64" xfId="0" applyNumberFormat="1" applyFont="1" applyFill="1" applyBorder="1" applyAlignment="1" applyProtection="1">
      <alignment horizontal="right" vertical="center" indent="1"/>
    </xf>
    <xf numFmtId="168" fontId="7" fillId="47" borderId="67" xfId="0" applyNumberFormat="1" applyFont="1" applyFill="1" applyBorder="1" applyAlignment="1" applyProtection="1">
      <alignment horizontal="right" vertical="center" indent="1"/>
    </xf>
    <xf numFmtId="0" fontId="35" fillId="0" borderId="0" xfId="0" applyFont="1" applyAlignment="1">
      <alignment horizontal="right" vertical="center"/>
    </xf>
    <xf numFmtId="0" fontId="62" fillId="14" borderId="2" xfId="0" applyFont="1" applyFill="1" applyBorder="1" applyAlignment="1">
      <alignment vertical="center"/>
    </xf>
    <xf numFmtId="0" fontId="62" fillId="14" borderId="27" xfId="0" applyFont="1" applyFill="1" applyBorder="1" applyAlignment="1">
      <alignment vertical="center"/>
    </xf>
    <xf numFmtId="0" fontId="62" fillId="14" borderId="3" xfId="0" applyFont="1" applyFill="1" applyBorder="1" applyAlignment="1">
      <alignment vertical="center"/>
    </xf>
    <xf numFmtId="49" fontId="20" fillId="13" borderId="11" xfId="1" applyNumberFormat="1" applyFont="1" applyFill="1" applyBorder="1" applyAlignment="1" applyProtection="1">
      <alignment horizontal="center" vertical="center" wrapText="1"/>
    </xf>
    <xf numFmtId="0" fontId="35" fillId="13" borderId="0" xfId="0" applyFont="1" applyFill="1" applyAlignment="1">
      <alignment horizontal="center" vertical="center"/>
    </xf>
    <xf numFmtId="0" fontId="35" fillId="13" borderId="25" xfId="0" applyFont="1" applyFill="1" applyBorder="1" applyAlignment="1">
      <alignment horizontal="left" vertical="center" indent="1"/>
    </xf>
    <xf numFmtId="9" fontId="35" fillId="13" borderId="25" xfId="0" applyNumberFormat="1" applyFont="1" applyFill="1" applyBorder="1" applyAlignment="1">
      <alignment horizontal="left" vertical="center" indent="1"/>
    </xf>
    <xf numFmtId="0" fontId="35" fillId="13" borderId="76" xfId="0" applyFont="1" applyFill="1" applyBorder="1" applyAlignment="1">
      <alignment horizontal="center" vertical="center"/>
    </xf>
    <xf numFmtId="49" fontId="20" fillId="8" borderId="76" xfId="1" applyNumberFormat="1" applyFont="1" applyFill="1" applyBorder="1" applyAlignment="1" applyProtection="1">
      <alignment horizontal="center" vertical="center" wrapText="1"/>
    </xf>
    <xf numFmtId="0" fontId="35" fillId="13" borderId="76" xfId="0" applyFont="1" applyFill="1" applyBorder="1" applyAlignment="1">
      <alignment horizontal="left" vertical="center" indent="1"/>
    </xf>
    <xf numFmtId="0" fontId="127" fillId="14" borderId="4" xfId="0" applyFont="1" applyFill="1" applyBorder="1" applyAlignment="1">
      <alignment horizontal="center" vertical="center"/>
    </xf>
    <xf numFmtId="9" fontId="20" fillId="48" borderId="76" xfId="1" applyNumberFormat="1" applyFont="1" applyFill="1" applyBorder="1" applyAlignment="1" applyProtection="1">
      <alignment horizontal="center" vertical="center" wrapText="1"/>
    </xf>
    <xf numFmtId="0" fontId="62" fillId="62" borderId="0" xfId="0" applyFont="1" applyFill="1" applyAlignment="1">
      <alignment horizontal="center" vertical="center"/>
    </xf>
    <xf numFmtId="0" fontId="20" fillId="8" borderId="77" xfId="1" applyNumberFormat="1" applyFont="1" applyFill="1" applyBorder="1" applyAlignment="1" applyProtection="1">
      <alignment horizontal="center" vertical="center" wrapText="1"/>
    </xf>
    <xf numFmtId="9" fontId="20" fillId="8" borderId="77" xfId="1" applyNumberFormat="1" applyFont="1" applyFill="1" applyBorder="1" applyAlignment="1" applyProtection="1">
      <alignment horizontal="center" vertical="center" wrapText="1"/>
    </xf>
    <xf numFmtId="0" fontId="59" fillId="14" borderId="78" xfId="0" applyFont="1" applyFill="1" applyBorder="1" applyAlignment="1">
      <alignment horizontal="center" vertical="center" wrapText="1"/>
    </xf>
    <xf numFmtId="0" fontId="26" fillId="0" borderId="76" xfId="0" applyFont="1" applyBorder="1" applyAlignment="1">
      <alignment horizontal="center" vertical="center"/>
    </xf>
    <xf numFmtId="0" fontId="35" fillId="0" borderId="76" xfId="0" applyFont="1" applyBorder="1"/>
    <xf numFmtId="9" fontId="7" fillId="0" borderId="76" xfId="0" applyNumberFormat="1" applyFont="1" applyBorder="1" applyAlignment="1">
      <alignment horizontal="left" vertical="center"/>
    </xf>
    <xf numFmtId="0" fontId="35" fillId="0" borderId="76" xfId="0" applyFont="1" applyBorder="1" applyAlignment="1">
      <alignment horizontal="center" vertical="center"/>
    </xf>
    <xf numFmtId="0" fontId="7" fillId="0" borderId="2" xfId="0" applyFont="1" applyBorder="1" applyAlignment="1">
      <alignment horizontal="left" vertical="center" wrapText="1" indent="1"/>
    </xf>
    <xf numFmtId="0" fontId="18" fillId="0" borderId="2" xfId="0" applyFont="1" applyBorder="1" applyAlignment="1">
      <alignment horizontal="left" vertical="center" wrapText="1" indent="1"/>
    </xf>
    <xf numFmtId="9" fontId="7" fillId="0" borderId="76" xfId="0" applyNumberFormat="1" applyFont="1" applyBorder="1" applyAlignment="1">
      <alignment horizontal="center" vertical="center"/>
    </xf>
    <xf numFmtId="0" fontId="35" fillId="0" borderId="76" xfId="0" applyFont="1" applyBorder="1" applyAlignment="1">
      <alignment horizontal="center"/>
    </xf>
    <xf numFmtId="9" fontId="58" fillId="15" borderId="32" xfId="0" applyNumberFormat="1" applyFont="1" applyFill="1" applyBorder="1" applyAlignment="1" applyProtection="1">
      <alignment horizontal="center" vertical="center" wrapText="1"/>
    </xf>
    <xf numFmtId="9" fontId="7" fillId="53" borderId="32" xfId="0" applyNumberFormat="1" applyFont="1" applyFill="1" applyBorder="1" applyAlignment="1" applyProtection="1">
      <alignment horizontal="center" vertical="center" wrapText="1"/>
    </xf>
    <xf numFmtId="9" fontId="7" fillId="54" borderId="32" xfId="0" applyNumberFormat="1" applyFont="1" applyFill="1" applyBorder="1" applyAlignment="1" applyProtection="1">
      <alignment horizontal="center" vertical="center" wrapText="1"/>
    </xf>
    <xf numFmtId="9" fontId="7" fillId="55" borderId="32" xfId="0" applyNumberFormat="1" applyFont="1" applyFill="1" applyBorder="1" applyAlignment="1" applyProtection="1">
      <alignment horizontal="center" vertical="center" wrapText="1"/>
    </xf>
    <xf numFmtId="9" fontId="7" fillId="56" borderId="32" xfId="0" applyNumberFormat="1" applyFont="1" applyFill="1" applyBorder="1" applyAlignment="1" applyProtection="1">
      <alignment horizontal="center" vertical="center" wrapText="1"/>
    </xf>
    <xf numFmtId="9" fontId="7" fillId="57" borderId="32" xfId="0" applyNumberFormat="1" applyFont="1" applyFill="1" applyBorder="1" applyAlignment="1" applyProtection="1">
      <alignment horizontal="center" vertical="center" wrapText="1"/>
    </xf>
    <xf numFmtId="9" fontId="7" fillId="58" borderId="32" xfId="0" applyNumberFormat="1" applyFont="1" applyFill="1" applyBorder="1" applyAlignment="1" applyProtection="1">
      <alignment horizontal="center" vertical="center" wrapText="1"/>
    </xf>
    <xf numFmtId="9" fontId="7" fillId="65" borderId="32" xfId="0" applyNumberFormat="1" applyFont="1" applyFill="1" applyBorder="1" applyAlignment="1" applyProtection="1">
      <alignment horizontal="center" vertical="center" wrapText="1"/>
    </xf>
    <xf numFmtId="9" fontId="7" fillId="59" borderId="32" xfId="0" applyNumberFormat="1" applyFont="1" applyFill="1" applyBorder="1" applyAlignment="1" applyProtection="1">
      <alignment horizontal="center" vertical="center" wrapText="1"/>
    </xf>
    <xf numFmtId="0" fontId="3" fillId="3" borderId="81" xfId="0" applyFont="1" applyFill="1" applyBorder="1" applyAlignment="1" applyProtection="1">
      <alignment horizontal="left" vertical="center" indent="1"/>
    </xf>
    <xf numFmtId="0" fontId="7" fillId="2" borderId="32" xfId="0" applyFont="1" applyFill="1" applyBorder="1" applyAlignment="1" applyProtection="1">
      <alignment horizontal="left" indent="1"/>
    </xf>
    <xf numFmtId="0" fontId="3" fillId="3" borderId="31" xfId="0" applyFont="1" applyFill="1" applyBorder="1" applyAlignment="1" applyProtection="1">
      <alignment horizontal="left" vertical="center" indent="1"/>
    </xf>
    <xf numFmtId="49" fontId="7" fillId="2" borderId="32" xfId="0" applyNumberFormat="1" applyFont="1" applyFill="1" applyBorder="1" applyAlignment="1" applyProtection="1">
      <alignment horizontal="left" vertical="top"/>
    </xf>
    <xf numFmtId="9" fontId="3" fillId="3" borderId="31" xfId="0" applyNumberFormat="1" applyFont="1" applyFill="1" applyBorder="1" applyAlignment="1" applyProtection="1">
      <alignment horizontal="left" vertical="top" indent="1"/>
    </xf>
    <xf numFmtId="0" fontId="7" fillId="0" borderId="32" xfId="0" applyFont="1" applyBorder="1" applyAlignment="1" applyProtection="1">
      <alignment horizontal="left" vertical="top" indent="1"/>
    </xf>
    <xf numFmtId="9" fontId="29" fillId="2" borderId="31" xfId="0" applyNumberFormat="1" applyFont="1" applyFill="1" applyBorder="1" applyAlignment="1" applyProtection="1">
      <alignment horizontal="left" vertical="top" indent="1"/>
    </xf>
    <xf numFmtId="0" fontId="7" fillId="2" borderId="32" xfId="0" applyFont="1" applyFill="1" applyBorder="1" applyAlignment="1" applyProtection="1">
      <alignment horizontal="left" vertical="top" indent="1"/>
    </xf>
    <xf numFmtId="0" fontId="7" fillId="2" borderId="50" xfId="0" applyFont="1" applyFill="1" applyBorder="1" applyAlignment="1" applyProtection="1">
      <alignment horizontal="left" indent="1"/>
    </xf>
    <xf numFmtId="0" fontId="7" fillId="0" borderId="0" xfId="0" applyFont="1" applyBorder="1" applyAlignment="1" applyProtection="1">
      <alignment horizontal="left" vertical="top" indent="1"/>
    </xf>
    <xf numFmtId="0" fontId="38" fillId="2" borderId="0" xfId="0" applyFont="1" applyFill="1" applyBorder="1" applyAlignment="1" applyProtection="1">
      <alignment horizontal="left" vertical="top" indent="1"/>
    </xf>
    <xf numFmtId="0" fontId="14" fillId="46" borderId="29" xfId="0" applyFont="1" applyFill="1" applyBorder="1" applyAlignment="1" applyProtection="1">
      <alignment horizontal="left" wrapText="1" indent="1"/>
    </xf>
    <xf numFmtId="0" fontId="35" fillId="46" borderId="31" xfId="0" applyFont="1" applyFill="1" applyBorder="1" applyProtection="1"/>
    <xf numFmtId="0" fontId="14" fillId="46" borderId="0" xfId="0" applyFont="1" applyFill="1" applyBorder="1" applyAlignment="1" applyProtection="1">
      <alignment vertical="top"/>
    </xf>
    <xf numFmtId="9" fontId="14" fillId="46" borderId="29" xfId="0" applyNumberFormat="1" applyFont="1" applyFill="1" applyBorder="1" applyAlignment="1" applyProtection="1">
      <alignment horizontal="center" vertical="center" wrapText="1"/>
    </xf>
    <xf numFmtId="9" fontId="14" fillId="46" borderId="30" xfId="0" applyNumberFormat="1" applyFont="1" applyFill="1" applyBorder="1" applyAlignment="1" applyProtection="1">
      <alignment horizontal="center" vertical="center" wrapText="1"/>
    </xf>
    <xf numFmtId="49" fontId="30" fillId="46" borderId="0" xfId="0" applyNumberFormat="1" applyFont="1" applyFill="1" applyBorder="1" applyAlignment="1" applyProtection="1">
      <alignment horizontal="center" vertical="center" wrapText="1"/>
    </xf>
    <xf numFmtId="9" fontId="30" fillId="46" borderId="0" xfId="0" applyNumberFormat="1" applyFont="1" applyFill="1" applyBorder="1" applyAlignment="1" applyProtection="1">
      <alignment horizontal="center" vertical="center" wrapText="1"/>
    </xf>
    <xf numFmtId="9" fontId="30" fillId="46" borderId="32" xfId="0" applyNumberFormat="1" applyFont="1" applyFill="1" applyBorder="1" applyAlignment="1" applyProtection="1">
      <alignment horizontal="center" vertical="center" wrapText="1"/>
    </xf>
    <xf numFmtId="9" fontId="30" fillId="46" borderId="34" xfId="0" applyNumberFormat="1" applyFont="1" applyFill="1" applyBorder="1" applyAlignment="1" applyProtection="1">
      <alignment horizontal="center" vertical="center" wrapText="1"/>
    </xf>
    <xf numFmtId="9" fontId="30" fillId="46" borderId="35" xfId="0" applyNumberFormat="1" applyFont="1" applyFill="1" applyBorder="1" applyAlignment="1" applyProtection="1">
      <alignment horizontal="center" vertical="center" wrapText="1"/>
    </xf>
    <xf numFmtId="9" fontId="24" fillId="46" borderId="79" xfId="0" applyNumberFormat="1" applyFont="1" applyFill="1" applyBorder="1" applyAlignment="1" applyProtection="1">
      <alignment horizontal="center" vertical="center" wrapText="1"/>
    </xf>
    <xf numFmtId="9" fontId="24" fillId="46" borderId="80" xfId="0" applyNumberFormat="1" applyFont="1" applyFill="1" applyBorder="1" applyAlignment="1" applyProtection="1">
      <alignment horizontal="center" vertical="center" wrapText="1"/>
    </xf>
    <xf numFmtId="9" fontId="24" fillId="46" borderId="33" xfId="0" applyNumberFormat="1" applyFont="1" applyFill="1" applyBorder="1" applyAlignment="1" applyProtection="1">
      <alignment horizontal="center" vertical="center" wrapText="1"/>
    </xf>
    <xf numFmtId="9" fontId="24" fillId="46" borderId="35" xfId="0" applyNumberFormat="1" applyFont="1" applyFill="1" applyBorder="1" applyAlignment="1" applyProtection="1">
      <alignment horizontal="center" vertical="center" wrapText="1"/>
    </xf>
    <xf numFmtId="9" fontId="24" fillId="46" borderId="34" xfId="0" applyNumberFormat="1" applyFont="1" applyFill="1" applyBorder="1" applyAlignment="1" applyProtection="1">
      <alignment horizontal="center" vertical="center" wrapText="1"/>
    </xf>
    <xf numFmtId="0" fontId="128" fillId="46" borderId="0" xfId="0" applyFont="1" applyFill="1" applyBorder="1" applyAlignment="1" applyProtection="1">
      <alignment vertical="top"/>
    </xf>
    <xf numFmtId="0" fontId="128" fillId="46" borderId="0" xfId="0" applyFont="1" applyFill="1" applyBorder="1" applyAlignment="1" applyProtection="1">
      <alignment horizontal="right" vertical="top"/>
    </xf>
    <xf numFmtId="9" fontId="128" fillId="46" borderId="32" xfId="0" applyNumberFormat="1" applyFont="1" applyFill="1" applyBorder="1" applyAlignment="1" applyProtection="1">
      <alignment horizontal="center" vertical="top" wrapText="1"/>
    </xf>
    <xf numFmtId="9" fontId="128" fillId="7" borderId="0" xfId="0" applyNumberFormat="1" applyFont="1" applyFill="1" applyBorder="1" applyAlignment="1" applyProtection="1">
      <alignment horizontal="center" vertical="top"/>
      <protection locked="0"/>
    </xf>
    <xf numFmtId="9" fontId="35" fillId="0" borderId="0" xfId="0" applyNumberFormat="1" applyFont="1" applyAlignment="1">
      <alignment horizontal="center" vertical="center"/>
    </xf>
    <xf numFmtId="0" fontId="109" fillId="7" borderId="41" xfId="0" applyFont="1" applyFill="1" applyBorder="1" applyAlignment="1">
      <alignment horizontal="left" vertical="center" wrapText="1" indent="1"/>
    </xf>
    <xf numFmtId="0" fontId="109" fillId="7" borderId="40" xfId="0" applyFont="1" applyFill="1" applyBorder="1" applyAlignment="1">
      <alignment horizontal="left" vertical="center" wrapText="1" indent="1"/>
    </xf>
    <xf numFmtId="0" fontId="35" fillId="7" borderId="41" xfId="0" applyFont="1" applyFill="1" applyBorder="1" applyAlignment="1">
      <alignment wrapText="1"/>
    </xf>
    <xf numFmtId="0" fontId="35" fillId="7" borderId="41" xfId="0" applyFont="1" applyFill="1" applyBorder="1" applyAlignment="1">
      <alignment vertical="center" wrapText="1"/>
    </xf>
    <xf numFmtId="0" fontId="35" fillId="7" borderId="43" xfId="0" applyFont="1" applyFill="1" applyBorder="1" applyAlignment="1">
      <alignment horizontal="center" wrapText="1"/>
    </xf>
    <xf numFmtId="0" fontId="58" fillId="36" borderId="29" xfId="0" applyFont="1" applyFill="1" applyBorder="1" applyAlignment="1" applyProtection="1">
      <alignment horizontal="center" vertical="center" wrapText="1"/>
    </xf>
    <xf numFmtId="0" fontId="6" fillId="37" borderId="29" xfId="0" applyFont="1" applyFill="1" applyBorder="1" applyAlignment="1" applyProtection="1">
      <alignment horizontal="center" vertical="center" wrapText="1"/>
    </xf>
    <xf numFmtId="0" fontId="68" fillId="49" borderId="29" xfId="0" applyFont="1" applyFill="1" applyBorder="1" applyAlignment="1" applyProtection="1">
      <alignment horizontal="center" vertical="center" wrapText="1"/>
    </xf>
    <xf numFmtId="0" fontId="126" fillId="48" borderId="0" xfId="0" applyFont="1" applyFill="1" applyAlignment="1">
      <alignment horizontal="right" vertical="center"/>
    </xf>
    <xf numFmtId="0" fontId="126" fillId="48" borderId="45" xfId="0" applyFont="1" applyFill="1" applyBorder="1" applyAlignment="1">
      <alignment horizontal="center" vertical="center"/>
    </xf>
    <xf numFmtId="0" fontId="109" fillId="7" borderId="12" xfId="0" applyFont="1" applyFill="1" applyBorder="1" applyAlignment="1">
      <alignment horizontal="left" vertical="center" wrapText="1" indent="1"/>
    </xf>
    <xf numFmtId="9" fontId="94" fillId="48" borderId="8" xfId="0" applyNumberFormat="1" applyFont="1" applyFill="1" applyBorder="1" applyAlignment="1">
      <alignment horizontal="center" vertical="center" wrapText="1"/>
    </xf>
    <xf numFmtId="9" fontId="94" fillId="48" borderId="2" xfId="0" applyNumberFormat="1" applyFont="1" applyFill="1" applyBorder="1" applyAlignment="1">
      <alignment horizontal="center" vertical="center" wrapText="1"/>
    </xf>
    <xf numFmtId="0" fontId="34" fillId="7" borderId="0" xfId="2" applyFont="1" applyFill="1" applyAlignment="1" applyProtection="1">
      <alignment vertical="center"/>
    </xf>
    <xf numFmtId="0" fontId="52" fillId="7" borderId="0" xfId="2" applyFont="1" applyFill="1" applyAlignment="1" applyProtection="1">
      <alignment horizontal="left" vertical="center" indent="1"/>
    </xf>
    <xf numFmtId="0" fontId="34" fillId="0" borderId="0" xfId="2" applyFont="1" applyAlignment="1" applyProtection="1">
      <alignment vertical="center"/>
    </xf>
    <xf numFmtId="0" fontId="34" fillId="7" borderId="0" xfId="2" applyFont="1" applyFill="1" applyAlignment="1" applyProtection="1">
      <alignment horizontal="right" vertical="center"/>
    </xf>
    <xf numFmtId="0" fontId="85" fillId="0" borderId="0" xfId="0" applyFont="1" applyAlignment="1" applyProtection="1">
      <alignment vertical="center"/>
    </xf>
    <xf numFmtId="9" fontId="58" fillId="9" borderId="28" xfId="0" applyNumberFormat="1" applyFont="1" applyFill="1" applyBorder="1" applyAlignment="1" applyProtection="1">
      <alignment horizontal="center" vertical="center"/>
    </xf>
    <xf numFmtId="9" fontId="56" fillId="9" borderId="29" xfId="0" applyNumberFormat="1" applyFont="1" applyFill="1" applyBorder="1" applyAlignment="1" applyProtection="1">
      <alignment horizontal="center" wrapText="1"/>
    </xf>
    <xf numFmtId="0" fontId="85" fillId="0" borderId="0" xfId="0" applyFont="1" applyProtection="1"/>
    <xf numFmtId="9" fontId="58" fillId="9" borderId="33" xfId="0" applyNumberFormat="1" applyFont="1" applyFill="1" applyBorder="1" applyAlignment="1" applyProtection="1">
      <alignment horizontal="center" vertical="center"/>
    </xf>
    <xf numFmtId="9" fontId="56" fillId="9" borderId="34" xfId="0" applyNumberFormat="1" applyFont="1" applyFill="1" applyBorder="1" applyAlignment="1" applyProtection="1">
      <alignment horizontal="left" vertical="center" wrapText="1" indent="8"/>
    </xf>
    <xf numFmtId="0" fontId="5" fillId="2" borderId="0" xfId="0" applyFont="1" applyFill="1" applyBorder="1" applyAlignment="1" applyProtection="1">
      <alignment horizontal="center" vertical="center"/>
    </xf>
    <xf numFmtId="0" fontId="6" fillId="3" borderId="0" xfId="0" applyFont="1" applyFill="1" applyBorder="1" applyAlignment="1" applyProtection="1">
      <alignment horizontal="left" vertical="center" indent="1"/>
    </xf>
    <xf numFmtId="0" fontId="7" fillId="3" borderId="0" xfId="0" applyFont="1" applyFill="1" applyBorder="1" applyAlignment="1" applyProtection="1">
      <alignment horizontal="right" vertical="center"/>
    </xf>
    <xf numFmtId="9" fontId="6" fillId="3" borderId="0" xfId="0" applyNumberFormat="1" applyFont="1" applyFill="1" applyBorder="1" applyAlignment="1" applyProtection="1">
      <alignment horizontal="left" vertical="center"/>
    </xf>
    <xf numFmtId="9" fontId="6" fillId="3" borderId="0" xfId="0" applyNumberFormat="1" applyFont="1" applyFill="1" applyBorder="1" applyAlignment="1" applyProtection="1">
      <alignment horizontal="left" vertical="center" indent="1"/>
    </xf>
    <xf numFmtId="9" fontId="9" fillId="46" borderId="31" xfId="1" applyNumberFormat="1" applyFont="1" applyFill="1" applyBorder="1" applyAlignment="1" applyProtection="1">
      <alignment horizontal="right" vertical="center" wrapText="1"/>
    </xf>
    <xf numFmtId="0" fontId="9" fillId="46" borderId="31" xfId="1" applyNumberFormat="1" applyFont="1" applyFill="1" applyBorder="1" applyAlignment="1" applyProtection="1">
      <alignment horizontal="right" vertical="center" wrapText="1"/>
    </xf>
    <xf numFmtId="0" fontId="9" fillId="46" borderId="33" xfId="1" applyNumberFormat="1" applyFont="1" applyFill="1" applyBorder="1" applyAlignment="1" applyProtection="1">
      <alignment horizontal="right" vertical="center" wrapText="1"/>
    </xf>
    <xf numFmtId="0" fontId="5" fillId="2" borderId="0" xfId="0" applyFont="1" applyFill="1" applyAlignment="1" applyProtection="1">
      <alignment horizontal="center" vertical="center"/>
    </xf>
    <xf numFmtId="0" fontId="11" fillId="2" borderId="0" xfId="0" applyNumberFormat="1" applyFont="1" applyFill="1" applyBorder="1" applyAlignment="1" applyProtection="1">
      <alignment horizontal="center" vertical="center"/>
    </xf>
    <xf numFmtId="0" fontId="5" fillId="2" borderId="0" xfId="0" applyFont="1" applyFill="1" applyAlignment="1" applyProtection="1">
      <alignment horizontal="left" vertical="center" indent="1"/>
    </xf>
    <xf numFmtId="0" fontId="5" fillId="2" borderId="0" xfId="0" applyFont="1" applyFill="1" applyBorder="1" applyProtection="1"/>
    <xf numFmtId="0" fontId="85" fillId="0" borderId="0" xfId="0" applyFont="1" applyBorder="1" applyProtection="1"/>
    <xf numFmtId="9" fontId="88" fillId="6" borderId="29" xfId="0" applyNumberFormat="1" applyFont="1" applyFill="1" applyBorder="1" applyAlignment="1" applyProtection="1">
      <alignment horizontal="center" vertical="center" wrapText="1"/>
    </xf>
    <xf numFmtId="0" fontId="88" fillId="6" borderId="29" xfId="0" applyNumberFormat="1" applyFont="1" applyFill="1" applyBorder="1" applyAlignment="1" applyProtection="1">
      <alignment vertical="center" wrapText="1"/>
    </xf>
    <xf numFmtId="0" fontId="5" fillId="46" borderId="31" xfId="0" applyFont="1" applyFill="1" applyBorder="1" applyProtection="1"/>
    <xf numFmtId="0" fontId="5" fillId="46" borderId="0" xfId="0" applyFont="1" applyFill="1" applyBorder="1" applyProtection="1"/>
    <xf numFmtId="0" fontId="60" fillId="50" borderId="33" xfId="0" applyFont="1" applyFill="1" applyBorder="1" applyAlignment="1" applyProtection="1">
      <alignment horizontal="center" vertical="center" wrapText="1"/>
    </xf>
    <xf numFmtId="0" fontId="60" fillId="50" borderId="0" xfId="0" applyFont="1" applyFill="1" applyBorder="1" applyAlignment="1" applyProtection="1">
      <alignment horizontal="center" vertical="center" wrapText="1"/>
    </xf>
    <xf numFmtId="0" fontId="60" fillId="50" borderId="32" xfId="0" applyFont="1" applyFill="1" applyBorder="1" applyAlignment="1" applyProtection="1">
      <alignment horizontal="center" vertical="center"/>
    </xf>
    <xf numFmtId="0" fontId="89" fillId="7" borderId="0" xfId="0" applyFont="1" applyFill="1" applyBorder="1" applyAlignment="1" applyProtection="1">
      <alignment horizontal="center"/>
    </xf>
    <xf numFmtId="0" fontId="17" fillId="7" borderId="0" xfId="0" applyFont="1" applyFill="1" applyBorder="1" applyAlignment="1" applyProtection="1">
      <alignment horizontal="left" vertical="center" wrapText="1" indent="1"/>
    </xf>
    <xf numFmtId="0" fontId="17" fillId="7" borderId="0" xfId="0" applyFont="1" applyFill="1" applyBorder="1" applyAlignment="1" applyProtection="1">
      <alignment horizontal="center" vertical="center" wrapText="1"/>
    </xf>
    <xf numFmtId="0" fontId="67" fillId="7" borderId="0" xfId="0" applyFont="1" applyFill="1" applyBorder="1" applyAlignment="1" applyProtection="1">
      <alignment horizontal="center" vertical="center"/>
    </xf>
    <xf numFmtId="0" fontId="104" fillId="52" borderId="32" xfId="0" applyNumberFormat="1" applyFont="1" applyFill="1" applyBorder="1" applyAlignment="1" applyProtection="1">
      <alignment horizontal="left" vertical="center" wrapText="1"/>
    </xf>
    <xf numFmtId="9" fontId="105" fillId="52" borderId="0" xfId="0" applyNumberFormat="1" applyFont="1" applyFill="1" applyBorder="1" applyAlignment="1" applyProtection="1">
      <alignment horizontal="left" vertical="center" wrapText="1"/>
    </xf>
    <xf numFmtId="0" fontId="106" fillId="51" borderId="32" xfId="0" applyFont="1" applyFill="1" applyBorder="1" applyProtection="1"/>
    <xf numFmtId="0" fontId="107" fillId="0" borderId="0" xfId="0" applyFont="1" applyBorder="1" applyProtection="1"/>
    <xf numFmtId="0" fontId="60" fillId="50" borderId="34" xfId="0" applyFont="1" applyFill="1" applyBorder="1" applyAlignment="1" applyProtection="1">
      <alignment horizontal="center" vertical="center" wrapText="1"/>
    </xf>
    <xf numFmtId="0" fontId="60" fillId="50" borderId="35" xfId="0" applyFont="1" applyFill="1" applyBorder="1" applyAlignment="1" applyProtection="1">
      <alignment horizontal="center" vertical="center" wrapText="1"/>
    </xf>
    <xf numFmtId="0" fontId="85" fillId="0" borderId="0" xfId="0" applyFont="1" applyBorder="1" applyAlignment="1" applyProtection="1">
      <alignment horizontal="center"/>
    </xf>
    <xf numFmtId="0" fontId="86" fillId="7" borderId="0" xfId="0" applyFont="1" applyFill="1" applyBorder="1" applyAlignment="1" applyProtection="1">
      <alignment horizontal="center"/>
    </xf>
    <xf numFmtId="0" fontId="67" fillId="2" borderId="0" xfId="0" applyFont="1" applyFill="1" applyBorder="1" applyAlignment="1" applyProtection="1">
      <alignment horizontal="left" vertical="center" wrapText="1" indent="1"/>
    </xf>
    <xf numFmtId="0" fontId="67" fillId="2" borderId="0" xfId="0" applyFont="1" applyFill="1" applyBorder="1" applyAlignment="1" applyProtection="1">
      <alignment horizontal="center" vertical="center" wrapText="1"/>
    </xf>
    <xf numFmtId="0" fontId="67" fillId="0" borderId="39" xfId="0" applyFont="1" applyBorder="1" applyAlignment="1" applyProtection="1">
      <alignment horizontal="left" vertical="center" wrapText="1" indent="1"/>
    </xf>
    <xf numFmtId="9" fontId="58" fillId="17" borderId="29" xfId="0" applyNumberFormat="1" applyFont="1" applyFill="1" applyBorder="1" applyAlignment="1" applyProtection="1">
      <alignment horizontal="center" vertical="center"/>
    </xf>
    <xf numFmtId="9" fontId="58" fillId="17" borderId="30" xfId="0" applyNumberFormat="1" applyFont="1" applyFill="1" applyBorder="1" applyAlignment="1" applyProtection="1">
      <alignment horizontal="center" vertical="center" wrapText="1"/>
    </xf>
    <xf numFmtId="9" fontId="58" fillId="50" borderId="29" xfId="0" applyNumberFormat="1" applyFont="1" applyFill="1" applyBorder="1" applyAlignment="1" applyProtection="1">
      <alignment horizontal="center" vertical="center"/>
    </xf>
    <xf numFmtId="9" fontId="65" fillId="20" borderId="28" xfId="0" applyNumberFormat="1" applyFont="1" applyFill="1" applyBorder="1" applyAlignment="1" applyProtection="1">
      <alignment horizontal="left" vertical="center" wrapText="1" indent="1"/>
    </xf>
    <xf numFmtId="9" fontId="58" fillId="50" borderId="29" xfId="9" applyNumberFormat="1" applyFont="1" applyFill="1" applyBorder="1" applyAlignment="1" applyProtection="1">
      <alignment horizontal="center" vertical="center" wrapText="1"/>
    </xf>
    <xf numFmtId="0" fontId="58" fillId="50" borderId="30" xfId="0" applyFont="1" applyFill="1" applyBorder="1" applyAlignment="1" applyProtection="1">
      <alignment horizontal="center" vertical="center" wrapText="1"/>
    </xf>
    <xf numFmtId="0" fontId="63" fillId="0" borderId="0" xfId="0" applyFont="1" applyBorder="1" applyProtection="1"/>
    <xf numFmtId="9" fontId="7" fillId="46" borderId="0" xfId="0" applyNumberFormat="1" applyFont="1" applyFill="1" applyBorder="1" applyAlignment="1" applyProtection="1">
      <alignment horizontal="center" vertical="center"/>
    </xf>
    <xf numFmtId="9" fontId="7" fillId="46" borderId="32" xfId="0" applyNumberFormat="1" applyFont="1" applyFill="1" applyBorder="1" applyAlignment="1" applyProtection="1">
      <alignment horizontal="center" vertical="center" wrapText="1"/>
    </xf>
    <xf numFmtId="9" fontId="7" fillId="46" borderId="31" xfId="0" applyNumberFormat="1" applyFont="1" applyFill="1" applyBorder="1" applyAlignment="1" applyProtection="1">
      <alignment horizontal="left" vertical="center" wrapText="1" indent="1"/>
    </xf>
    <xf numFmtId="9" fontId="36" fillId="46" borderId="0" xfId="0" applyNumberFormat="1" applyFont="1" applyFill="1" applyBorder="1" applyAlignment="1" applyProtection="1">
      <alignment horizontal="center" vertical="center"/>
    </xf>
    <xf numFmtId="0" fontId="7" fillId="61" borderId="31" xfId="0" applyFont="1" applyFill="1" applyBorder="1" applyAlignment="1" applyProtection="1">
      <alignment horizontal="left" vertical="center" wrapText="1" indent="1"/>
    </xf>
    <xf numFmtId="9" fontId="7" fillId="63" borderId="0" xfId="0" applyNumberFormat="1" applyFont="1" applyFill="1" applyBorder="1" applyAlignment="1" applyProtection="1">
      <alignment horizontal="center" vertical="center"/>
    </xf>
    <xf numFmtId="0" fontId="36" fillId="51" borderId="32" xfId="0" applyFont="1" applyFill="1" applyBorder="1" applyAlignment="1" applyProtection="1">
      <alignment horizontal="center" vertical="center" wrapText="1"/>
    </xf>
    <xf numFmtId="9" fontId="7" fillId="61" borderId="0" xfId="0" applyNumberFormat="1" applyFont="1" applyFill="1" applyBorder="1" applyAlignment="1" applyProtection="1">
      <alignment horizontal="center" vertical="center"/>
    </xf>
    <xf numFmtId="0" fontId="7" fillId="61" borderId="33" xfId="0" applyFont="1" applyFill="1" applyBorder="1" applyAlignment="1" applyProtection="1">
      <alignment horizontal="left" vertical="center" wrapText="1" indent="1"/>
    </xf>
    <xf numFmtId="9" fontId="7" fillId="61" borderId="34" xfId="0" applyNumberFormat="1" applyFont="1" applyFill="1" applyBorder="1" applyAlignment="1" applyProtection="1">
      <alignment horizontal="center" vertical="center"/>
    </xf>
    <xf numFmtId="0" fontId="36" fillId="51" borderId="35" xfId="0" applyFont="1" applyFill="1" applyBorder="1" applyAlignment="1" applyProtection="1">
      <alignment horizontal="center" vertical="center" wrapText="1"/>
    </xf>
    <xf numFmtId="9" fontId="36" fillId="46" borderId="32" xfId="0" applyNumberFormat="1" applyFont="1" applyFill="1" applyBorder="1" applyAlignment="1" applyProtection="1">
      <alignment horizontal="center" vertical="center"/>
    </xf>
    <xf numFmtId="9" fontId="7" fillId="46" borderId="34" xfId="0" applyNumberFormat="1" applyFont="1" applyFill="1" applyBorder="1" applyAlignment="1" applyProtection="1">
      <alignment horizontal="center" vertical="center"/>
    </xf>
    <xf numFmtId="9" fontId="7" fillId="46" borderId="35" xfId="0" applyNumberFormat="1" applyFont="1" applyFill="1" applyBorder="1" applyAlignment="1" applyProtection="1">
      <alignment horizontal="center" vertical="center" wrapText="1"/>
    </xf>
    <xf numFmtId="9" fontId="7" fillId="46" borderId="33" xfId="0" applyNumberFormat="1" applyFont="1" applyFill="1" applyBorder="1" applyAlignment="1" applyProtection="1">
      <alignment horizontal="left" vertical="center" wrapText="1" indent="1"/>
    </xf>
    <xf numFmtId="9" fontId="36" fillId="46" borderId="35" xfId="0" applyNumberFormat="1" applyFont="1" applyFill="1" applyBorder="1" applyAlignment="1" applyProtection="1">
      <alignment horizontal="center" vertical="center"/>
    </xf>
    <xf numFmtId="0" fontId="32" fillId="0" borderId="0" xfId="0" applyFont="1" applyFill="1" applyBorder="1" applyAlignment="1" applyProtection="1">
      <alignment horizontal="center"/>
    </xf>
    <xf numFmtId="0" fontId="61" fillId="0" borderId="0" xfId="0" applyFont="1" applyFill="1" applyBorder="1" applyAlignment="1" applyProtection="1">
      <alignment horizontal="left" vertical="center" wrapText="1" indent="1"/>
    </xf>
    <xf numFmtId="0" fontId="61" fillId="0" borderId="0" xfId="0" applyFont="1" applyFill="1" applyBorder="1" applyAlignment="1" applyProtection="1">
      <alignment vertical="center" wrapText="1"/>
    </xf>
    <xf numFmtId="0" fontId="87" fillId="0" borderId="0" xfId="0" applyFont="1" applyFill="1" applyBorder="1" applyAlignment="1" applyProtection="1">
      <alignment horizontal="center" vertical="top"/>
    </xf>
    <xf numFmtId="9" fontId="66" fillId="0" borderId="0" xfId="0" applyNumberFormat="1" applyFont="1" applyFill="1" applyBorder="1" applyAlignment="1" applyProtection="1">
      <alignment horizontal="left" vertical="center" wrapText="1" indent="1"/>
    </xf>
    <xf numFmtId="9" fontId="66" fillId="0" borderId="0" xfId="0" applyNumberFormat="1" applyFont="1" applyFill="1" applyBorder="1" applyAlignment="1" applyProtection="1">
      <alignment vertical="center" wrapText="1"/>
    </xf>
    <xf numFmtId="0" fontId="32" fillId="0" borderId="0" xfId="0" applyFont="1" applyFill="1" applyBorder="1" applyAlignment="1" applyProtection="1">
      <alignment horizontal="left" indent="1"/>
    </xf>
    <xf numFmtId="0" fontId="85" fillId="0" borderId="0" xfId="0" applyFont="1" applyFill="1" applyProtection="1"/>
    <xf numFmtId="0" fontId="87" fillId="0" borderId="0" xfId="0" applyFont="1" applyFill="1" applyBorder="1" applyAlignment="1" applyProtection="1">
      <alignment horizontal="left" vertical="top" indent="1"/>
    </xf>
    <xf numFmtId="0" fontId="12" fillId="0" borderId="0" xfId="0" applyNumberFormat="1" applyFont="1" applyFill="1" applyBorder="1" applyAlignment="1" applyProtection="1">
      <alignment vertical="center" wrapText="1"/>
    </xf>
    <xf numFmtId="0" fontId="85" fillId="0" borderId="0" xfId="0" applyFont="1" applyAlignment="1" applyProtection="1">
      <alignment horizontal="left" indent="1"/>
    </xf>
    <xf numFmtId="0" fontId="67" fillId="0" borderId="38" xfId="0" applyFont="1" applyBorder="1" applyAlignment="1" applyProtection="1">
      <alignment horizontal="left" vertical="center" wrapText="1" indent="1"/>
      <protection locked="0"/>
    </xf>
    <xf numFmtId="0" fontId="67" fillId="0" borderId="37" xfId="0" applyFont="1" applyBorder="1" applyAlignment="1" applyProtection="1">
      <alignment vertical="center" wrapText="1"/>
      <protection locked="0"/>
    </xf>
    <xf numFmtId="0" fontId="34" fillId="7" borderId="0" xfId="2" applyFont="1" applyFill="1" applyBorder="1" applyAlignment="1" applyProtection="1">
      <alignment vertical="center"/>
    </xf>
    <xf numFmtId="0" fontId="52" fillId="7" borderId="0" xfId="2" applyFont="1" applyFill="1" applyBorder="1" applyAlignment="1" applyProtection="1">
      <alignment vertical="center"/>
    </xf>
    <xf numFmtId="0" fontId="34" fillId="7" borderId="0" xfId="2" applyFont="1" applyFill="1" applyBorder="1" applyAlignment="1" applyProtection="1">
      <alignment horizontal="right" vertical="center"/>
    </xf>
    <xf numFmtId="0" fontId="34" fillId="0" borderId="0" xfId="2" applyFont="1" applyBorder="1" applyAlignment="1" applyProtection="1">
      <alignment vertical="center"/>
    </xf>
    <xf numFmtId="0" fontId="30" fillId="2" borderId="0" xfId="0" applyFont="1" applyFill="1" applyBorder="1" applyAlignment="1" applyProtection="1">
      <alignment horizontal="left" vertical="center"/>
    </xf>
    <xf numFmtId="0" fontId="30" fillId="2" borderId="0" xfId="0" applyFont="1" applyFill="1" applyBorder="1" applyAlignment="1" applyProtection="1">
      <alignment horizontal="left" vertical="center" indent="1"/>
    </xf>
    <xf numFmtId="0" fontId="30" fillId="2" borderId="0" xfId="0" applyFont="1" applyFill="1" applyBorder="1" applyAlignment="1" applyProtection="1">
      <alignment horizontal="center" vertical="center"/>
    </xf>
    <xf numFmtId="0" fontId="14" fillId="2" borderId="0" xfId="0" applyFont="1" applyFill="1" applyBorder="1" applyAlignment="1" applyProtection="1">
      <alignment horizontal="center" vertical="center"/>
    </xf>
    <xf numFmtId="14" fontId="14" fillId="2" borderId="0" xfId="1" applyNumberFormat="1" applyFont="1" applyFill="1" applyBorder="1" applyAlignment="1" applyProtection="1">
      <alignment horizontal="right" vertical="center"/>
    </xf>
    <xf numFmtId="0" fontId="73" fillId="0" borderId="0" xfId="0" applyFont="1" applyBorder="1" applyProtection="1"/>
    <xf numFmtId="0" fontId="58" fillId="7" borderId="28" xfId="1" applyFont="1" applyFill="1" applyBorder="1" applyAlignment="1" applyProtection="1">
      <alignment horizontal="center" vertical="center" wrapText="1"/>
    </xf>
    <xf numFmtId="0" fontId="58" fillId="7" borderId="29" xfId="1" applyFont="1" applyFill="1" applyBorder="1" applyAlignment="1" applyProtection="1">
      <alignment horizontal="left" vertical="center" wrapText="1" indent="1"/>
    </xf>
    <xf numFmtId="0" fontId="36" fillId="0" borderId="0" xfId="0" applyFont="1" applyBorder="1" applyProtection="1"/>
    <xf numFmtId="0" fontId="78" fillId="0" borderId="0" xfId="0" applyFont="1" applyBorder="1" applyProtection="1"/>
    <xf numFmtId="0" fontId="123" fillId="0" borderId="0" xfId="0" applyFont="1" applyBorder="1" applyProtection="1"/>
    <xf numFmtId="0" fontId="8" fillId="9" borderId="0" xfId="0" applyNumberFormat="1" applyFont="1" applyFill="1" applyBorder="1" applyAlignment="1" applyProtection="1">
      <alignment horizontal="center" vertical="center" wrapText="1"/>
    </xf>
    <xf numFmtId="0" fontId="17" fillId="9" borderId="0" xfId="0" applyNumberFormat="1" applyFont="1" applyFill="1" applyBorder="1" applyAlignment="1" applyProtection="1">
      <alignment horizontal="center" vertical="center" wrapText="1"/>
    </xf>
    <xf numFmtId="0" fontId="36" fillId="7" borderId="0" xfId="0" applyFont="1" applyFill="1" applyBorder="1" applyProtection="1"/>
    <xf numFmtId="0" fontId="120" fillId="52" borderId="63" xfId="1" applyFont="1" applyFill="1" applyBorder="1" applyAlignment="1" applyProtection="1">
      <alignment horizontal="center" vertical="center" wrapText="1"/>
    </xf>
    <xf numFmtId="0" fontId="121" fillId="0" borderId="0" xfId="0" applyFont="1" applyBorder="1" applyProtection="1"/>
    <xf numFmtId="0" fontId="70" fillId="0" borderId="0" xfId="0" applyFont="1" applyFill="1" applyBorder="1" applyAlignment="1" applyProtection="1">
      <alignment vertical="center"/>
    </xf>
    <xf numFmtId="0" fontId="114" fillId="0" borderId="0" xfId="0" applyFont="1" applyBorder="1" applyProtection="1"/>
    <xf numFmtId="0" fontId="117" fillId="15" borderId="34" xfId="1" applyFont="1" applyFill="1" applyBorder="1" applyAlignment="1" applyProtection="1">
      <alignment vertical="center" wrapText="1"/>
    </xf>
    <xf numFmtId="0" fontId="61" fillId="39" borderId="29" xfId="0" applyFont="1" applyFill="1" applyBorder="1" applyProtection="1"/>
    <xf numFmtId="9" fontId="69" fillId="46" borderId="65" xfId="0" applyNumberFormat="1" applyFont="1" applyFill="1" applyBorder="1" applyAlignment="1" applyProtection="1">
      <alignment horizontal="center" vertical="center"/>
    </xf>
    <xf numFmtId="0" fontId="13" fillId="0" borderId="0" xfId="0" applyFont="1" applyFill="1" applyBorder="1" applyAlignment="1" applyProtection="1">
      <alignment horizontal="left" vertical="center"/>
    </xf>
    <xf numFmtId="9" fontId="69" fillId="46" borderId="61" xfId="0" applyNumberFormat="1" applyFont="1" applyFill="1" applyBorder="1" applyAlignment="1" applyProtection="1">
      <alignment horizontal="center" vertical="center"/>
    </xf>
    <xf numFmtId="9" fontId="69" fillId="46" borderId="68" xfId="0" applyNumberFormat="1" applyFont="1" applyFill="1" applyBorder="1" applyAlignment="1" applyProtection="1">
      <alignment horizontal="center" vertical="center"/>
    </xf>
    <xf numFmtId="0" fontId="68" fillId="0" borderId="0" xfId="0" applyFont="1" applyBorder="1" applyProtection="1"/>
    <xf numFmtId="0" fontId="36" fillId="0" borderId="0" xfId="0" applyFont="1" applyBorder="1" applyAlignment="1" applyProtection="1">
      <alignment horizontal="left" indent="1"/>
    </xf>
    <xf numFmtId="9" fontId="69" fillId="46" borderId="70" xfId="0" applyNumberFormat="1" applyFont="1" applyFill="1" applyBorder="1" applyAlignment="1" applyProtection="1">
      <alignment horizontal="center" vertical="center"/>
    </xf>
    <xf numFmtId="9" fontId="69" fillId="46" borderId="73" xfId="0" applyNumberFormat="1" applyFont="1" applyFill="1" applyBorder="1" applyAlignment="1" applyProtection="1">
      <alignment horizontal="center" vertical="center"/>
    </xf>
    <xf numFmtId="9" fontId="69" fillId="46" borderId="75" xfId="0" applyNumberFormat="1" applyFont="1" applyFill="1" applyBorder="1" applyAlignment="1" applyProtection="1">
      <alignment horizontal="center" vertical="center"/>
    </xf>
    <xf numFmtId="9" fontId="75" fillId="37" borderId="29" xfId="0" applyNumberFormat="1" applyFont="1" applyFill="1" applyBorder="1" applyAlignment="1" applyProtection="1">
      <alignment horizontal="center" vertical="center"/>
    </xf>
    <xf numFmtId="0" fontId="68" fillId="37" borderId="29" xfId="0" applyFont="1" applyFill="1" applyBorder="1" applyAlignment="1" applyProtection="1">
      <alignment horizontal="center" vertical="center" wrapText="1"/>
    </xf>
    <xf numFmtId="0" fontId="0" fillId="0" borderId="0" xfId="0" applyProtection="1"/>
    <xf numFmtId="9" fontId="58" fillId="16" borderId="29" xfId="0" applyNumberFormat="1" applyFont="1" applyFill="1" applyBorder="1" applyAlignment="1" applyProtection="1">
      <alignment horizontal="center" vertical="center"/>
    </xf>
    <xf numFmtId="0" fontId="58" fillId="16" borderId="29" xfId="0" applyFont="1" applyFill="1" applyBorder="1" applyAlignment="1" applyProtection="1">
      <alignment horizontal="center" vertical="center"/>
    </xf>
    <xf numFmtId="0" fontId="58" fillId="0" borderId="0" xfId="0" applyFont="1" applyBorder="1" applyProtection="1"/>
    <xf numFmtId="0" fontId="58" fillId="15" borderId="29" xfId="1" applyFont="1" applyFill="1" applyBorder="1" applyAlignment="1" applyProtection="1">
      <alignment horizontal="center" vertical="center" wrapText="1"/>
    </xf>
    <xf numFmtId="0" fontId="95" fillId="0" borderId="66" xfId="0" applyFont="1" applyFill="1" applyBorder="1" applyAlignment="1" applyProtection="1">
      <alignment horizontal="center" vertical="center" wrapText="1"/>
      <protection locked="0"/>
    </xf>
    <xf numFmtId="0" fontId="95" fillId="0" borderId="71" xfId="0" applyFont="1" applyFill="1" applyBorder="1" applyAlignment="1" applyProtection="1">
      <alignment horizontal="center" vertical="center" wrapText="1"/>
      <protection locked="0"/>
    </xf>
    <xf numFmtId="0" fontId="30" fillId="2" borderId="0" xfId="1" applyFont="1" applyFill="1" applyBorder="1" applyAlignment="1" applyProtection="1">
      <alignment horizontal="left" vertical="center"/>
    </xf>
    <xf numFmtId="0" fontId="30" fillId="2" borderId="0" xfId="1" applyFont="1" applyFill="1" applyBorder="1" applyAlignment="1" applyProtection="1">
      <alignment vertical="center"/>
    </xf>
    <xf numFmtId="0" fontId="30" fillId="2" borderId="0" xfId="1" applyFont="1" applyFill="1" applyBorder="1" applyAlignment="1" applyProtection="1">
      <alignment horizontal="center" vertical="center"/>
    </xf>
    <xf numFmtId="0" fontId="30" fillId="2" borderId="0" xfId="1" applyFont="1" applyFill="1" applyBorder="1" applyAlignment="1" applyProtection="1">
      <alignment horizontal="right" vertical="center"/>
    </xf>
    <xf numFmtId="0" fontId="71" fillId="2" borderId="0" xfId="2" applyFont="1" applyFill="1" applyBorder="1" applyAlignment="1" applyProtection="1">
      <alignment vertical="center"/>
    </xf>
    <xf numFmtId="0" fontId="71" fillId="0" borderId="0" xfId="2" applyFont="1" applyAlignment="1" applyProtection="1">
      <alignment vertical="center"/>
    </xf>
    <xf numFmtId="0" fontId="61" fillId="7" borderId="49" xfId="1" applyFont="1" applyFill="1" applyBorder="1" applyAlignment="1" applyProtection="1">
      <alignment horizontal="center" vertical="top" wrapText="1"/>
    </xf>
    <xf numFmtId="0" fontId="79" fillId="7" borderId="50" xfId="2" applyFont="1" applyFill="1" applyBorder="1" applyProtection="1"/>
    <xf numFmtId="0" fontId="79" fillId="0" borderId="0" xfId="2" applyFont="1" applyProtection="1"/>
    <xf numFmtId="0" fontId="61" fillId="7" borderId="55" xfId="1" applyFont="1" applyFill="1" applyBorder="1" applyAlignment="1" applyProtection="1">
      <alignment horizontal="center" vertical="center" wrapText="1"/>
    </xf>
    <xf numFmtId="0" fontId="79" fillId="7" borderId="0" xfId="2" applyFont="1" applyFill="1" applyBorder="1" applyProtection="1"/>
    <xf numFmtId="0" fontId="71" fillId="0" borderId="0" xfId="2" applyFont="1" applyProtection="1"/>
    <xf numFmtId="0" fontId="79" fillId="0" borderId="0" xfId="2" applyFont="1" applyAlignment="1" applyProtection="1">
      <alignment vertical="center"/>
    </xf>
    <xf numFmtId="0" fontId="5" fillId="0" borderId="0" xfId="2" applyFont="1" applyProtection="1"/>
    <xf numFmtId="0" fontId="79" fillId="0" borderId="0" xfId="2" applyFont="1" applyBorder="1" applyProtection="1"/>
    <xf numFmtId="0" fontId="79" fillId="0" borderId="0" xfId="2" applyFont="1" applyFill="1" applyBorder="1" applyProtection="1"/>
    <xf numFmtId="0" fontId="79" fillId="0" borderId="0" xfId="2" applyFont="1" applyFill="1" applyProtection="1"/>
    <xf numFmtId="0" fontId="79" fillId="2" borderId="0" xfId="2" applyFont="1" applyFill="1" applyProtection="1"/>
    <xf numFmtId="0" fontId="37" fillId="0" borderId="0" xfId="0" applyFont="1" applyBorder="1" applyProtection="1"/>
    <xf numFmtId="0" fontId="35" fillId="0" borderId="0" xfId="0" applyFont="1" applyBorder="1" applyProtection="1"/>
    <xf numFmtId="0" fontId="35" fillId="0" borderId="0" xfId="0" applyFont="1" applyBorder="1" applyAlignment="1" applyProtection="1">
      <alignment vertical="top"/>
    </xf>
    <xf numFmtId="0" fontId="35" fillId="0" borderId="0" xfId="0" applyFont="1" applyBorder="1" applyAlignment="1" applyProtection="1">
      <alignment vertical="center"/>
    </xf>
    <xf numFmtId="0" fontId="35" fillId="7" borderId="0" xfId="0" applyFont="1" applyFill="1" applyBorder="1" applyProtection="1"/>
    <xf numFmtId="9" fontId="35" fillId="0" borderId="0" xfId="0" applyNumberFormat="1" applyFont="1" applyBorder="1" applyAlignment="1" applyProtection="1">
      <alignment horizontal="center" vertical="center"/>
    </xf>
    <xf numFmtId="9" fontId="35" fillId="0" borderId="0" xfId="0" applyNumberFormat="1" applyFont="1" applyBorder="1" applyProtection="1"/>
    <xf numFmtId="0" fontId="73" fillId="46" borderId="31" xfId="0" applyFont="1" applyFill="1" applyBorder="1" applyAlignment="1" applyProtection="1">
      <alignment vertical="center"/>
    </xf>
    <xf numFmtId="0" fontId="44" fillId="46" borderId="0" xfId="0" applyFont="1" applyFill="1" applyBorder="1" applyAlignment="1" applyProtection="1">
      <alignment horizontal="right" vertical="center" indent="1"/>
    </xf>
    <xf numFmtId="49" fontId="44" fillId="46" borderId="0" xfId="0" applyNumberFormat="1" applyFont="1" applyFill="1" applyBorder="1" applyAlignment="1" applyProtection="1">
      <alignment horizontal="center" vertical="center"/>
    </xf>
    <xf numFmtId="49" fontId="44" fillId="46" borderId="32" xfId="0" applyNumberFormat="1" applyFont="1" applyFill="1" applyBorder="1" applyAlignment="1" applyProtection="1">
      <alignment horizontal="center" vertical="center"/>
    </xf>
    <xf numFmtId="0" fontId="37" fillId="0" borderId="0" xfId="0" applyFont="1" applyBorder="1" applyAlignment="1" applyProtection="1">
      <alignment vertical="center"/>
    </xf>
    <xf numFmtId="0" fontId="44" fillId="46" borderId="31" xfId="0" applyFont="1" applyFill="1" applyBorder="1" applyAlignment="1" applyProtection="1">
      <alignment horizontal="center" vertical="center"/>
    </xf>
    <xf numFmtId="0" fontId="73" fillId="46" borderId="33" xfId="0" applyFont="1" applyFill="1" applyBorder="1" applyAlignment="1" applyProtection="1">
      <alignment vertical="center"/>
    </xf>
    <xf numFmtId="0" fontId="44" fillId="46" borderId="34" xfId="0" applyFont="1" applyFill="1" applyBorder="1" applyAlignment="1" applyProtection="1">
      <alignment horizontal="right" vertical="center" indent="1"/>
    </xf>
    <xf numFmtId="0" fontId="25" fillId="10" borderId="48" xfId="1" applyFont="1" applyFill="1" applyBorder="1" applyAlignment="1" applyProtection="1">
      <alignment horizontal="center" vertical="center" wrapText="1"/>
    </xf>
    <xf numFmtId="0" fontId="120" fillId="6" borderId="63" xfId="1" applyFont="1" applyFill="1" applyBorder="1" applyAlignment="1" applyProtection="1">
      <alignment horizontal="center" vertical="center" wrapText="1"/>
    </xf>
    <xf numFmtId="0" fontId="57" fillId="15" borderId="34" xfId="1" applyFont="1" applyFill="1" applyBorder="1" applyAlignment="1" applyProtection="1">
      <alignment horizontal="center" vertical="center" wrapText="1"/>
    </xf>
    <xf numFmtId="9" fontId="57" fillId="14" borderId="29" xfId="0" applyNumberFormat="1" applyFont="1" applyFill="1" applyBorder="1" applyAlignment="1" applyProtection="1">
      <alignment horizontal="center" vertical="center" wrapText="1"/>
    </xf>
    <xf numFmtId="14" fontId="30" fillId="2" borderId="0" xfId="1" applyNumberFormat="1" applyFont="1" applyFill="1" applyBorder="1" applyAlignment="1" applyProtection="1">
      <alignment horizontal="right" vertical="center"/>
    </xf>
    <xf numFmtId="0" fontId="6" fillId="46" borderId="31" xfId="0" applyFont="1" applyFill="1" applyBorder="1" applyAlignment="1" applyProtection="1">
      <alignment horizontal="center" vertical="center" wrapText="1"/>
    </xf>
    <xf numFmtId="0" fontId="6" fillId="46" borderId="0" xfId="0" applyFont="1" applyFill="1" applyBorder="1" applyAlignment="1" applyProtection="1">
      <alignment horizontal="center" vertical="center" wrapText="1"/>
    </xf>
    <xf numFmtId="49" fontId="7" fillId="3" borderId="31" xfId="0" applyNumberFormat="1" applyFont="1" applyFill="1" applyBorder="1" applyAlignment="1" applyProtection="1">
      <alignment horizontal="left" vertical="top" indent="2"/>
    </xf>
    <xf numFmtId="0" fontId="3" fillId="2" borderId="0" xfId="0" applyFont="1" applyFill="1" applyBorder="1" applyAlignment="1" applyProtection="1">
      <alignment horizontal="center" vertical="center"/>
    </xf>
    <xf numFmtId="0" fontId="115" fillId="0" borderId="49" xfId="0" applyFont="1" applyFill="1" applyBorder="1" applyAlignment="1" applyProtection="1">
      <alignment horizontal="left" vertical="center" indent="1"/>
    </xf>
    <xf numFmtId="0" fontId="114" fillId="0" borderId="50" xfId="0" applyFont="1" applyFill="1" applyBorder="1" applyProtection="1"/>
    <xf numFmtId="0" fontId="114" fillId="0" borderId="51" xfId="0" applyFont="1" applyFill="1" applyBorder="1" applyProtection="1"/>
    <xf numFmtId="0" fontId="115" fillId="0" borderId="52" xfId="0" applyFont="1" applyFill="1" applyBorder="1" applyAlignment="1" applyProtection="1">
      <alignment horizontal="left" vertical="center" indent="1"/>
    </xf>
    <xf numFmtId="0" fontId="114" fillId="0" borderId="53" xfId="0" applyFont="1" applyFill="1" applyBorder="1" applyProtection="1"/>
    <xf numFmtId="0" fontId="114" fillId="0" borderId="54" xfId="0" applyFont="1" applyFill="1" applyBorder="1" applyProtection="1"/>
    <xf numFmtId="9" fontId="58" fillId="18" borderId="28" xfId="0" applyNumberFormat="1" applyFont="1" applyFill="1" applyBorder="1" applyAlignment="1" applyProtection="1">
      <alignment horizontal="left" vertical="center" wrapText="1" indent="1"/>
    </xf>
    <xf numFmtId="0" fontId="35" fillId="7" borderId="41" xfId="0" applyFont="1" applyFill="1" applyBorder="1" applyAlignment="1">
      <alignment horizontal="left" vertical="center" indent="1"/>
    </xf>
    <xf numFmtId="0" fontId="109" fillId="7" borderId="43" xfId="0" applyFont="1" applyFill="1" applyBorder="1" applyAlignment="1">
      <alignment vertical="center"/>
    </xf>
    <xf numFmtId="49" fontId="7" fillId="3" borderId="0" xfId="0" applyNumberFormat="1" applyFont="1" applyFill="1" applyBorder="1" applyAlignment="1" applyProtection="1">
      <alignment vertical="top"/>
    </xf>
    <xf numFmtId="0" fontId="79" fillId="0" borderId="0" xfId="2" applyFont="1" applyFill="1" applyAlignment="1" applyProtection="1">
      <alignment horizontal="left" vertical="center" indent="1"/>
    </xf>
    <xf numFmtId="49" fontId="95" fillId="43" borderId="65" xfId="5" applyNumberFormat="1" applyFont="1" applyFill="1" applyBorder="1" applyAlignment="1" applyProtection="1">
      <alignment horizontal="left" vertical="center" wrapText="1" indent="1"/>
      <protection locked="0"/>
    </xf>
    <xf numFmtId="49" fontId="95" fillId="43" borderId="61" xfId="5" applyNumberFormat="1" applyFont="1" applyFill="1" applyBorder="1" applyAlignment="1" applyProtection="1">
      <alignment horizontal="left" vertical="center" wrapText="1" indent="1"/>
      <protection locked="0"/>
    </xf>
    <xf numFmtId="49" fontId="95" fillId="43" borderId="68" xfId="5" applyNumberFormat="1" applyFont="1" applyFill="1" applyBorder="1" applyAlignment="1" applyProtection="1">
      <alignment horizontal="left" vertical="center" wrapText="1" indent="1"/>
      <protection locked="0"/>
    </xf>
    <xf numFmtId="49" fontId="95" fillId="7" borderId="65" xfId="5" applyNumberFormat="1" applyFont="1" applyFill="1" applyBorder="1" applyAlignment="1" applyProtection="1">
      <alignment horizontal="left" vertical="center" wrapText="1" indent="1"/>
      <protection locked="0"/>
    </xf>
    <xf numFmtId="49" fontId="95" fillId="7" borderId="61" xfId="5" applyNumberFormat="1" applyFont="1" applyFill="1" applyBorder="1" applyAlignment="1" applyProtection="1">
      <alignment horizontal="left" vertical="center" wrapText="1" indent="1"/>
      <protection locked="0"/>
    </xf>
    <xf numFmtId="49" fontId="95" fillId="7" borderId="68" xfId="5" applyNumberFormat="1" applyFont="1" applyFill="1" applyBorder="1" applyAlignment="1" applyProtection="1">
      <alignment horizontal="left" vertical="center" wrapText="1" indent="1"/>
      <protection locked="0"/>
    </xf>
    <xf numFmtId="49" fontId="95" fillId="7" borderId="70" xfId="5" applyNumberFormat="1" applyFont="1" applyFill="1" applyBorder="1" applyAlignment="1" applyProtection="1">
      <alignment horizontal="left" vertical="center" wrapText="1" indent="1"/>
      <protection locked="0"/>
    </xf>
    <xf numFmtId="49" fontId="95" fillId="7" borderId="73" xfId="5" applyNumberFormat="1" applyFont="1" applyFill="1" applyBorder="1" applyAlignment="1" applyProtection="1">
      <alignment horizontal="left" vertical="center" wrapText="1" indent="1"/>
      <protection locked="0"/>
    </xf>
    <xf numFmtId="49" fontId="95" fillId="7" borderId="75" xfId="5" applyNumberFormat="1" applyFont="1" applyFill="1" applyBorder="1" applyAlignment="1" applyProtection="1">
      <alignment horizontal="left" vertical="center" wrapText="1" indent="1"/>
      <protection locked="0"/>
    </xf>
    <xf numFmtId="0" fontId="16" fillId="6" borderId="55" xfId="1" applyFont="1" applyFill="1" applyBorder="1" applyAlignment="1" applyProtection="1">
      <alignment horizontal="left" vertical="center" wrapText="1" indent="1"/>
    </xf>
    <xf numFmtId="0" fontId="16" fillId="6" borderId="0" xfId="1" applyFont="1" applyFill="1" applyBorder="1" applyAlignment="1" applyProtection="1">
      <alignment horizontal="left" vertical="center" wrapText="1" indent="1"/>
    </xf>
    <xf numFmtId="0" fontId="16" fillId="6" borderId="56" xfId="1" applyFont="1" applyFill="1" applyBorder="1" applyAlignment="1" applyProtection="1">
      <alignment horizontal="left" vertical="center" wrapText="1" indent="1"/>
    </xf>
    <xf numFmtId="0" fontId="58" fillId="15" borderId="46" xfId="1" applyFont="1" applyFill="1" applyBorder="1" applyAlignment="1" applyProtection="1">
      <alignment horizontal="center" vertical="center"/>
    </xf>
    <xf numFmtId="0" fontId="6" fillId="15" borderId="48" xfId="1" applyFont="1" applyFill="1" applyBorder="1" applyAlignment="1" applyProtection="1">
      <alignment horizontal="center" vertical="center"/>
    </xf>
    <xf numFmtId="0" fontId="6" fillId="15" borderId="47" xfId="1" applyFont="1" applyFill="1" applyBorder="1" applyAlignment="1" applyProtection="1">
      <alignment horizontal="center" vertical="center"/>
    </xf>
    <xf numFmtId="0" fontId="58" fillId="60" borderId="49" xfId="1" applyFont="1" applyFill="1" applyBorder="1" applyAlignment="1" applyProtection="1">
      <alignment horizontal="center" vertical="center"/>
    </xf>
    <xf numFmtId="0" fontId="58" fillId="60" borderId="50" xfId="1" applyFont="1" applyFill="1" applyBorder="1" applyAlignment="1" applyProtection="1">
      <alignment horizontal="center" vertical="center"/>
    </xf>
    <xf numFmtId="0" fontId="58" fillId="60" borderId="51" xfId="1" applyFont="1" applyFill="1" applyBorder="1" applyAlignment="1" applyProtection="1">
      <alignment horizontal="center" vertical="center"/>
    </xf>
    <xf numFmtId="49" fontId="63" fillId="11" borderId="53" xfId="1" applyNumberFormat="1" applyFont="1" applyFill="1" applyBorder="1" applyAlignment="1" applyProtection="1">
      <alignment horizontal="center" vertical="center" wrapText="1"/>
    </xf>
    <xf numFmtId="49" fontId="63" fillId="11" borderId="54" xfId="1" applyNumberFormat="1" applyFont="1" applyFill="1" applyBorder="1" applyAlignment="1" applyProtection="1">
      <alignment horizontal="center" vertical="center" wrapText="1"/>
    </xf>
    <xf numFmtId="9" fontId="63" fillId="11" borderId="53" xfId="0" applyNumberFormat="1" applyFont="1" applyFill="1" applyBorder="1" applyAlignment="1" applyProtection="1">
      <alignment horizontal="center" vertical="center" wrapText="1"/>
    </xf>
    <xf numFmtId="0" fontId="63" fillId="11" borderId="53" xfId="0" applyFont="1" applyFill="1" applyBorder="1" applyAlignment="1" applyProtection="1">
      <alignment horizontal="center" vertical="center" wrapText="1"/>
    </xf>
    <xf numFmtId="9" fontId="63" fillId="11" borderId="0" xfId="0" applyNumberFormat="1" applyFont="1" applyFill="1" applyBorder="1" applyAlignment="1" applyProtection="1">
      <alignment horizontal="center" vertical="center" wrapText="1"/>
    </xf>
    <xf numFmtId="0" fontId="63" fillId="11" borderId="0" xfId="0" applyFont="1" applyFill="1" applyBorder="1" applyAlignment="1" applyProtection="1">
      <alignment horizontal="center" vertical="center" wrapText="1"/>
    </xf>
    <xf numFmtId="49" fontId="63" fillId="11" borderId="0" xfId="1" applyNumberFormat="1" applyFont="1" applyFill="1" applyBorder="1" applyAlignment="1" applyProtection="1">
      <alignment horizontal="center" vertical="center" wrapText="1"/>
    </xf>
    <xf numFmtId="49" fontId="63" fillId="11" borderId="56" xfId="1" applyNumberFormat="1" applyFont="1" applyFill="1" applyBorder="1" applyAlignment="1" applyProtection="1">
      <alignment horizontal="center" vertical="center" wrapText="1"/>
    </xf>
    <xf numFmtId="0" fontId="63" fillId="11" borderId="55" xfId="0" applyFont="1" applyFill="1" applyBorder="1" applyAlignment="1" applyProtection="1">
      <alignment horizontal="center" vertical="center" wrapText="1"/>
    </xf>
    <xf numFmtId="0" fontId="63" fillId="67" borderId="55" xfId="0" applyFont="1" applyFill="1" applyBorder="1" applyAlignment="1" applyProtection="1">
      <alignment horizontal="center" vertical="center" wrapText="1"/>
    </xf>
    <xf numFmtId="0" fontId="63" fillId="67" borderId="0" xfId="0" applyFont="1" applyFill="1" applyBorder="1" applyAlignment="1" applyProtection="1">
      <alignment horizontal="center" vertical="center" wrapText="1"/>
    </xf>
    <xf numFmtId="0" fontId="63" fillId="11" borderId="52" xfId="0" applyFont="1" applyFill="1" applyBorder="1" applyAlignment="1" applyProtection="1">
      <alignment horizontal="center" vertical="center" wrapText="1"/>
    </xf>
    <xf numFmtId="0" fontId="73" fillId="12" borderId="55" xfId="0" applyFont="1" applyFill="1" applyBorder="1" applyAlignment="1" applyProtection="1">
      <alignment horizontal="left" vertical="center" wrapText="1" indent="1"/>
    </xf>
    <xf numFmtId="0" fontId="73" fillId="12" borderId="0" xfId="0" applyFont="1" applyFill="1" applyBorder="1" applyAlignment="1" applyProtection="1">
      <alignment horizontal="left" vertical="center" wrapText="1" indent="1"/>
    </xf>
    <xf numFmtId="9" fontId="83" fillId="10" borderId="0" xfId="0" applyNumberFormat="1" applyFont="1" applyFill="1" applyBorder="1" applyAlignment="1" applyProtection="1">
      <alignment horizontal="left" vertical="center" wrapText="1" indent="1"/>
    </xf>
    <xf numFmtId="9" fontId="83" fillId="10" borderId="56" xfId="0" applyNumberFormat="1" applyFont="1" applyFill="1" applyBorder="1" applyAlignment="1" applyProtection="1">
      <alignment horizontal="left" vertical="center" wrapText="1" indent="1"/>
    </xf>
    <xf numFmtId="0" fontId="64" fillId="12" borderId="46" xfId="1" applyFont="1" applyFill="1" applyBorder="1" applyAlignment="1" applyProtection="1">
      <alignment horizontal="center" vertical="center" wrapText="1"/>
    </xf>
    <xf numFmtId="0" fontId="63" fillId="12" borderId="48" xfId="1" applyFont="1" applyFill="1" applyBorder="1" applyAlignment="1" applyProtection="1">
      <alignment horizontal="center" vertical="center"/>
    </xf>
    <xf numFmtId="0" fontId="63" fillId="12" borderId="47" xfId="1" applyFont="1" applyFill="1" applyBorder="1" applyAlignment="1" applyProtection="1">
      <alignment horizontal="center" vertical="center"/>
    </xf>
    <xf numFmtId="0" fontId="15" fillId="10" borderId="46" xfId="1" applyFont="1" applyFill="1" applyBorder="1" applyAlignment="1" applyProtection="1">
      <alignment horizontal="center" vertical="center" wrapText="1"/>
    </xf>
    <xf numFmtId="0" fontId="15" fillId="10" borderId="48" xfId="1" applyFont="1" applyFill="1" applyBorder="1" applyAlignment="1" applyProtection="1">
      <alignment horizontal="center" vertical="center" wrapText="1"/>
    </xf>
    <xf numFmtId="0" fontId="15" fillId="10" borderId="47" xfId="1" applyFont="1" applyFill="1" applyBorder="1" applyAlignment="1" applyProtection="1">
      <alignment horizontal="center" vertical="center" wrapText="1"/>
    </xf>
    <xf numFmtId="0" fontId="124" fillId="12" borderId="46" xfId="1" applyFont="1" applyFill="1" applyBorder="1" applyAlignment="1" applyProtection="1">
      <alignment horizontal="center" vertical="center" wrapText="1"/>
    </xf>
    <xf numFmtId="0" fontId="125" fillId="12" borderId="48" xfId="1" applyFont="1" applyFill="1" applyBorder="1" applyAlignment="1" applyProtection="1">
      <alignment horizontal="center" vertical="center" wrapText="1"/>
    </xf>
    <xf numFmtId="0" fontId="25" fillId="10" borderId="48" xfId="1" applyFont="1" applyFill="1" applyBorder="1" applyAlignment="1" applyProtection="1">
      <alignment horizontal="center" vertical="center" wrapText="1"/>
    </xf>
    <xf numFmtId="0" fontId="25" fillId="10" borderId="47" xfId="1" applyFont="1" applyFill="1" applyBorder="1" applyAlignment="1" applyProtection="1">
      <alignment horizontal="center" vertical="center" wrapText="1"/>
    </xf>
    <xf numFmtId="0" fontId="83" fillId="10" borderId="0" xfId="0" applyFont="1" applyFill="1" applyBorder="1" applyAlignment="1" applyProtection="1">
      <alignment horizontal="left" vertical="center" wrapText="1" indent="1"/>
    </xf>
    <xf numFmtId="0" fontId="83" fillId="10" borderId="56" xfId="0" applyFont="1" applyFill="1" applyBorder="1" applyAlignment="1" applyProtection="1">
      <alignment horizontal="left" vertical="center" wrapText="1" indent="1"/>
    </xf>
    <xf numFmtId="0" fontId="58" fillId="60" borderId="46" xfId="1" applyFont="1" applyFill="1" applyBorder="1" applyAlignment="1" applyProtection="1">
      <alignment horizontal="center" vertical="center"/>
    </xf>
    <xf numFmtId="0" fontId="58" fillId="60" borderId="48" xfId="1" applyFont="1" applyFill="1" applyBorder="1" applyAlignment="1" applyProtection="1">
      <alignment horizontal="center" vertical="center"/>
    </xf>
    <xf numFmtId="0" fontId="58" fillId="60" borderId="47" xfId="1" applyFont="1" applyFill="1" applyBorder="1" applyAlignment="1" applyProtection="1">
      <alignment horizontal="center" vertical="center"/>
    </xf>
    <xf numFmtId="0" fontId="64" fillId="11" borderId="48" xfId="1" applyFont="1" applyFill="1" applyBorder="1" applyAlignment="1" applyProtection="1">
      <alignment horizontal="center" vertical="center" wrapText="1"/>
    </xf>
    <xf numFmtId="49" fontId="64" fillId="67" borderId="48" xfId="1" applyNumberFormat="1" applyFont="1" applyFill="1" applyBorder="1" applyAlignment="1" applyProtection="1">
      <alignment horizontal="center" vertical="center" wrapText="1"/>
    </xf>
    <xf numFmtId="49" fontId="64" fillId="67" borderId="47" xfId="1" applyNumberFormat="1" applyFont="1" applyFill="1" applyBorder="1" applyAlignment="1" applyProtection="1">
      <alignment horizontal="center" vertical="center" wrapText="1"/>
    </xf>
    <xf numFmtId="0" fontId="73" fillId="12" borderId="52" xfId="0" applyFont="1" applyFill="1" applyBorder="1" applyAlignment="1" applyProtection="1">
      <alignment horizontal="left" vertical="center" wrapText="1" indent="1"/>
    </xf>
    <xf numFmtId="0" fontId="73" fillId="12" borderId="53" xfId="0" applyFont="1" applyFill="1" applyBorder="1" applyAlignment="1" applyProtection="1">
      <alignment horizontal="left" vertical="center" wrapText="1" indent="1"/>
    </xf>
    <xf numFmtId="0" fontId="83" fillId="10" borderId="53" xfId="0" applyFont="1" applyFill="1" applyBorder="1" applyAlignment="1" applyProtection="1">
      <alignment horizontal="left" vertical="center" wrapText="1" indent="1"/>
    </xf>
    <xf numFmtId="0" fontId="83" fillId="10" borderId="54" xfId="0" applyFont="1" applyFill="1" applyBorder="1" applyAlignment="1" applyProtection="1">
      <alignment horizontal="left" vertical="center" wrapText="1" indent="1"/>
    </xf>
    <xf numFmtId="0" fontId="64" fillId="67" borderId="46" xfId="1" applyFont="1" applyFill="1" applyBorder="1" applyAlignment="1" applyProtection="1">
      <alignment horizontal="center" vertical="center" wrapText="1"/>
    </xf>
    <xf numFmtId="0" fontId="64" fillId="67" borderId="48" xfId="1" applyFont="1" applyFill="1" applyBorder="1" applyAlignment="1" applyProtection="1">
      <alignment horizontal="center" vertical="center" wrapText="1"/>
    </xf>
    <xf numFmtId="0" fontId="59" fillId="14" borderId="50" xfId="1" applyFont="1" applyFill="1" applyBorder="1" applyAlignment="1" applyProtection="1">
      <alignment horizontal="center" vertical="center"/>
    </xf>
    <xf numFmtId="0" fontId="59" fillId="14" borderId="51" xfId="1" applyFont="1" applyFill="1" applyBorder="1" applyAlignment="1" applyProtection="1">
      <alignment horizontal="center" vertical="center"/>
    </xf>
    <xf numFmtId="0" fontId="58" fillId="14" borderId="0" xfId="1" applyFont="1" applyFill="1" applyBorder="1" applyAlignment="1" applyProtection="1">
      <alignment horizontal="center" vertical="center" wrapText="1"/>
    </xf>
    <xf numFmtId="0" fontId="58" fillId="14" borderId="56" xfId="1" applyFont="1" applyFill="1" applyBorder="1" applyAlignment="1" applyProtection="1">
      <alignment horizontal="center" vertical="center" wrapText="1"/>
    </xf>
    <xf numFmtId="0" fontId="77" fillId="14" borderId="52" xfId="1" applyFont="1" applyFill="1" applyBorder="1" applyAlignment="1" applyProtection="1">
      <alignment horizontal="center" vertical="top" wrapText="1"/>
    </xf>
    <xf numFmtId="0" fontId="77" fillId="14" borderId="53" xfId="1" applyFont="1" applyFill="1" applyBorder="1" applyAlignment="1" applyProtection="1">
      <alignment horizontal="center" vertical="top" wrapText="1"/>
    </xf>
    <xf numFmtId="0" fontId="77" fillId="14" borderId="54" xfId="1" applyFont="1" applyFill="1" applyBorder="1" applyAlignment="1" applyProtection="1">
      <alignment horizontal="center" vertical="top" wrapText="1"/>
    </xf>
    <xf numFmtId="0" fontId="60" fillId="60" borderId="46" xfId="1" applyFont="1" applyFill="1" applyBorder="1" applyAlignment="1" applyProtection="1">
      <alignment horizontal="center" vertical="center" wrapText="1"/>
    </xf>
    <xf numFmtId="0" fontId="61" fillId="60" borderId="48" xfId="1" applyFont="1" applyFill="1" applyBorder="1" applyAlignment="1" applyProtection="1">
      <alignment horizontal="center" vertical="center" wrapText="1"/>
    </xf>
    <xf numFmtId="0" fontId="61" fillId="60" borderId="47" xfId="1" applyFont="1" applyFill="1" applyBorder="1" applyAlignment="1" applyProtection="1">
      <alignment horizontal="center" vertical="center" wrapText="1"/>
    </xf>
    <xf numFmtId="0" fontId="16" fillId="46" borderId="52" xfId="1" applyFont="1" applyFill="1" applyBorder="1" applyAlignment="1" applyProtection="1">
      <alignment horizontal="left" vertical="top" wrapText="1" indent="1"/>
    </xf>
    <xf numFmtId="0" fontId="16" fillId="46" borderId="53" xfId="1" applyFont="1" applyFill="1" applyBorder="1" applyAlignment="1" applyProtection="1">
      <alignment horizontal="left" vertical="top" wrapText="1" indent="1"/>
    </xf>
    <xf numFmtId="0" fontId="16" fillId="46" borderId="54" xfId="1" applyFont="1" applyFill="1" applyBorder="1" applyAlignment="1" applyProtection="1">
      <alignment horizontal="left" vertical="top" wrapText="1" indent="1"/>
    </xf>
    <xf numFmtId="0" fontId="15" fillId="46" borderId="52" xfId="1" applyFont="1" applyFill="1" applyBorder="1" applyAlignment="1" applyProtection="1">
      <alignment horizontal="right" vertical="center"/>
    </xf>
    <xf numFmtId="0" fontId="15" fillId="46" borderId="53" xfId="1" applyFont="1" applyFill="1" applyBorder="1" applyAlignment="1" applyProtection="1">
      <alignment horizontal="right" vertical="center"/>
    </xf>
    <xf numFmtId="0" fontId="129" fillId="0" borderId="53" xfId="8" applyFont="1" applyBorder="1" applyAlignment="1" applyProtection="1">
      <alignment vertical="center"/>
      <protection locked="0"/>
    </xf>
    <xf numFmtId="0" fontId="129" fillId="0" borderId="53" xfId="0" applyFont="1" applyBorder="1" applyAlignment="1" applyProtection="1">
      <alignment vertical="center"/>
      <protection locked="0"/>
    </xf>
    <xf numFmtId="49" fontId="31" fillId="2" borderId="53" xfId="1" applyNumberFormat="1" applyFont="1" applyFill="1" applyBorder="1" applyAlignment="1" applyProtection="1">
      <alignment vertical="center"/>
      <protection locked="0"/>
    </xf>
    <xf numFmtId="49" fontId="31" fillId="2" borderId="54" xfId="1" applyNumberFormat="1" applyFont="1" applyFill="1" applyBorder="1" applyAlignment="1" applyProtection="1">
      <alignment vertical="center"/>
      <protection locked="0"/>
    </xf>
    <xf numFmtId="0" fontId="58" fillId="15" borderId="49" xfId="1" applyFont="1" applyFill="1" applyBorder="1" applyAlignment="1" applyProtection="1">
      <alignment horizontal="center" vertical="center"/>
    </xf>
    <xf numFmtId="0" fontId="58" fillId="15" borderId="50" xfId="1" applyFont="1" applyFill="1" applyBorder="1" applyAlignment="1" applyProtection="1">
      <alignment horizontal="center" vertical="center"/>
    </xf>
    <xf numFmtId="0" fontId="58" fillId="15" borderId="51" xfId="1" applyFont="1" applyFill="1" applyBorder="1" applyAlignment="1" applyProtection="1">
      <alignment horizontal="center" vertical="center"/>
    </xf>
    <xf numFmtId="0" fontId="42" fillId="2" borderId="0" xfId="2" applyFont="1" applyFill="1" applyBorder="1" applyAlignment="1" applyProtection="1">
      <alignment horizontal="center" vertical="center"/>
    </xf>
    <xf numFmtId="0" fontId="15" fillId="46" borderId="49" xfId="1" applyFont="1" applyFill="1" applyBorder="1" applyAlignment="1" applyProtection="1">
      <alignment horizontal="right" vertical="center"/>
    </xf>
    <xf numFmtId="0" fontId="15" fillId="46" borderId="50" xfId="1" applyFont="1" applyFill="1" applyBorder="1" applyAlignment="1" applyProtection="1">
      <alignment horizontal="right" vertical="center"/>
    </xf>
    <xf numFmtId="0" fontId="80" fillId="3" borderId="50" xfId="1" applyNumberFormat="1" applyFont="1" applyFill="1" applyBorder="1" applyAlignment="1" applyProtection="1">
      <alignment vertical="center"/>
      <protection locked="0"/>
    </xf>
    <xf numFmtId="0" fontId="80" fillId="3" borderId="51" xfId="1" applyNumberFormat="1" applyFont="1" applyFill="1" applyBorder="1" applyAlignment="1" applyProtection="1">
      <alignment vertical="center"/>
      <protection locked="0"/>
    </xf>
    <xf numFmtId="0" fontId="15" fillId="46" borderId="55" xfId="1" applyFont="1" applyFill="1" applyBorder="1" applyAlignment="1" applyProtection="1">
      <alignment horizontal="right" vertical="center" wrapText="1"/>
    </xf>
    <xf numFmtId="0" fontId="15" fillId="46" borderId="0" xfId="1" applyFont="1" applyFill="1" applyBorder="1" applyAlignment="1" applyProtection="1">
      <alignment horizontal="right" vertical="center" wrapText="1"/>
    </xf>
    <xf numFmtId="0" fontId="80" fillId="3" borderId="0" xfId="1" applyNumberFormat="1" applyFont="1" applyFill="1" applyBorder="1" applyAlignment="1" applyProtection="1">
      <alignment vertical="center"/>
      <protection locked="0"/>
    </xf>
    <xf numFmtId="0" fontId="80" fillId="3" borderId="56" xfId="1" applyNumberFormat="1" applyFont="1" applyFill="1" applyBorder="1" applyAlignment="1" applyProtection="1">
      <alignment vertical="center"/>
      <protection locked="0"/>
    </xf>
    <xf numFmtId="9" fontId="68" fillId="28" borderId="29" xfId="0" applyNumberFormat="1" applyFont="1" applyFill="1" applyBorder="1" applyAlignment="1" applyProtection="1">
      <alignment horizontal="left" vertical="center" wrapText="1" indent="1"/>
    </xf>
    <xf numFmtId="9" fontId="68" fillId="28" borderId="30" xfId="0" applyNumberFormat="1" applyFont="1" applyFill="1" applyBorder="1" applyAlignment="1" applyProtection="1">
      <alignment horizontal="left" vertical="center" wrapText="1" indent="1"/>
    </xf>
    <xf numFmtId="9" fontId="68" fillId="28" borderId="34" xfId="0" applyNumberFormat="1" applyFont="1" applyFill="1" applyBorder="1" applyAlignment="1" applyProtection="1">
      <alignment horizontal="left" vertical="center" wrapText="1" indent="1"/>
    </xf>
    <xf numFmtId="9" fontId="68" fillId="28" borderId="35" xfId="0" applyNumberFormat="1" applyFont="1" applyFill="1" applyBorder="1" applyAlignment="1" applyProtection="1">
      <alignment horizontal="left" vertical="center" wrapText="1" indent="1"/>
    </xf>
    <xf numFmtId="9" fontId="58" fillId="34" borderId="29" xfId="0" applyNumberFormat="1" applyFont="1" applyFill="1" applyBorder="1" applyAlignment="1" applyProtection="1">
      <alignment horizontal="left" vertical="center" wrapText="1" indent="1"/>
    </xf>
    <xf numFmtId="9" fontId="58" fillId="34" borderId="30" xfId="0" applyNumberFormat="1" applyFont="1" applyFill="1" applyBorder="1" applyAlignment="1" applyProtection="1">
      <alignment horizontal="left" vertical="center" wrapText="1" indent="1"/>
    </xf>
    <xf numFmtId="9" fontId="58" fillId="34" borderId="34" xfId="0" applyNumberFormat="1" applyFont="1" applyFill="1" applyBorder="1" applyAlignment="1" applyProtection="1">
      <alignment horizontal="left" vertical="center" wrapText="1" indent="1"/>
    </xf>
    <xf numFmtId="9" fontId="58" fillId="34" borderId="35" xfId="0" applyNumberFormat="1" applyFont="1" applyFill="1" applyBorder="1" applyAlignment="1" applyProtection="1">
      <alignment horizontal="left" vertical="center" wrapText="1" indent="1"/>
    </xf>
    <xf numFmtId="0" fontId="74" fillId="46" borderId="65" xfId="1" applyNumberFormat="1" applyFont="1" applyFill="1" applyBorder="1" applyAlignment="1" applyProtection="1">
      <alignment horizontal="center" vertical="center" wrapText="1"/>
    </xf>
    <xf numFmtId="0" fontId="58" fillId="16" borderId="28" xfId="0" applyFont="1" applyFill="1" applyBorder="1" applyAlignment="1" applyProtection="1">
      <alignment horizontal="center" vertical="center" wrapText="1"/>
    </xf>
    <xf numFmtId="0" fontId="58" fillId="16" borderId="29" xfId="0" applyFont="1" applyFill="1" applyBorder="1" applyAlignment="1" applyProtection="1">
      <alignment horizontal="center" vertical="center" wrapText="1"/>
    </xf>
    <xf numFmtId="0" fontId="74" fillId="46" borderId="61" xfId="1" applyNumberFormat="1" applyFont="1" applyFill="1" applyBorder="1" applyAlignment="1" applyProtection="1">
      <alignment horizontal="center" vertical="center" wrapText="1"/>
    </xf>
    <xf numFmtId="0" fontId="74" fillId="46" borderId="68" xfId="1" applyNumberFormat="1" applyFont="1" applyFill="1" applyBorder="1" applyAlignment="1" applyProtection="1">
      <alignment horizontal="center" vertical="center" wrapText="1"/>
    </xf>
    <xf numFmtId="0" fontId="7" fillId="47" borderId="61" xfId="0" applyFont="1" applyFill="1" applyBorder="1" applyAlignment="1" applyProtection="1">
      <alignment horizontal="left" vertical="center" wrapText="1" indent="1"/>
    </xf>
    <xf numFmtId="0" fontId="7" fillId="47" borderId="68" xfId="0" applyFont="1" applyFill="1" applyBorder="1" applyAlignment="1" applyProtection="1">
      <alignment horizontal="left" vertical="center" wrapText="1" indent="1"/>
    </xf>
    <xf numFmtId="0" fontId="7" fillId="47" borderId="65" xfId="0" applyFont="1" applyFill="1" applyBorder="1" applyAlignment="1" applyProtection="1">
      <alignment horizontal="left" vertical="center" wrapText="1" indent="1"/>
    </xf>
    <xf numFmtId="0" fontId="74" fillId="46" borderId="73" xfId="1" applyNumberFormat="1" applyFont="1" applyFill="1" applyBorder="1" applyAlignment="1" applyProtection="1">
      <alignment horizontal="center" vertical="center" wrapText="1"/>
    </xf>
    <xf numFmtId="0" fontId="74" fillId="46" borderId="75" xfId="1" applyNumberFormat="1" applyFont="1" applyFill="1" applyBorder="1" applyAlignment="1" applyProtection="1">
      <alignment horizontal="center" vertical="center" wrapText="1"/>
    </xf>
    <xf numFmtId="9" fontId="117" fillId="33" borderId="34" xfId="1" applyNumberFormat="1" applyFont="1" applyFill="1" applyBorder="1" applyAlignment="1" applyProtection="1">
      <alignment horizontal="center" vertical="center" wrapText="1"/>
    </xf>
    <xf numFmtId="0" fontId="74" fillId="46" borderId="70" xfId="1" applyNumberFormat="1" applyFont="1" applyFill="1" applyBorder="1" applyAlignment="1" applyProtection="1">
      <alignment horizontal="center" vertical="center" wrapText="1"/>
    </xf>
    <xf numFmtId="9" fontId="118" fillId="27" borderId="34" xfId="1" applyNumberFormat="1" applyFont="1" applyFill="1" applyBorder="1" applyAlignment="1" applyProtection="1">
      <alignment horizontal="center" vertical="center" wrapText="1"/>
    </xf>
    <xf numFmtId="9" fontId="117" fillId="29" borderId="34" xfId="1" applyNumberFormat="1" applyFont="1" applyFill="1" applyBorder="1" applyAlignment="1" applyProtection="1">
      <alignment horizontal="center" vertical="center" wrapText="1"/>
    </xf>
    <xf numFmtId="0" fontId="122" fillId="6" borderId="28" xfId="0" applyFont="1" applyFill="1" applyBorder="1" applyAlignment="1" applyProtection="1">
      <alignment horizontal="right" vertical="center"/>
    </xf>
    <xf numFmtId="0" fontId="122" fillId="6" borderId="29" xfId="0" applyFont="1" applyFill="1" applyBorder="1" applyAlignment="1" applyProtection="1">
      <alignment horizontal="right" vertical="center"/>
    </xf>
    <xf numFmtId="9" fontId="6" fillId="6" borderId="31" xfId="0" applyNumberFormat="1" applyFont="1" applyFill="1" applyBorder="1" applyAlignment="1" applyProtection="1">
      <alignment horizontal="right" vertical="center" wrapText="1"/>
    </xf>
    <xf numFmtId="9" fontId="6" fillId="6" borderId="0" xfId="0" applyNumberFormat="1" applyFont="1" applyFill="1" applyBorder="1" applyAlignment="1" applyProtection="1">
      <alignment horizontal="right" vertical="center" wrapText="1"/>
    </xf>
    <xf numFmtId="165" fontId="12" fillId="3" borderId="0" xfId="0" applyNumberFormat="1" applyFont="1" applyFill="1" applyBorder="1" applyAlignment="1" applyProtection="1">
      <alignment horizontal="left" vertical="center" wrapText="1" shrinkToFit="1"/>
      <protection locked="0"/>
    </xf>
    <xf numFmtId="0" fontId="7" fillId="6" borderId="31" xfId="0" applyFont="1" applyFill="1" applyBorder="1" applyAlignment="1" applyProtection="1">
      <alignment horizontal="right" vertical="center"/>
    </xf>
    <xf numFmtId="0" fontId="7" fillId="6" borderId="0" xfId="0" applyFont="1" applyFill="1" applyBorder="1" applyAlignment="1" applyProtection="1">
      <alignment horizontal="right" vertical="center"/>
    </xf>
    <xf numFmtId="0" fontId="8" fillId="3" borderId="0" xfId="0" applyNumberFormat="1" applyFont="1" applyFill="1" applyBorder="1" applyAlignment="1" applyProtection="1">
      <alignment horizontal="left" vertical="center" wrapText="1"/>
      <protection locked="0"/>
    </xf>
    <xf numFmtId="0" fontId="12" fillId="3" borderId="0" xfId="0" applyNumberFormat="1" applyFont="1" applyFill="1" applyBorder="1" applyAlignment="1" applyProtection="1">
      <alignment horizontal="left" vertical="center" wrapText="1"/>
      <protection locked="0"/>
    </xf>
    <xf numFmtId="0" fontId="18" fillId="0" borderId="0" xfId="0" applyNumberFormat="1" applyFont="1" applyBorder="1" applyAlignment="1" applyProtection="1">
      <alignment horizontal="left" vertical="center" wrapText="1"/>
      <protection locked="0"/>
    </xf>
    <xf numFmtId="0" fontId="7" fillId="6" borderId="33" xfId="0" applyFont="1" applyFill="1" applyBorder="1" applyAlignment="1" applyProtection="1">
      <alignment horizontal="right" vertical="center" indent="1"/>
    </xf>
    <xf numFmtId="0" fontId="7" fillId="6" borderId="34" xfId="0" applyFont="1" applyFill="1" applyBorder="1" applyAlignment="1" applyProtection="1">
      <alignment horizontal="right" vertical="center" indent="1"/>
    </xf>
    <xf numFmtId="0" fontId="81" fillId="7" borderId="0" xfId="1" applyFont="1" applyFill="1" applyBorder="1" applyAlignment="1" applyProtection="1">
      <alignment horizontal="left" vertical="center" wrapText="1"/>
    </xf>
    <xf numFmtId="0" fontId="81" fillId="7" borderId="0" xfId="1" applyFont="1" applyFill="1" applyBorder="1" applyAlignment="1" applyProtection="1">
      <alignment horizontal="center" vertical="center" wrapText="1"/>
    </xf>
    <xf numFmtId="0" fontId="7" fillId="4" borderId="65" xfId="0" applyFont="1" applyFill="1" applyBorder="1" applyAlignment="1" applyProtection="1">
      <alignment horizontal="left" vertical="center" wrapText="1" indent="1"/>
    </xf>
    <xf numFmtId="0" fontId="120" fillId="6" borderId="63" xfId="1" applyFont="1" applyFill="1" applyBorder="1" applyAlignment="1" applyProtection="1">
      <alignment horizontal="center" vertical="center" wrapText="1"/>
    </xf>
    <xf numFmtId="0" fontId="57" fillId="15" borderId="29" xfId="1" applyFont="1" applyFill="1" applyBorder="1" applyAlignment="1" applyProtection="1">
      <alignment horizontal="center" vertical="center" wrapText="1"/>
    </xf>
    <xf numFmtId="0" fontId="57" fillId="15" borderId="34" xfId="1" applyFont="1" applyFill="1" applyBorder="1" applyAlignment="1" applyProtection="1">
      <alignment horizontal="center" vertical="center" wrapText="1"/>
    </xf>
    <xf numFmtId="9" fontId="57" fillId="14" borderId="29" xfId="0" applyNumberFormat="1" applyFont="1" applyFill="1" applyBorder="1" applyAlignment="1" applyProtection="1">
      <alignment horizontal="center" vertical="center" wrapText="1"/>
    </xf>
    <xf numFmtId="9" fontId="57" fillId="14" borderId="34" xfId="0" applyNumberFormat="1" applyFont="1" applyFill="1" applyBorder="1" applyAlignment="1" applyProtection="1">
      <alignment horizontal="center" vertical="center" wrapText="1"/>
    </xf>
    <xf numFmtId="14" fontId="30" fillId="2" borderId="0" xfId="1" applyNumberFormat="1" applyFont="1" applyFill="1" applyBorder="1" applyAlignment="1" applyProtection="1">
      <alignment horizontal="right" vertical="center"/>
    </xf>
    <xf numFmtId="9" fontId="122" fillId="6" borderId="29" xfId="0" quotePrefix="1" applyNumberFormat="1" applyFont="1" applyFill="1" applyBorder="1" applyAlignment="1" applyProtection="1">
      <alignment horizontal="left" vertical="center" wrapText="1"/>
    </xf>
    <xf numFmtId="9" fontId="122" fillId="6" borderId="30" xfId="0" quotePrefix="1" applyNumberFormat="1" applyFont="1" applyFill="1" applyBorder="1" applyAlignment="1" applyProtection="1">
      <alignment horizontal="left" vertical="center" wrapText="1"/>
    </xf>
    <xf numFmtId="0" fontId="18" fillId="9" borderId="0" xfId="0" applyNumberFormat="1" applyFont="1" applyFill="1" applyBorder="1" applyAlignment="1" applyProtection="1">
      <alignment horizontal="center" vertical="top" wrapText="1"/>
      <protection locked="0"/>
    </xf>
    <xf numFmtId="0" fontId="18" fillId="9" borderId="32" xfId="0" applyNumberFormat="1" applyFont="1" applyFill="1" applyBorder="1" applyAlignment="1" applyProtection="1">
      <alignment horizontal="center" vertical="top" wrapText="1"/>
      <protection locked="0"/>
    </xf>
    <xf numFmtId="0" fontId="8" fillId="3" borderId="34" xfId="0" applyNumberFormat="1" applyFont="1" applyFill="1" applyBorder="1" applyAlignment="1" applyProtection="1">
      <alignment horizontal="left" vertical="center" wrapText="1"/>
      <protection locked="0"/>
    </xf>
    <xf numFmtId="0" fontId="8" fillId="3" borderId="35" xfId="0" applyNumberFormat="1" applyFont="1" applyFill="1" applyBorder="1" applyAlignment="1" applyProtection="1">
      <alignment horizontal="left" vertical="center" wrapText="1"/>
      <protection locked="0"/>
    </xf>
    <xf numFmtId="0" fontId="81" fillId="7" borderId="0" xfId="0" applyFont="1" applyFill="1" applyBorder="1" applyAlignment="1" applyProtection="1">
      <alignment horizontal="right" vertical="center"/>
    </xf>
    <xf numFmtId="0" fontId="36" fillId="43" borderId="65" xfId="0" applyFont="1" applyFill="1" applyBorder="1" applyAlignment="1" applyProtection="1">
      <alignment horizontal="left" vertical="center" wrapText="1" indent="1"/>
    </xf>
    <xf numFmtId="9" fontId="55" fillId="15" borderId="29" xfId="0" applyNumberFormat="1" applyFont="1" applyFill="1" applyBorder="1" applyAlignment="1" applyProtection="1">
      <alignment horizontal="center" vertical="center" wrapText="1"/>
    </xf>
    <xf numFmtId="9" fontId="55" fillId="15" borderId="30" xfId="0" applyNumberFormat="1" applyFont="1" applyFill="1" applyBorder="1" applyAlignment="1" applyProtection="1">
      <alignment horizontal="center" vertical="center" wrapText="1"/>
    </xf>
    <xf numFmtId="9" fontId="77" fillId="15" borderId="33" xfId="0" applyNumberFormat="1" applyFont="1" applyFill="1" applyBorder="1" applyAlignment="1" applyProtection="1">
      <alignment horizontal="center" vertical="top" wrapText="1"/>
    </xf>
    <xf numFmtId="9" fontId="77" fillId="15" borderId="34" xfId="0" applyNumberFormat="1" applyFont="1" applyFill="1" applyBorder="1" applyAlignment="1" applyProtection="1">
      <alignment horizontal="center" vertical="top" wrapText="1"/>
    </xf>
    <xf numFmtId="9" fontId="77" fillId="15" borderId="35" xfId="0" applyNumberFormat="1" applyFont="1" applyFill="1" applyBorder="1" applyAlignment="1" applyProtection="1">
      <alignment horizontal="center" vertical="top" wrapText="1"/>
    </xf>
    <xf numFmtId="0" fontId="36" fillId="43" borderId="61" xfId="0" applyFont="1" applyFill="1" applyBorder="1" applyAlignment="1" applyProtection="1">
      <alignment horizontal="left" vertical="center" wrapText="1" indent="1"/>
    </xf>
    <xf numFmtId="0" fontId="68" fillId="43" borderId="61" xfId="0" applyFont="1" applyFill="1" applyBorder="1" applyAlignment="1" applyProtection="1">
      <alignment horizontal="left" vertical="center" wrapText="1" indent="1"/>
    </xf>
    <xf numFmtId="0" fontId="36" fillId="43" borderId="68" xfId="0" applyFont="1" applyFill="1" applyBorder="1" applyAlignment="1" applyProtection="1">
      <alignment horizontal="left" vertical="center" wrapText="1" indent="1"/>
    </xf>
    <xf numFmtId="49" fontId="8" fillId="3" borderId="0" xfId="0" applyNumberFormat="1" applyFont="1" applyFill="1" applyBorder="1" applyAlignment="1" applyProtection="1">
      <alignment horizontal="left" vertical="center" wrapText="1"/>
      <protection locked="0"/>
    </xf>
    <xf numFmtId="0" fontId="7" fillId="4" borderId="61" xfId="0" applyFont="1" applyFill="1" applyBorder="1" applyAlignment="1" applyProtection="1">
      <alignment horizontal="left" vertical="center" wrapText="1" indent="1"/>
    </xf>
    <xf numFmtId="0" fontId="7" fillId="4" borderId="68" xfId="0" applyFont="1" applyFill="1" applyBorder="1" applyAlignment="1" applyProtection="1">
      <alignment horizontal="left" vertical="center" wrapText="1" indent="1"/>
    </xf>
    <xf numFmtId="0" fontId="7" fillId="41" borderId="65" xfId="0" applyFont="1" applyFill="1" applyBorder="1" applyAlignment="1" applyProtection="1">
      <alignment horizontal="left" vertical="center" wrapText="1" indent="1"/>
    </xf>
    <xf numFmtId="0" fontId="7" fillId="41" borderId="61" xfId="0" applyFont="1" applyFill="1" applyBorder="1" applyAlignment="1" applyProtection="1">
      <alignment horizontal="left" vertical="center" wrapText="1" indent="1"/>
    </xf>
    <xf numFmtId="0" fontId="7" fillId="41" borderId="68" xfId="0" applyFont="1" applyFill="1" applyBorder="1" applyAlignment="1" applyProtection="1">
      <alignment horizontal="left" vertical="center" wrapText="1" indent="1"/>
    </xf>
    <xf numFmtId="0" fontId="7" fillId="42" borderId="65" xfId="0" applyFont="1" applyFill="1" applyBorder="1" applyAlignment="1" applyProtection="1">
      <alignment horizontal="left" vertical="center" wrapText="1" indent="1"/>
    </xf>
    <xf numFmtId="0" fontId="7" fillId="42" borderId="61" xfId="0" applyFont="1" applyFill="1" applyBorder="1" applyAlignment="1" applyProtection="1">
      <alignment horizontal="left" vertical="center" wrapText="1" indent="1"/>
    </xf>
    <xf numFmtId="0" fontId="7" fillId="42" borderId="68" xfId="0" applyFont="1" applyFill="1" applyBorder="1" applyAlignment="1" applyProtection="1">
      <alignment horizontal="left" vertical="center" wrapText="1" indent="1"/>
    </xf>
    <xf numFmtId="0" fontId="7" fillId="45" borderId="65" xfId="0" applyFont="1" applyFill="1" applyBorder="1" applyAlignment="1" applyProtection="1">
      <alignment horizontal="left" vertical="center" wrapText="1" indent="1"/>
    </xf>
    <xf numFmtId="0" fontId="68" fillId="27" borderId="29" xfId="1" applyFont="1" applyFill="1" applyBorder="1" applyAlignment="1" applyProtection="1">
      <alignment horizontal="left" vertical="center" wrapText="1"/>
    </xf>
    <xf numFmtId="0" fontId="68" fillId="27" borderId="34" xfId="1" applyFont="1" applyFill="1" applyBorder="1" applyAlignment="1" applyProtection="1">
      <alignment horizontal="left" vertical="center" wrapText="1"/>
    </xf>
    <xf numFmtId="0" fontId="7" fillId="66" borderId="73" xfId="0" applyFont="1" applyFill="1" applyBorder="1" applyAlignment="1" applyProtection="1">
      <alignment horizontal="left" vertical="center" wrapText="1" indent="1"/>
    </xf>
    <xf numFmtId="0" fontId="7" fillId="66" borderId="75" xfId="0" applyFont="1" applyFill="1" applyBorder="1" applyAlignment="1" applyProtection="1">
      <alignment horizontal="left" vertical="center" wrapText="1" indent="1"/>
    </xf>
    <xf numFmtId="0" fontId="7" fillId="35" borderId="65" xfId="0" applyFont="1" applyFill="1" applyBorder="1" applyAlignment="1" applyProtection="1">
      <alignment horizontal="left" vertical="center" wrapText="1" indent="1"/>
    </xf>
    <xf numFmtId="0" fontId="7" fillId="35" borderId="61" xfId="0" applyFont="1" applyFill="1" applyBorder="1" applyAlignment="1" applyProtection="1">
      <alignment horizontal="left" vertical="center" wrapText="1" indent="1"/>
    </xf>
    <xf numFmtId="0" fontId="58" fillId="33" borderId="29" xfId="1" applyFont="1" applyFill="1" applyBorder="1" applyAlignment="1" applyProtection="1">
      <alignment horizontal="left" vertical="center" wrapText="1"/>
    </xf>
    <xf numFmtId="0" fontId="58" fillId="33" borderId="34" xfId="1" applyFont="1" applyFill="1" applyBorder="1" applyAlignment="1" applyProtection="1">
      <alignment horizontal="left" vertical="center" wrapText="1"/>
    </xf>
    <xf numFmtId="0" fontId="7" fillId="35" borderId="68" xfId="0" applyFont="1" applyFill="1" applyBorder="1" applyAlignment="1" applyProtection="1">
      <alignment horizontal="left" vertical="center" wrapText="1" indent="1"/>
    </xf>
    <xf numFmtId="0" fontId="7" fillId="38" borderId="65" xfId="0" applyFont="1" applyFill="1" applyBorder="1" applyAlignment="1" applyProtection="1">
      <alignment horizontal="left" vertical="center" wrapText="1" indent="1"/>
    </xf>
    <xf numFmtId="0" fontId="7" fillId="38" borderId="61" xfId="0" applyFont="1" applyFill="1" applyBorder="1" applyAlignment="1" applyProtection="1">
      <alignment horizontal="left" vertical="center" wrapText="1" indent="1"/>
    </xf>
    <xf numFmtId="0" fontId="7" fillId="38" borderId="68" xfId="0" applyFont="1" applyFill="1" applyBorder="1" applyAlignment="1" applyProtection="1">
      <alignment horizontal="left" vertical="center" wrapText="1" indent="1"/>
    </xf>
    <xf numFmtId="0" fontId="7" fillId="44" borderId="61" xfId="0" applyFont="1" applyFill="1" applyBorder="1" applyAlignment="1" applyProtection="1">
      <alignment horizontal="left" vertical="center" wrapText="1" indent="1"/>
    </xf>
    <xf numFmtId="0" fontId="7" fillId="44" borderId="68" xfId="0" applyFont="1" applyFill="1" applyBorder="1" applyAlignment="1" applyProtection="1">
      <alignment horizontal="left" vertical="center" wrapText="1" indent="1"/>
    </xf>
    <xf numFmtId="0" fontId="7" fillId="66" borderId="70" xfId="0" applyFont="1" applyFill="1" applyBorder="1" applyAlignment="1" applyProtection="1">
      <alignment horizontal="left" vertical="center" wrapText="1" indent="1"/>
    </xf>
    <xf numFmtId="0" fontId="7" fillId="45" borderId="61" xfId="0" applyFont="1" applyFill="1" applyBorder="1" applyAlignment="1" applyProtection="1">
      <alignment horizontal="left" vertical="center" wrapText="1" indent="1"/>
    </xf>
    <xf numFmtId="0" fontId="7" fillId="45" borderId="68" xfId="0" applyFont="1" applyFill="1" applyBorder="1" applyAlignment="1" applyProtection="1">
      <alignment horizontal="left" vertical="center" wrapText="1" indent="1"/>
    </xf>
    <xf numFmtId="0" fontId="7" fillId="44" borderId="65" xfId="0" applyFont="1" applyFill="1" applyBorder="1" applyAlignment="1" applyProtection="1">
      <alignment horizontal="left" vertical="center" wrapText="1" indent="1"/>
    </xf>
    <xf numFmtId="0" fontId="58" fillId="29" borderId="29" xfId="1" applyFont="1" applyFill="1" applyBorder="1" applyAlignment="1" applyProtection="1">
      <alignment horizontal="left" vertical="center" wrapText="1"/>
    </xf>
    <xf numFmtId="0" fontId="58" fillId="29" borderId="34" xfId="1" applyFont="1" applyFill="1" applyBorder="1" applyAlignment="1" applyProtection="1">
      <alignment horizontal="left" vertical="center" wrapText="1"/>
    </xf>
    <xf numFmtId="0" fontId="58" fillId="29" borderId="28" xfId="1" applyFont="1" applyFill="1" applyBorder="1" applyAlignment="1" applyProtection="1">
      <alignment horizontal="center" vertical="center" wrapText="1"/>
    </xf>
    <xf numFmtId="0" fontId="58" fillId="29" borderId="33" xfId="1" applyFont="1" applyFill="1" applyBorder="1" applyAlignment="1" applyProtection="1">
      <alignment horizontal="center" vertical="center" wrapText="1"/>
    </xf>
    <xf numFmtId="9" fontId="117" fillId="31" borderId="34" xfId="1" applyNumberFormat="1" applyFont="1" applyFill="1" applyBorder="1" applyAlignment="1" applyProtection="1">
      <alignment horizontal="center" vertical="center" wrapText="1"/>
    </xf>
    <xf numFmtId="9" fontId="58" fillId="32" borderId="29" xfId="0" applyNumberFormat="1" applyFont="1" applyFill="1" applyBorder="1" applyAlignment="1" applyProtection="1">
      <alignment horizontal="left" vertical="center" wrapText="1" indent="1"/>
    </xf>
    <xf numFmtId="9" fontId="58" fillId="32" borderId="30" xfId="0" applyNumberFormat="1" applyFont="1" applyFill="1" applyBorder="1" applyAlignment="1" applyProtection="1">
      <alignment horizontal="left" vertical="center" wrapText="1" indent="1"/>
    </xf>
    <xf numFmtId="9" fontId="58" fillId="32" borderId="34" xfId="0" applyNumberFormat="1" applyFont="1" applyFill="1" applyBorder="1" applyAlignment="1" applyProtection="1">
      <alignment horizontal="left" vertical="center" wrapText="1" indent="1"/>
    </xf>
    <xf numFmtId="9" fontId="58" fillId="32" borderId="35" xfId="0" applyNumberFormat="1" applyFont="1" applyFill="1" applyBorder="1" applyAlignment="1" applyProtection="1">
      <alignment horizontal="left" vertical="center" wrapText="1" indent="1"/>
    </xf>
    <xf numFmtId="0" fontId="58" fillId="31" borderId="28" xfId="1" applyFont="1" applyFill="1" applyBorder="1" applyAlignment="1" applyProtection="1">
      <alignment horizontal="center" vertical="center" wrapText="1"/>
    </xf>
    <xf numFmtId="0" fontId="58" fillId="31" borderId="33" xfId="1" applyFont="1" applyFill="1" applyBorder="1" applyAlignment="1" applyProtection="1">
      <alignment horizontal="center" vertical="center" wrapText="1"/>
    </xf>
    <xf numFmtId="0" fontId="58" fillId="31" borderId="29" xfId="1" applyFont="1" applyFill="1" applyBorder="1" applyAlignment="1" applyProtection="1">
      <alignment horizontal="left" vertical="center" wrapText="1"/>
    </xf>
    <xf numFmtId="0" fontId="58" fillId="31" borderId="34" xfId="1" applyFont="1" applyFill="1" applyBorder="1" applyAlignment="1" applyProtection="1">
      <alignment horizontal="left" vertical="center" wrapText="1"/>
    </xf>
    <xf numFmtId="9" fontId="117" fillId="39" borderId="34" xfId="1" applyNumberFormat="1" applyFont="1" applyFill="1" applyBorder="1" applyAlignment="1" applyProtection="1">
      <alignment horizontal="center" vertical="center" wrapText="1"/>
    </xf>
    <xf numFmtId="9" fontId="58" fillId="40" borderId="29" xfId="0" applyNumberFormat="1" applyFont="1" applyFill="1" applyBorder="1" applyAlignment="1" applyProtection="1">
      <alignment horizontal="left" vertical="center" wrapText="1" indent="1"/>
    </xf>
    <xf numFmtId="9" fontId="58" fillId="40" borderId="30" xfId="0" applyNumberFormat="1" applyFont="1" applyFill="1" applyBorder="1" applyAlignment="1" applyProtection="1">
      <alignment horizontal="left" vertical="center" wrapText="1" indent="1"/>
    </xf>
    <xf numFmtId="9" fontId="58" fillId="40" borderId="34" xfId="0" applyNumberFormat="1" applyFont="1" applyFill="1" applyBorder="1" applyAlignment="1" applyProtection="1">
      <alignment horizontal="left" vertical="center" wrapText="1" indent="1"/>
    </xf>
    <xf numFmtId="9" fontId="58" fillId="40" borderId="35" xfId="0" applyNumberFormat="1" applyFont="1" applyFill="1" applyBorder="1" applyAlignment="1" applyProtection="1">
      <alignment horizontal="left" vertical="center" wrapText="1" indent="1"/>
    </xf>
    <xf numFmtId="0" fontId="58" fillId="39" borderId="29" xfId="1" applyFont="1" applyFill="1" applyBorder="1" applyAlignment="1" applyProtection="1">
      <alignment horizontal="left" vertical="center" wrapText="1"/>
    </xf>
    <xf numFmtId="0" fontId="58" fillId="39" borderId="34" xfId="1" applyFont="1" applyFill="1" applyBorder="1" applyAlignment="1" applyProtection="1">
      <alignment horizontal="left" vertical="center" wrapText="1"/>
    </xf>
    <xf numFmtId="0" fontId="58" fillId="39" borderId="28" xfId="1" applyFont="1" applyFill="1" applyBorder="1" applyAlignment="1" applyProtection="1">
      <alignment horizontal="center" vertical="center" wrapText="1"/>
    </xf>
    <xf numFmtId="0" fontId="58" fillId="39" borderId="33" xfId="1" applyFont="1" applyFill="1" applyBorder="1" applyAlignment="1" applyProtection="1">
      <alignment horizontal="center" vertical="center" wrapText="1"/>
    </xf>
    <xf numFmtId="9" fontId="117" fillId="21" borderId="34" xfId="1" applyNumberFormat="1" applyFont="1" applyFill="1" applyBorder="1" applyAlignment="1" applyProtection="1">
      <alignment horizontal="center" vertical="center" wrapText="1"/>
    </xf>
    <xf numFmtId="0" fontId="58" fillId="21" borderId="28" xfId="1" applyFont="1" applyFill="1" applyBorder="1" applyAlignment="1" applyProtection="1">
      <alignment horizontal="center" vertical="center" wrapText="1"/>
    </xf>
    <xf numFmtId="0" fontId="58" fillId="21" borderId="33" xfId="1" applyFont="1" applyFill="1" applyBorder="1" applyAlignment="1" applyProtection="1">
      <alignment horizontal="center" vertical="center" wrapText="1"/>
    </xf>
    <xf numFmtId="9" fontId="58" fillId="22" borderId="29" xfId="0" applyNumberFormat="1" applyFont="1" applyFill="1" applyBorder="1" applyAlignment="1" applyProtection="1">
      <alignment horizontal="left" vertical="center" wrapText="1" indent="1"/>
    </xf>
    <xf numFmtId="9" fontId="58" fillId="22" borderId="30" xfId="0" applyNumberFormat="1" applyFont="1" applyFill="1" applyBorder="1" applyAlignment="1" applyProtection="1">
      <alignment horizontal="left" vertical="center" wrapText="1" indent="1"/>
    </xf>
    <xf numFmtId="9" fontId="58" fillId="22" borderId="34" xfId="0" applyNumberFormat="1" applyFont="1" applyFill="1" applyBorder="1" applyAlignment="1" applyProtection="1">
      <alignment horizontal="left" vertical="center" wrapText="1" indent="1"/>
    </xf>
    <xf numFmtId="9" fontId="58" fillId="22" borderId="35" xfId="0" applyNumberFormat="1" applyFont="1" applyFill="1" applyBorder="1" applyAlignment="1" applyProtection="1">
      <alignment horizontal="left" vertical="center" wrapText="1" indent="1"/>
    </xf>
    <xf numFmtId="0" fontId="58" fillId="21" borderId="29" xfId="1" applyFont="1" applyFill="1" applyBorder="1" applyAlignment="1" applyProtection="1">
      <alignment horizontal="left" vertical="center" wrapText="1"/>
    </xf>
    <xf numFmtId="0" fontId="58" fillId="21" borderId="34" xfId="1" applyFont="1" applyFill="1" applyBorder="1" applyAlignment="1" applyProtection="1">
      <alignment horizontal="left" vertical="center" wrapText="1"/>
    </xf>
    <xf numFmtId="9" fontId="118" fillId="23" borderId="34" xfId="1" applyNumberFormat="1" applyFont="1" applyFill="1" applyBorder="1" applyAlignment="1" applyProtection="1">
      <alignment horizontal="center" vertical="center" wrapText="1"/>
    </xf>
    <xf numFmtId="0" fontId="68" fillId="23" borderId="28" xfId="1" applyFont="1" applyFill="1" applyBorder="1" applyAlignment="1" applyProtection="1">
      <alignment horizontal="center" vertical="center" wrapText="1"/>
    </xf>
    <xf numFmtId="0" fontId="68" fillId="23" borderId="33" xfId="1" applyFont="1" applyFill="1" applyBorder="1" applyAlignment="1" applyProtection="1">
      <alignment horizontal="center" vertical="center" wrapText="1"/>
    </xf>
    <xf numFmtId="9" fontId="68" fillId="24" borderId="29" xfId="0" applyNumberFormat="1" applyFont="1" applyFill="1" applyBorder="1" applyAlignment="1" applyProtection="1">
      <alignment horizontal="left" vertical="center" wrapText="1" indent="1"/>
    </xf>
    <xf numFmtId="9" fontId="68" fillId="24" borderId="30" xfId="0" applyNumberFormat="1" applyFont="1" applyFill="1" applyBorder="1" applyAlignment="1" applyProtection="1">
      <alignment horizontal="left" vertical="center" wrapText="1" indent="1"/>
    </xf>
    <xf numFmtId="9" fontId="68" fillId="24" borderId="34" xfId="0" applyNumberFormat="1" applyFont="1" applyFill="1" applyBorder="1" applyAlignment="1" applyProtection="1">
      <alignment horizontal="left" vertical="center" wrapText="1" indent="1"/>
    </xf>
    <xf numFmtId="9" fontId="68" fillId="24" borderId="35" xfId="0" applyNumberFormat="1" applyFont="1" applyFill="1" applyBorder="1" applyAlignment="1" applyProtection="1">
      <alignment horizontal="left" vertical="center" wrapText="1" indent="1"/>
    </xf>
    <xf numFmtId="0" fontId="68" fillId="23" borderId="29" xfId="1" applyFont="1" applyFill="1" applyBorder="1" applyAlignment="1" applyProtection="1">
      <alignment horizontal="center" vertical="center" wrapText="1"/>
    </xf>
    <xf numFmtId="0" fontId="68" fillId="23" borderId="34" xfId="1" applyFont="1" applyFill="1" applyBorder="1" applyAlignment="1" applyProtection="1">
      <alignment horizontal="center" vertical="center" wrapText="1"/>
    </xf>
    <xf numFmtId="9" fontId="117" fillId="25" borderId="34" xfId="1" applyNumberFormat="1" applyFont="1" applyFill="1" applyBorder="1" applyAlignment="1" applyProtection="1">
      <alignment horizontal="center" vertical="center" wrapText="1"/>
    </xf>
    <xf numFmtId="0" fontId="58" fillId="25" borderId="28" xfId="1" applyFont="1" applyFill="1" applyBorder="1" applyAlignment="1" applyProtection="1">
      <alignment horizontal="center" vertical="center" wrapText="1"/>
    </xf>
    <xf numFmtId="0" fontId="58" fillId="25" borderId="33" xfId="1" applyFont="1" applyFill="1" applyBorder="1" applyAlignment="1" applyProtection="1">
      <alignment horizontal="center" vertical="center" wrapText="1"/>
    </xf>
    <xf numFmtId="0" fontId="58" fillId="25" borderId="29" xfId="1" applyFont="1" applyFill="1" applyBorder="1" applyAlignment="1" applyProtection="1">
      <alignment horizontal="left" vertical="center" wrapText="1"/>
    </xf>
    <xf numFmtId="0" fontId="58" fillId="25" borderId="34" xfId="1" applyFont="1" applyFill="1" applyBorder="1" applyAlignment="1" applyProtection="1">
      <alignment horizontal="left" vertical="center" wrapText="1"/>
    </xf>
    <xf numFmtId="9" fontId="58" fillId="26" borderId="29" xfId="0" applyNumberFormat="1" applyFont="1" applyFill="1" applyBorder="1" applyAlignment="1" applyProtection="1">
      <alignment horizontal="left" vertical="center" wrapText="1" indent="1"/>
    </xf>
    <xf numFmtId="9" fontId="58" fillId="26" borderId="30" xfId="0" applyNumberFormat="1" applyFont="1" applyFill="1" applyBorder="1" applyAlignment="1" applyProtection="1">
      <alignment horizontal="left" vertical="center" wrapText="1" indent="1"/>
    </xf>
    <xf numFmtId="9" fontId="58" fillId="26" borderId="34" xfId="0" applyNumberFormat="1" applyFont="1" applyFill="1" applyBorder="1" applyAlignment="1" applyProtection="1">
      <alignment horizontal="left" vertical="center" wrapText="1" indent="1"/>
    </xf>
    <xf numFmtId="9" fontId="58" fillId="26" borderId="35" xfId="0" applyNumberFormat="1" applyFont="1" applyFill="1" applyBorder="1" applyAlignment="1" applyProtection="1">
      <alignment horizontal="left" vertical="center" wrapText="1" indent="1"/>
    </xf>
    <xf numFmtId="0" fontId="117" fillId="15" borderId="34" xfId="1" applyFont="1" applyFill="1" applyBorder="1" applyAlignment="1" applyProtection="1">
      <alignment horizontal="center" vertical="center" wrapText="1"/>
    </xf>
    <xf numFmtId="0" fontId="58" fillId="15" borderId="29" xfId="1" applyFont="1" applyFill="1" applyBorder="1" applyAlignment="1" applyProtection="1">
      <alignment horizontal="left" vertical="center" wrapText="1" indent="1"/>
    </xf>
    <xf numFmtId="0" fontId="58" fillId="15" borderId="30" xfId="1" applyFont="1" applyFill="1" applyBorder="1" applyAlignment="1" applyProtection="1">
      <alignment horizontal="left" vertical="center" wrapText="1" indent="1"/>
    </xf>
    <xf numFmtId="0" fontId="58" fillId="15" borderId="34" xfId="1" applyFont="1" applyFill="1" applyBorder="1" applyAlignment="1" applyProtection="1">
      <alignment horizontal="left" vertical="center" wrapText="1" indent="1"/>
    </xf>
    <xf numFmtId="0" fontId="58" fillId="15" borderId="35" xfId="1" applyFont="1" applyFill="1" applyBorder="1" applyAlignment="1" applyProtection="1">
      <alignment horizontal="left" vertical="center" wrapText="1" indent="1"/>
    </xf>
    <xf numFmtId="0" fontId="117" fillId="36" borderId="34" xfId="0" applyFont="1" applyFill="1" applyBorder="1" applyAlignment="1" applyProtection="1">
      <alignment horizontal="center" vertical="center" wrapText="1"/>
    </xf>
    <xf numFmtId="0" fontId="58" fillId="36" borderId="29" xfId="0" applyFont="1" applyFill="1" applyBorder="1" applyAlignment="1" applyProtection="1">
      <alignment horizontal="left" vertical="center" wrapText="1" indent="1"/>
    </xf>
    <xf numFmtId="0" fontId="58" fillId="36" borderId="30" xfId="0" applyFont="1" applyFill="1" applyBorder="1" applyAlignment="1" applyProtection="1">
      <alignment horizontal="left" vertical="center" wrapText="1" indent="1"/>
    </xf>
    <xf numFmtId="0" fontId="58" fillId="36" borderId="34" xfId="0" applyFont="1" applyFill="1" applyBorder="1" applyAlignment="1" applyProtection="1">
      <alignment horizontal="left" vertical="center" wrapText="1" indent="1"/>
    </xf>
    <xf numFmtId="0" fontId="58" fillId="36" borderId="35" xfId="0" applyFont="1" applyFill="1" applyBorder="1" applyAlignment="1" applyProtection="1">
      <alignment horizontal="left" vertical="center" wrapText="1" indent="1"/>
    </xf>
    <xf numFmtId="0" fontId="58" fillId="36" borderId="28" xfId="0" applyFont="1" applyFill="1" applyBorder="1" applyAlignment="1" applyProtection="1">
      <alignment horizontal="center" vertical="center" wrapText="1"/>
    </xf>
    <xf numFmtId="0" fontId="58" fillId="36" borderId="29" xfId="0" applyFont="1" applyFill="1" applyBorder="1" applyAlignment="1" applyProtection="1">
      <alignment horizontal="center" vertical="center" wrapText="1"/>
    </xf>
    <xf numFmtId="0" fontId="58" fillId="36" borderId="33" xfId="0" applyFont="1" applyFill="1" applyBorder="1" applyAlignment="1" applyProtection="1">
      <alignment horizontal="center" vertical="center" wrapText="1"/>
    </xf>
    <xf numFmtId="0" fontId="58" fillId="36" borderId="34" xfId="0" applyFont="1" applyFill="1" applyBorder="1" applyAlignment="1" applyProtection="1">
      <alignment horizontal="center" vertical="center" wrapText="1"/>
    </xf>
    <xf numFmtId="9" fontId="58" fillId="64" borderId="28" xfId="1" applyNumberFormat="1" applyFont="1" applyFill="1" applyBorder="1" applyAlignment="1" applyProtection="1">
      <alignment horizontal="center" vertical="center" wrapText="1"/>
    </xf>
    <xf numFmtId="9" fontId="58" fillId="64" borderId="29" xfId="1" applyNumberFormat="1" applyFont="1" applyFill="1" applyBorder="1" applyAlignment="1" applyProtection="1">
      <alignment horizontal="center" vertical="center" wrapText="1"/>
    </xf>
    <xf numFmtId="9" fontId="116" fillId="64" borderId="33" xfId="1" applyNumberFormat="1" applyFont="1" applyFill="1" applyBorder="1" applyAlignment="1" applyProtection="1">
      <alignment horizontal="center" vertical="center" wrapText="1"/>
    </xf>
    <xf numFmtId="9" fontId="116" fillId="64" borderId="34" xfId="1" applyNumberFormat="1" applyFont="1" applyFill="1" applyBorder="1" applyAlignment="1" applyProtection="1">
      <alignment horizontal="center" vertical="center" wrapText="1"/>
    </xf>
    <xf numFmtId="0" fontId="58" fillId="33" borderId="28" xfId="1" applyFont="1" applyFill="1" applyBorder="1" applyAlignment="1" applyProtection="1">
      <alignment horizontal="center" vertical="center" wrapText="1"/>
    </xf>
    <xf numFmtId="0" fontId="58" fillId="33" borderId="33" xfId="1" applyFont="1" applyFill="1" applyBorder="1" applyAlignment="1" applyProtection="1">
      <alignment horizontal="center" vertical="center" wrapText="1"/>
    </xf>
    <xf numFmtId="0" fontId="56" fillId="15" borderId="29" xfId="1" applyFont="1" applyFill="1" applyBorder="1" applyAlignment="1" applyProtection="1">
      <alignment horizontal="left" vertical="center" wrapText="1" indent="1"/>
    </xf>
    <xf numFmtId="0" fontId="56" fillId="15" borderId="30" xfId="1" applyFont="1" applyFill="1" applyBorder="1" applyAlignment="1" applyProtection="1">
      <alignment horizontal="left" vertical="center" wrapText="1" indent="1"/>
    </xf>
    <xf numFmtId="0" fontId="56" fillId="15" borderId="34" xfId="1" applyFont="1" applyFill="1" applyBorder="1" applyAlignment="1" applyProtection="1">
      <alignment horizontal="left" vertical="center" wrapText="1" indent="1"/>
    </xf>
    <xf numFmtId="0" fontId="56" fillId="15" borderId="35" xfId="1" applyFont="1" applyFill="1" applyBorder="1" applyAlignment="1" applyProtection="1">
      <alignment horizontal="left" vertical="center" wrapText="1" indent="1"/>
    </xf>
    <xf numFmtId="9" fontId="57" fillId="15" borderId="28" xfId="1" applyNumberFormat="1" applyFont="1" applyFill="1" applyBorder="1" applyAlignment="1" applyProtection="1">
      <alignment horizontal="center" vertical="center" wrapText="1"/>
    </xf>
    <xf numFmtId="9" fontId="57" fillId="15" borderId="29" xfId="1" applyNumberFormat="1" applyFont="1" applyFill="1" applyBorder="1" applyAlignment="1" applyProtection="1">
      <alignment horizontal="center" vertical="center" wrapText="1"/>
    </xf>
    <xf numFmtId="9" fontId="57" fillId="15" borderId="33" xfId="1" applyNumberFormat="1" applyFont="1" applyFill="1" applyBorder="1" applyAlignment="1" applyProtection="1">
      <alignment horizontal="center" vertical="center" wrapText="1"/>
    </xf>
    <xf numFmtId="9" fontId="57" fillId="15" borderId="34" xfId="1" applyNumberFormat="1" applyFont="1" applyFill="1" applyBorder="1" applyAlignment="1" applyProtection="1">
      <alignment horizontal="center" vertical="center" wrapText="1"/>
    </xf>
    <xf numFmtId="0" fontId="117" fillId="16" borderId="34" xfId="0" applyFont="1" applyFill="1" applyBorder="1" applyAlignment="1" applyProtection="1">
      <alignment horizontal="center" vertical="center"/>
    </xf>
    <xf numFmtId="0" fontId="119" fillId="16" borderId="33" xfId="0" applyFont="1" applyFill="1" applyBorder="1" applyAlignment="1" applyProtection="1">
      <alignment horizontal="center" vertical="center" wrapText="1"/>
    </xf>
    <xf numFmtId="0" fontId="119" fillId="16" borderId="34" xfId="0" applyFont="1" applyFill="1" applyBorder="1" applyAlignment="1" applyProtection="1">
      <alignment horizontal="center" vertical="center" wrapText="1"/>
    </xf>
    <xf numFmtId="0" fontId="58" fillId="16" borderId="29" xfId="0" applyFont="1" applyFill="1" applyBorder="1" applyAlignment="1" applyProtection="1">
      <alignment horizontal="left" vertical="center" wrapText="1" indent="1"/>
    </xf>
    <xf numFmtId="0" fontId="58" fillId="16" borderId="30" xfId="0" applyFont="1" applyFill="1" applyBorder="1" applyAlignment="1" applyProtection="1">
      <alignment horizontal="left" vertical="center" wrapText="1" indent="1"/>
    </xf>
    <xf numFmtId="0" fontId="58" fillId="16" borderId="34" xfId="0" applyFont="1" applyFill="1" applyBorder="1" applyAlignment="1" applyProtection="1">
      <alignment horizontal="left" vertical="center" wrapText="1" indent="1"/>
    </xf>
    <xf numFmtId="0" fontId="58" fillId="16" borderId="35" xfId="0" applyFont="1" applyFill="1" applyBorder="1" applyAlignment="1" applyProtection="1">
      <alignment horizontal="left" vertical="center" wrapText="1" indent="1"/>
    </xf>
    <xf numFmtId="0" fontId="118" fillId="37" borderId="34" xfId="0" applyFont="1" applyFill="1" applyBorder="1" applyAlignment="1" applyProtection="1">
      <alignment horizontal="center" vertical="center" wrapText="1"/>
    </xf>
    <xf numFmtId="0" fontId="6" fillId="37" borderId="28" xfId="0" applyFont="1" applyFill="1" applyBorder="1" applyAlignment="1" applyProtection="1">
      <alignment horizontal="center" vertical="center" wrapText="1"/>
    </xf>
    <xf numFmtId="0" fontId="6" fillId="37" borderId="29" xfId="0" applyFont="1" applyFill="1" applyBorder="1" applyAlignment="1" applyProtection="1">
      <alignment horizontal="center" vertical="center" wrapText="1"/>
    </xf>
    <xf numFmtId="0" fontId="6" fillId="37" borderId="33" xfId="0" applyFont="1" applyFill="1" applyBorder="1" applyAlignment="1" applyProtection="1">
      <alignment horizontal="center" vertical="center" wrapText="1"/>
    </xf>
    <xf numFmtId="0" fontId="6" fillId="37" borderId="34" xfId="0" applyFont="1" applyFill="1" applyBorder="1" applyAlignment="1" applyProtection="1">
      <alignment horizontal="center" vertical="center" wrapText="1"/>
    </xf>
    <xf numFmtId="0" fontId="68" fillId="37" borderId="29" xfId="0" applyFont="1" applyFill="1" applyBorder="1" applyAlignment="1" applyProtection="1">
      <alignment horizontal="left" vertical="center" wrapText="1" indent="1"/>
    </xf>
    <xf numFmtId="0" fontId="68" fillId="37" borderId="30" xfId="0" applyFont="1" applyFill="1" applyBorder="1" applyAlignment="1" applyProtection="1">
      <alignment horizontal="left" vertical="center" wrapText="1" indent="1"/>
    </xf>
    <xf numFmtId="0" fontId="68" fillId="37" borderId="34" xfId="0" applyFont="1" applyFill="1" applyBorder="1" applyAlignment="1" applyProtection="1">
      <alignment horizontal="left" vertical="center" wrapText="1" indent="1"/>
    </xf>
    <xf numFmtId="0" fontId="68" fillId="37" borderId="35" xfId="0" applyFont="1" applyFill="1" applyBorder="1" applyAlignment="1" applyProtection="1">
      <alignment horizontal="left" vertical="center" wrapText="1" indent="1"/>
    </xf>
    <xf numFmtId="0" fontId="118" fillId="49" borderId="34" xfId="0" applyFont="1" applyFill="1" applyBorder="1" applyAlignment="1" applyProtection="1">
      <alignment horizontal="center" vertical="center" wrapText="1"/>
    </xf>
    <xf numFmtId="0" fontId="68" fillId="49" borderId="29" xfId="0" applyFont="1" applyFill="1" applyBorder="1" applyAlignment="1" applyProtection="1">
      <alignment horizontal="left" vertical="center" wrapText="1" indent="1"/>
    </xf>
    <xf numFmtId="0" fontId="68" fillId="49" borderId="30" xfId="0" applyFont="1" applyFill="1" applyBorder="1" applyAlignment="1" applyProtection="1">
      <alignment horizontal="left" vertical="center" wrapText="1" indent="1"/>
    </xf>
    <xf numFmtId="0" fontId="68" fillId="49" borderId="34" xfId="0" applyFont="1" applyFill="1" applyBorder="1" applyAlignment="1" applyProtection="1">
      <alignment horizontal="left" vertical="center" wrapText="1" indent="1"/>
    </xf>
    <xf numFmtId="0" fontId="68" fillId="49" borderId="35" xfId="0" applyFont="1" applyFill="1" applyBorder="1" applyAlignment="1" applyProtection="1">
      <alignment horizontal="left" vertical="center" wrapText="1" indent="1"/>
    </xf>
    <xf numFmtId="0" fontId="68" fillId="49" borderId="28" xfId="0" applyFont="1" applyFill="1" applyBorder="1" applyAlignment="1" applyProtection="1">
      <alignment horizontal="center" vertical="center" wrapText="1"/>
    </xf>
    <xf numFmtId="0" fontId="68" fillId="49" borderId="29" xfId="0" applyFont="1" applyFill="1" applyBorder="1" applyAlignment="1" applyProtection="1">
      <alignment horizontal="center" vertical="center" wrapText="1"/>
    </xf>
    <xf numFmtId="0" fontId="68" fillId="49" borderId="33" xfId="0" applyFont="1" applyFill="1" applyBorder="1" applyAlignment="1" applyProtection="1">
      <alignment horizontal="center" vertical="center" wrapText="1"/>
    </xf>
    <xf numFmtId="0" fontId="68" fillId="49" borderId="34" xfId="0" applyFont="1" applyFill="1" applyBorder="1" applyAlignment="1" applyProtection="1">
      <alignment horizontal="center" vertical="center" wrapText="1"/>
    </xf>
    <xf numFmtId="0" fontId="68" fillId="27" borderId="28" xfId="1" applyFont="1" applyFill="1" applyBorder="1" applyAlignment="1" applyProtection="1">
      <alignment horizontal="center" vertical="center" wrapText="1"/>
    </xf>
    <xf numFmtId="0" fontId="68" fillId="27" borderId="33" xfId="1" applyFont="1" applyFill="1" applyBorder="1" applyAlignment="1" applyProtection="1">
      <alignment horizontal="center" vertical="center" wrapText="1"/>
    </xf>
    <xf numFmtId="9" fontId="58" fillId="30" borderId="29" xfId="0" applyNumberFormat="1" applyFont="1" applyFill="1" applyBorder="1" applyAlignment="1" applyProtection="1">
      <alignment horizontal="left" vertical="center" wrapText="1" indent="1"/>
    </xf>
    <xf numFmtId="9" fontId="58" fillId="30" borderId="30" xfId="0" applyNumberFormat="1" applyFont="1" applyFill="1" applyBorder="1" applyAlignment="1" applyProtection="1">
      <alignment horizontal="left" vertical="center" wrapText="1" indent="1"/>
    </xf>
    <xf numFmtId="9" fontId="58" fillId="30" borderId="34" xfId="0" applyNumberFormat="1" applyFont="1" applyFill="1" applyBorder="1" applyAlignment="1" applyProtection="1">
      <alignment horizontal="left" vertical="center" wrapText="1" indent="1"/>
    </xf>
    <xf numFmtId="9" fontId="58" fillId="30" borderId="35" xfId="0" applyNumberFormat="1" applyFont="1" applyFill="1" applyBorder="1" applyAlignment="1" applyProtection="1">
      <alignment horizontal="left" vertical="center" wrapText="1" indent="1"/>
    </xf>
    <xf numFmtId="0" fontId="105" fillId="52" borderId="31" xfId="0" applyNumberFormat="1" applyFont="1" applyFill="1" applyBorder="1" applyAlignment="1" applyProtection="1">
      <alignment horizontal="right" vertical="center" wrapText="1"/>
    </xf>
    <xf numFmtId="0" fontId="105" fillId="52" borderId="0" xfId="0" applyNumberFormat="1" applyFont="1" applyFill="1" applyBorder="1" applyAlignment="1" applyProtection="1">
      <alignment horizontal="right" vertical="center" wrapText="1"/>
    </xf>
    <xf numFmtId="0" fontId="58" fillId="50" borderId="28" xfId="0" applyFont="1" applyFill="1" applyBorder="1" applyAlignment="1" applyProtection="1">
      <alignment horizontal="center" vertical="center"/>
    </xf>
    <xf numFmtId="0" fontId="58" fillId="50" borderId="29" xfId="0" applyFont="1" applyFill="1" applyBorder="1" applyAlignment="1" applyProtection="1">
      <alignment horizontal="center" vertical="center"/>
    </xf>
    <xf numFmtId="0" fontId="58" fillId="50" borderId="30" xfId="0" applyFont="1" applyFill="1" applyBorder="1" applyAlignment="1" applyProtection="1">
      <alignment horizontal="center" vertical="center"/>
    </xf>
    <xf numFmtId="0" fontId="90" fillId="46" borderId="0" xfId="0" applyFont="1" applyFill="1" applyBorder="1" applyAlignment="1" applyProtection="1">
      <alignment horizontal="center" vertical="top"/>
    </xf>
    <xf numFmtId="0" fontId="90" fillId="46" borderId="32" xfId="0" applyFont="1" applyFill="1" applyBorder="1" applyAlignment="1" applyProtection="1">
      <alignment horizontal="center" vertical="top"/>
    </xf>
    <xf numFmtId="0" fontId="98" fillId="6" borderId="28" xfId="0" applyNumberFormat="1" applyFont="1" applyFill="1" applyBorder="1" applyAlignment="1" applyProtection="1">
      <alignment horizontal="right" vertical="center" wrapText="1"/>
    </xf>
    <xf numFmtId="0" fontId="98" fillId="6" borderId="29" xfId="0" applyNumberFormat="1" applyFont="1" applyFill="1" applyBorder="1" applyAlignment="1" applyProtection="1">
      <alignment horizontal="right" vertical="center" wrapText="1"/>
    </xf>
    <xf numFmtId="0" fontId="9" fillId="46" borderId="34" xfId="1" applyNumberFormat="1" applyFont="1" applyFill="1" applyBorder="1" applyAlignment="1" applyProtection="1">
      <alignment horizontal="left" vertical="center" wrapText="1" indent="1"/>
    </xf>
    <xf numFmtId="0" fontId="9" fillId="46" borderId="35" xfId="1" applyNumberFormat="1" applyFont="1" applyFill="1" applyBorder="1" applyAlignment="1" applyProtection="1">
      <alignment horizontal="left" vertical="center" wrapText="1" indent="1"/>
    </xf>
    <xf numFmtId="0" fontId="13" fillId="46" borderId="31" xfId="0" applyFont="1" applyFill="1" applyBorder="1" applyAlignment="1" applyProtection="1">
      <alignment horizontal="center"/>
    </xf>
    <xf numFmtId="0" fontId="13" fillId="46" borderId="0" xfId="0" applyFont="1" applyFill="1" applyBorder="1" applyAlignment="1" applyProtection="1">
      <alignment horizontal="center"/>
    </xf>
    <xf numFmtId="0" fontId="91" fillId="46" borderId="31" xfId="0" applyFont="1" applyFill="1" applyBorder="1" applyAlignment="1" applyProtection="1">
      <alignment horizontal="center" vertical="top"/>
    </xf>
    <xf numFmtId="0" fontId="91" fillId="46" borderId="0" xfId="0" applyFont="1" applyFill="1" applyBorder="1" applyAlignment="1" applyProtection="1">
      <alignment horizontal="center" vertical="top"/>
    </xf>
    <xf numFmtId="9" fontId="55" fillId="50" borderId="28" xfId="0" applyNumberFormat="1" applyFont="1" applyFill="1" applyBorder="1" applyAlignment="1" applyProtection="1">
      <alignment horizontal="center" vertical="center"/>
    </xf>
    <xf numFmtId="9" fontId="55" fillId="50" borderId="29" xfId="0" applyNumberFormat="1" applyFont="1" applyFill="1" applyBorder="1" applyAlignment="1" applyProtection="1">
      <alignment horizontal="center" vertical="center"/>
    </xf>
    <xf numFmtId="9" fontId="55" fillId="50" borderId="30" xfId="0" applyNumberFormat="1" applyFont="1" applyFill="1" applyBorder="1" applyAlignment="1" applyProtection="1">
      <alignment horizontal="center" vertical="center"/>
    </xf>
    <xf numFmtId="0" fontId="92" fillId="51" borderId="33" xfId="0" applyFont="1" applyFill="1" applyBorder="1" applyAlignment="1" applyProtection="1">
      <alignment horizontal="center"/>
    </xf>
    <xf numFmtId="0" fontId="92" fillId="51" borderId="34" xfId="0" applyFont="1" applyFill="1" applyBorder="1" applyAlignment="1" applyProtection="1">
      <alignment horizontal="center"/>
    </xf>
    <xf numFmtId="0" fontId="92" fillId="51" borderId="35" xfId="0" applyFont="1" applyFill="1" applyBorder="1" applyAlignment="1" applyProtection="1">
      <alignment horizontal="center"/>
    </xf>
    <xf numFmtId="9" fontId="102" fillId="51" borderId="28" xfId="0" applyNumberFormat="1" applyFont="1" applyFill="1" applyBorder="1" applyAlignment="1" applyProtection="1">
      <alignment horizontal="center" vertical="center"/>
    </xf>
    <xf numFmtId="9" fontId="102" fillId="51" borderId="29" xfId="0" applyNumberFormat="1" applyFont="1" applyFill="1" applyBorder="1" applyAlignment="1" applyProtection="1">
      <alignment horizontal="center" vertical="center"/>
    </xf>
    <xf numFmtId="9" fontId="102" fillId="51" borderId="30" xfId="0" applyNumberFormat="1" applyFont="1" applyFill="1" applyBorder="1" applyAlignment="1" applyProtection="1">
      <alignment horizontal="center" vertical="center"/>
    </xf>
    <xf numFmtId="0" fontId="104" fillId="52" borderId="31" xfId="0" applyNumberFormat="1" applyFont="1" applyFill="1" applyBorder="1" applyAlignment="1" applyProtection="1">
      <alignment horizontal="right" vertical="center" wrapText="1"/>
    </xf>
    <xf numFmtId="0" fontId="104" fillId="52" borderId="0" xfId="0" applyNumberFormat="1" applyFont="1" applyFill="1" applyBorder="1" applyAlignment="1" applyProtection="1">
      <alignment horizontal="right" vertical="center" wrapText="1"/>
    </xf>
    <xf numFmtId="0" fontId="91" fillId="52" borderId="31" xfId="0" applyNumberFormat="1" applyFont="1" applyFill="1" applyBorder="1" applyAlignment="1" applyProtection="1">
      <alignment horizontal="center" wrapText="1"/>
    </xf>
    <xf numFmtId="0" fontId="91" fillId="52" borderId="0" xfId="0" applyNumberFormat="1" applyFont="1" applyFill="1" applyBorder="1" applyAlignment="1" applyProtection="1">
      <alignment horizontal="center" wrapText="1"/>
    </xf>
    <xf numFmtId="0" fontId="91" fillId="52" borderId="32" xfId="0" applyNumberFormat="1" applyFont="1" applyFill="1" applyBorder="1" applyAlignment="1" applyProtection="1">
      <alignment horizontal="center" wrapText="1"/>
    </xf>
    <xf numFmtId="0" fontId="98" fillId="6" borderId="29" xfId="0" applyNumberFormat="1" applyFont="1" applyFill="1" applyBorder="1" applyAlignment="1" applyProtection="1">
      <alignment horizontal="center" vertical="center" wrapText="1"/>
    </xf>
    <xf numFmtId="0" fontId="98" fillId="6" borderId="30" xfId="0" applyNumberFormat="1" applyFont="1" applyFill="1" applyBorder="1" applyAlignment="1" applyProtection="1">
      <alignment horizontal="center" vertical="center" wrapText="1"/>
    </xf>
    <xf numFmtId="0" fontId="91" fillId="51" borderId="31" xfId="0" applyFont="1" applyFill="1" applyBorder="1" applyAlignment="1" applyProtection="1">
      <alignment horizontal="center"/>
    </xf>
    <xf numFmtId="0" fontId="91" fillId="51" borderId="0" xfId="0" applyFont="1" applyFill="1" applyBorder="1" applyAlignment="1" applyProtection="1">
      <alignment horizontal="center"/>
    </xf>
    <xf numFmtId="0" fontId="91" fillId="51" borderId="32" xfId="0" applyFont="1" applyFill="1" applyBorder="1" applyAlignment="1" applyProtection="1">
      <alignment horizontal="center"/>
    </xf>
    <xf numFmtId="9" fontId="84" fillId="15" borderId="29" xfId="0" applyNumberFormat="1" applyFont="1" applyFill="1" applyBorder="1" applyAlignment="1" applyProtection="1">
      <alignment horizontal="center" vertical="center" wrapText="1"/>
    </xf>
    <xf numFmtId="9" fontId="84" fillId="15" borderId="30" xfId="0" applyNumberFormat="1" applyFont="1" applyFill="1" applyBorder="1" applyAlignment="1" applyProtection="1">
      <alignment horizontal="center" vertical="center" wrapText="1"/>
    </xf>
    <xf numFmtId="0" fontId="19" fillId="46" borderId="0" xfId="1" applyNumberFormat="1" applyFont="1" applyFill="1" applyBorder="1" applyAlignment="1" applyProtection="1">
      <alignment horizontal="left" vertical="center" wrapText="1" indent="1"/>
    </xf>
    <xf numFmtId="0" fontId="19" fillId="46" borderId="32" xfId="1" applyNumberFormat="1" applyFont="1" applyFill="1" applyBorder="1" applyAlignment="1" applyProtection="1">
      <alignment horizontal="left" vertical="center" wrapText="1" indent="1"/>
    </xf>
    <xf numFmtId="0" fontId="9" fillId="46" borderId="0" xfId="1" applyNumberFormat="1" applyFont="1" applyFill="1" applyBorder="1" applyAlignment="1" applyProtection="1">
      <alignment horizontal="left" vertical="center" wrapText="1" indent="1"/>
    </xf>
    <xf numFmtId="0" fontId="9" fillId="46" borderId="32" xfId="1" applyNumberFormat="1" applyFont="1" applyFill="1" applyBorder="1" applyAlignment="1" applyProtection="1">
      <alignment horizontal="left" vertical="center" wrapText="1" indent="1"/>
    </xf>
    <xf numFmtId="164" fontId="19" fillId="46" borderId="0" xfId="1" applyNumberFormat="1" applyFont="1" applyFill="1" applyBorder="1" applyAlignment="1" applyProtection="1">
      <alignment horizontal="left" vertical="center" wrapText="1" indent="1"/>
    </xf>
    <xf numFmtId="9" fontId="9" fillId="46" borderId="0" xfId="1" applyNumberFormat="1" applyFont="1" applyFill="1" applyBorder="1" applyAlignment="1" applyProtection="1">
      <alignment horizontal="center" vertical="center" wrapText="1"/>
    </xf>
    <xf numFmtId="9" fontId="9" fillId="46" borderId="32" xfId="1" applyNumberFormat="1" applyFont="1" applyFill="1" applyBorder="1" applyAlignment="1" applyProtection="1">
      <alignment horizontal="center" vertical="center" wrapText="1"/>
    </xf>
    <xf numFmtId="9" fontId="10" fillId="46" borderId="31" xfId="0" applyNumberFormat="1" applyFont="1" applyFill="1" applyBorder="1" applyAlignment="1" applyProtection="1">
      <alignment horizontal="center" vertical="center" wrapText="1"/>
    </xf>
    <xf numFmtId="9" fontId="10" fillId="46" borderId="32" xfId="0" applyNumberFormat="1" applyFont="1" applyFill="1" applyBorder="1" applyAlignment="1" applyProtection="1">
      <alignment horizontal="center" vertical="center" wrapText="1"/>
    </xf>
    <xf numFmtId="9" fontId="10" fillId="46" borderId="33" xfId="0" applyNumberFormat="1" applyFont="1" applyFill="1" applyBorder="1" applyAlignment="1" applyProtection="1">
      <alignment horizontal="center" vertical="center" wrapText="1"/>
    </xf>
    <xf numFmtId="9" fontId="10" fillId="46" borderId="35" xfId="0" applyNumberFormat="1" applyFont="1" applyFill="1" applyBorder="1" applyAlignment="1" applyProtection="1">
      <alignment horizontal="center" vertical="center" wrapText="1"/>
    </xf>
    <xf numFmtId="0" fontId="55" fillId="18" borderId="28" xfId="0" applyFont="1" applyFill="1" applyBorder="1" applyAlignment="1" applyProtection="1">
      <alignment horizontal="center" vertical="center"/>
    </xf>
    <xf numFmtId="0" fontId="55" fillId="18" borderId="29" xfId="0" applyFont="1" applyFill="1" applyBorder="1" applyAlignment="1" applyProtection="1">
      <alignment horizontal="center" vertical="center"/>
    </xf>
    <xf numFmtId="0" fontId="55" fillId="18" borderId="30" xfId="0" applyFont="1" applyFill="1" applyBorder="1" applyAlignment="1" applyProtection="1">
      <alignment horizontal="center" vertical="center"/>
    </xf>
    <xf numFmtId="0" fontId="9" fillId="46" borderId="33" xfId="1" applyFont="1" applyFill="1" applyBorder="1" applyAlignment="1" applyProtection="1">
      <alignment horizontal="right" vertical="center" wrapText="1"/>
    </xf>
    <xf numFmtId="0" fontId="9" fillId="46" borderId="34" xfId="1" applyFont="1" applyFill="1" applyBorder="1" applyAlignment="1" applyProtection="1">
      <alignment horizontal="right" vertical="center" wrapText="1"/>
    </xf>
    <xf numFmtId="0" fontId="19" fillId="46" borderId="31" xfId="1" applyFont="1" applyFill="1" applyBorder="1" applyAlignment="1" applyProtection="1">
      <alignment horizontal="right" vertical="center" wrapText="1"/>
    </xf>
    <xf numFmtId="0" fontId="19" fillId="46" borderId="0" xfId="1" applyFont="1" applyFill="1" applyBorder="1" applyAlignment="1" applyProtection="1">
      <alignment horizontal="right" vertical="center" wrapText="1"/>
    </xf>
    <xf numFmtId="0" fontId="9" fillId="46" borderId="31" xfId="1" applyFont="1" applyFill="1" applyBorder="1" applyAlignment="1" applyProtection="1">
      <alignment horizontal="right" vertical="center" wrapText="1"/>
    </xf>
    <xf numFmtId="0" fontId="9" fillId="46" borderId="0" xfId="1" applyFont="1" applyFill="1" applyBorder="1" applyAlignment="1" applyProtection="1">
      <alignment horizontal="right" vertical="center" wrapText="1"/>
    </xf>
    <xf numFmtId="0" fontId="94" fillId="2" borderId="31" xfId="0" applyFont="1" applyFill="1" applyBorder="1" applyAlignment="1" applyProtection="1">
      <alignment horizontal="left" vertical="center" wrapText="1" indent="1"/>
      <protection locked="0"/>
    </xf>
    <xf numFmtId="0" fontId="94" fillId="2" borderId="0" xfId="0" applyFont="1" applyFill="1" applyBorder="1" applyAlignment="1" applyProtection="1">
      <alignment horizontal="left" vertical="center" wrapText="1" indent="1"/>
      <protection locked="0"/>
    </xf>
    <xf numFmtId="0" fontId="94" fillId="2" borderId="32" xfId="0" applyFont="1" applyFill="1" applyBorder="1" applyAlignment="1" applyProtection="1">
      <alignment horizontal="left" vertical="center" wrapText="1" indent="1"/>
      <protection locked="0"/>
    </xf>
    <xf numFmtId="0" fontId="94" fillId="2" borderId="33" xfId="0" applyFont="1" applyFill="1" applyBorder="1" applyAlignment="1" applyProtection="1">
      <alignment horizontal="left" vertical="center" wrapText="1" indent="1"/>
      <protection locked="0"/>
    </xf>
    <xf numFmtId="0" fontId="94" fillId="2" borderId="34" xfId="0" applyFont="1" applyFill="1" applyBorder="1" applyAlignment="1" applyProtection="1">
      <alignment horizontal="left" vertical="center" wrapText="1" indent="1"/>
      <protection locked="0"/>
    </xf>
    <xf numFmtId="0" fontId="94" fillId="2" borderId="35" xfId="0" applyFont="1" applyFill="1" applyBorder="1" applyAlignment="1" applyProtection="1">
      <alignment horizontal="left" vertical="center" wrapText="1" indent="1"/>
      <protection locked="0"/>
    </xf>
    <xf numFmtId="0" fontId="6" fillId="46" borderId="31" xfId="0" applyFont="1" applyFill="1" applyBorder="1" applyAlignment="1" applyProtection="1">
      <alignment horizontal="center" vertical="center" wrapText="1"/>
    </xf>
    <xf numFmtId="0" fontId="6" fillId="46" borderId="0" xfId="0" applyFont="1" applyFill="1" applyBorder="1" applyAlignment="1" applyProtection="1">
      <alignment horizontal="center" vertical="center" wrapText="1"/>
    </xf>
    <xf numFmtId="9" fontId="104" fillId="52" borderId="0" xfId="0" applyNumberFormat="1" applyFont="1" applyFill="1" applyBorder="1" applyAlignment="1" applyProtection="1">
      <alignment horizontal="left" vertical="center" wrapText="1"/>
    </xf>
    <xf numFmtId="0" fontId="104" fillId="52" borderId="0" xfId="0" applyNumberFormat="1" applyFont="1" applyFill="1" applyBorder="1" applyAlignment="1" applyProtection="1">
      <alignment horizontal="left" vertical="center" wrapText="1"/>
    </xf>
    <xf numFmtId="9" fontId="57" fillId="18" borderId="28" xfId="0" applyNumberFormat="1" applyFont="1" applyFill="1" applyBorder="1" applyAlignment="1" applyProtection="1">
      <alignment horizontal="center" vertical="center" wrapText="1"/>
    </xf>
    <xf numFmtId="9" fontId="57" fillId="18" borderId="29" xfId="0" applyNumberFormat="1" applyFont="1" applyFill="1" applyBorder="1" applyAlignment="1" applyProtection="1">
      <alignment horizontal="center" vertical="center" wrapText="1"/>
    </xf>
    <xf numFmtId="0" fontId="7" fillId="46" borderId="31" xfId="0" applyFont="1" applyFill="1" applyBorder="1" applyAlignment="1" applyProtection="1">
      <alignment horizontal="left" vertical="center" wrapText="1" indent="1"/>
    </xf>
    <xf numFmtId="0" fontId="7" fillId="46" borderId="0" xfId="0" applyFont="1" applyFill="1" applyBorder="1" applyAlignment="1" applyProtection="1">
      <alignment horizontal="left" vertical="center" wrapText="1" indent="1"/>
    </xf>
    <xf numFmtId="0" fontId="7" fillId="46" borderId="33" xfId="0" applyFont="1" applyFill="1" applyBorder="1" applyAlignment="1" applyProtection="1">
      <alignment horizontal="left" vertical="center" wrapText="1" indent="1"/>
    </xf>
    <xf numFmtId="0" fontId="7" fillId="46" borderId="34" xfId="0" applyFont="1" applyFill="1" applyBorder="1" applyAlignment="1" applyProtection="1">
      <alignment horizontal="left" vertical="center" wrapText="1" indent="1"/>
    </xf>
    <xf numFmtId="9" fontId="93" fillId="51" borderId="28" xfId="0" applyNumberFormat="1" applyFont="1" applyFill="1" applyBorder="1" applyAlignment="1" applyProtection="1">
      <alignment horizontal="center" vertical="center"/>
    </xf>
    <xf numFmtId="9" fontId="93" fillId="51" borderId="29" xfId="0" applyNumberFormat="1" applyFont="1" applyFill="1" applyBorder="1" applyAlignment="1" applyProtection="1">
      <alignment horizontal="center" vertical="center"/>
    </xf>
    <xf numFmtId="9" fontId="93" fillId="51" borderId="30" xfId="0" applyNumberFormat="1" applyFont="1" applyFill="1" applyBorder="1" applyAlignment="1" applyProtection="1">
      <alignment horizontal="center" vertical="center"/>
    </xf>
    <xf numFmtId="9" fontId="55" fillId="50" borderId="36" xfId="0" applyNumberFormat="1" applyFont="1" applyFill="1" applyBorder="1" applyAlignment="1" applyProtection="1">
      <alignment horizontal="center" vertical="center"/>
    </xf>
    <xf numFmtId="9" fontId="55" fillId="50" borderId="37" xfId="0" applyNumberFormat="1" applyFont="1" applyFill="1" applyBorder="1" applyAlignment="1" applyProtection="1">
      <alignment horizontal="center" vertical="center"/>
    </xf>
    <xf numFmtId="0" fontId="57" fillId="50" borderId="28" xfId="0" applyFont="1" applyFill="1" applyBorder="1" applyAlignment="1" applyProtection="1">
      <alignment horizontal="center" vertical="center" wrapText="1"/>
    </xf>
    <xf numFmtId="0" fontId="57" fillId="50" borderId="29" xfId="0" applyFont="1" applyFill="1" applyBorder="1" applyAlignment="1" applyProtection="1">
      <alignment horizontal="center" vertical="center" wrapText="1"/>
    </xf>
    <xf numFmtId="0" fontId="57" fillId="50" borderId="30" xfId="0" applyFont="1" applyFill="1" applyBorder="1" applyAlignment="1" applyProtection="1">
      <alignment horizontal="center" vertical="center" wrapText="1"/>
    </xf>
    <xf numFmtId="0" fontId="94" fillId="2" borderId="28" xfId="0" applyFont="1" applyFill="1" applyBorder="1" applyAlignment="1" applyProtection="1">
      <alignment horizontal="left" vertical="center" wrapText="1" indent="1"/>
      <protection locked="0"/>
    </xf>
    <xf numFmtId="0" fontId="94" fillId="2" borderId="29" xfId="0" applyFont="1" applyFill="1" applyBorder="1" applyAlignment="1" applyProtection="1">
      <alignment horizontal="left" vertical="center" wrapText="1" indent="1"/>
      <protection locked="0"/>
    </xf>
    <xf numFmtId="0" fontId="94" fillId="2" borderId="30" xfId="0" applyFont="1" applyFill="1" applyBorder="1" applyAlignment="1" applyProtection="1">
      <alignment horizontal="left" vertical="center" wrapText="1" indent="1"/>
      <protection locked="0"/>
    </xf>
    <xf numFmtId="0" fontId="103" fillId="52" borderId="31" xfId="0" applyNumberFormat="1" applyFont="1" applyFill="1" applyBorder="1" applyAlignment="1" applyProtection="1">
      <alignment horizontal="center" wrapText="1"/>
    </xf>
    <xf numFmtId="0" fontId="103" fillId="52" borderId="0" xfId="0" applyNumberFormat="1" applyFont="1" applyFill="1" applyBorder="1" applyAlignment="1" applyProtection="1">
      <alignment horizontal="center" wrapText="1"/>
    </xf>
    <xf numFmtId="0" fontId="103" fillId="52" borderId="32" xfId="0" applyNumberFormat="1" applyFont="1" applyFill="1" applyBorder="1" applyAlignment="1" applyProtection="1">
      <alignment horizontal="center" wrapText="1"/>
    </xf>
    <xf numFmtId="0" fontId="103" fillId="52" borderId="33" xfId="0" applyNumberFormat="1" applyFont="1" applyFill="1" applyBorder="1" applyAlignment="1" applyProtection="1">
      <alignment horizontal="center" vertical="top" wrapText="1"/>
    </xf>
    <xf numFmtId="0" fontId="103" fillId="52" borderId="34" xfId="0" applyNumberFormat="1" applyFont="1" applyFill="1" applyBorder="1" applyAlignment="1" applyProtection="1">
      <alignment horizontal="center" vertical="top" wrapText="1"/>
    </xf>
    <xf numFmtId="0" fontId="103" fillId="52" borderId="35" xfId="0" applyNumberFormat="1" applyFont="1" applyFill="1" applyBorder="1" applyAlignment="1" applyProtection="1">
      <alignment horizontal="center" vertical="top" wrapText="1"/>
    </xf>
    <xf numFmtId="0" fontId="89" fillId="51" borderId="33" xfId="0" applyFont="1" applyFill="1" applyBorder="1" applyAlignment="1" applyProtection="1">
      <alignment horizontal="center" vertical="center"/>
    </xf>
    <xf numFmtId="0" fontId="89" fillId="51" borderId="34" xfId="0" applyFont="1" applyFill="1" applyBorder="1" applyAlignment="1" applyProtection="1">
      <alignment horizontal="center" vertical="center"/>
    </xf>
    <xf numFmtId="0" fontId="89" fillId="51" borderId="35" xfId="0" applyFont="1" applyFill="1" applyBorder="1" applyAlignment="1" applyProtection="1">
      <alignment horizontal="center" vertical="center"/>
    </xf>
    <xf numFmtId="0" fontId="59" fillId="14" borderId="28" xfId="0" applyFont="1" applyFill="1" applyBorder="1" applyAlignment="1" applyProtection="1">
      <alignment horizontal="center" wrapText="1"/>
    </xf>
    <xf numFmtId="0" fontId="59" fillId="14" borderId="29" xfId="0" applyFont="1" applyFill="1" applyBorder="1" applyAlignment="1" applyProtection="1">
      <alignment horizontal="center" wrapText="1"/>
    </xf>
    <xf numFmtId="0" fontId="59" fillId="14" borderId="29" xfId="0" applyFont="1" applyFill="1" applyBorder="1" applyAlignment="1" applyProtection="1">
      <alignment wrapText="1"/>
    </xf>
    <xf numFmtId="0" fontId="59" fillId="14" borderId="30" xfId="0" applyFont="1" applyFill="1" applyBorder="1" applyAlignment="1" applyProtection="1">
      <alignment wrapText="1"/>
    </xf>
    <xf numFmtId="9" fontId="7" fillId="53" borderId="31" xfId="0" applyNumberFormat="1" applyFont="1" applyFill="1" applyBorder="1" applyAlignment="1" applyProtection="1">
      <alignment horizontal="left" vertical="center" wrapText="1" indent="1"/>
    </xf>
    <xf numFmtId="9" fontId="7" fillId="53" borderId="0" xfId="0" applyNumberFormat="1" applyFont="1" applyFill="1" applyBorder="1" applyAlignment="1" applyProtection="1">
      <alignment horizontal="left" vertical="center" wrapText="1" indent="1"/>
    </xf>
    <xf numFmtId="9" fontId="7" fillId="54" borderId="31" xfId="0" applyNumberFormat="1" applyFont="1" applyFill="1" applyBorder="1" applyAlignment="1" applyProtection="1">
      <alignment horizontal="left" vertical="center" wrapText="1" indent="1"/>
    </xf>
    <xf numFmtId="9" fontId="7" fillId="54" borderId="0" xfId="0" applyNumberFormat="1" applyFont="1" applyFill="1" applyBorder="1" applyAlignment="1" applyProtection="1">
      <alignment horizontal="left" vertical="center" wrapText="1" indent="1"/>
    </xf>
    <xf numFmtId="0" fontId="55" fillId="14" borderId="33" xfId="0" applyFont="1" applyFill="1" applyBorder="1" applyAlignment="1" applyProtection="1">
      <alignment horizontal="center" vertical="center" wrapText="1"/>
    </xf>
    <xf numFmtId="0" fontId="55" fillId="14" borderId="34" xfId="0" applyFont="1" applyFill="1" applyBorder="1" applyAlignment="1" applyProtection="1">
      <alignment horizontal="center" vertical="center" wrapText="1"/>
    </xf>
    <xf numFmtId="0" fontId="55" fillId="14" borderId="34" xfId="0" applyFont="1" applyFill="1" applyBorder="1" applyAlignment="1" applyProtection="1">
      <alignment vertical="center" wrapText="1"/>
    </xf>
    <xf numFmtId="0" fontId="55" fillId="14" borderId="35" xfId="0" applyFont="1" applyFill="1" applyBorder="1" applyAlignment="1" applyProtection="1">
      <alignment vertical="center" wrapText="1"/>
    </xf>
    <xf numFmtId="9" fontId="6" fillId="9" borderId="28" xfId="0" applyNumberFormat="1" applyFont="1" applyFill="1" applyBorder="1" applyAlignment="1" applyProtection="1">
      <alignment horizontal="center" vertical="center" wrapText="1"/>
    </xf>
    <xf numFmtId="9" fontId="6" fillId="9" borderId="29" xfId="0" applyNumberFormat="1" applyFont="1" applyFill="1" applyBorder="1" applyAlignment="1" applyProtection="1">
      <alignment horizontal="center" vertical="center" wrapText="1"/>
    </xf>
    <xf numFmtId="0" fontId="7" fillId="7" borderId="29" xfId="0" applyFont="1" applyFill="1" applyBorder="1" applyAlignment="1" applyProtection="1">
      <alignment horizontal="center" vertical="center" wrapText="1"/>
    </xf>
    <xf numFmtId="0" fontId="7" fillId="7" borderId="30" xfId="0" applyFont="1" applyFill="1" applyBorder="1" applyAlignment="1" applyProtection="1">
      <alignment horizontal="center" vertical="center" wrapText="1"/>
    </xf>
    <xf numFmtId="0" fontId="7" fillId="9" borderId="31" xfId="0" applyFont="1" applyFill="1" applyBorder="1" applyAlignment="1" applyProtection="1">
      <alignment horizontal="left" wrapText="1" indent="1"/>
    </xf>
    <xf numFmtId="0" fontId="7" fillId="9" borderId="0" xfId="0" applyFont="1" applyFill="1" applyBorder="1" applyAlignment="1" applyProtection="1">
      <alignment horizontal="left" wrapText="1" indent="1"/>
    </xf>
    <xf numFmtId="0" fontId="7" fillId="7" borderId="0" xfId="0" applyFont="1" applyFill="1" applyBorder="1" applyAlignment="1" applyProtection="1">
      <alignment horizontal="left" wrapText="1" indent="1"/>
    </xf>
    <xf numFmtId="0" fontId="7" fillId="7" borderId="32" xfId="0" applyFont="1" applyFill="1" applyBorder="1" applyAlignment="1" applyProtection="1">
      <alignment horizontal="left" wrapText="1" indent="1"/>
    </xf>
    <xf numFmtId="0" fontId="7" fillId="9" borderId="33" xfId="0" applyFont="1" applyFill="1" applyBorder="1" applyAlignment="1" applyProtection="1">
      <alignment horizontal="left" vertical="top" wrapText="1" indent="1"/>
    </xf>
    <xf numFmtId="0" fontId="7" fillId="9" borderId="34" xfId="0" applyFont="1" applyFill="1" applyBorder="1" applyAlignment="1" applyProtection="1">
      <alignment horizontal="left" vertical="top" wrapText="1" indent="1"/>
    </xf>
    <xf numFmtId="0" fontId="7" fillId="7" borderId="34" xfId="0" applyFont="1" applyFill="1" applyBorder="1" applyAlignment="1" applyProtection="1">
      <alignment horizontal="left" vertical="top" wrapText="1" indent="1"/>
    </xf>
    <xf numFmtId="0" fontId="7" fillId="7" borderId="35" xfId="0" applyFont="1" applyFill="1" applyBorder="1" applyAlignment="1" applyProtection="1">
      <alignment horizontal="left" vertical="top" wrapText="1" indent="1"/>
    </xf>
    <xf numFmtId="0" fontId="14" fillId="46" borderId="28" xfId="0" applyFont="1" applyFill="1" applyBorder="1" applyAlignment="1" applyProtection="1">
      <alignment horizontal="center" wrapText="1"/>
    </xf>
    <xf numFmtId="0" fontId="14" fillId="46" borderId="29" xfId="0" applyFont="1" applyFill="1" applyBorder="1" applyAlignment="1" applyProtection="1">
      <alignment horizontal="center" wrapText="1"/>
    </xf>
    <xf numFmtId="0" fontId="6" fillId="2" borderId="28" xfId="0" applyFont="1" applyFill="1" applyBorder="1" applyAlignment="1" applyProtection="1">
      <alignment horizontal="center" wrapText="1"/>
    </xf>
    <xf numFmtId="0" fontId="6" fillId="2" borderId="29" xfId="0" applyFont="1" applyFill="1" applyBorder="1" applyAlignment="1" applyProtection="1">
      <alignment horizontal="center" wrapText="1"/>
    </xf>
    <xf numFmtId="0" fontId="6" fillId="2" borderId="29" xfId="0" applyFont="1" applyFill="1" applyBorder="1" applyAlignment="1" applyProtection="1">
      <alignment wrapText="1"/>
    </xf>
    <xf numFmtId="0" fontId="6" fillId="2" borderId="30" xfId="0" applyFont="1" applyFill="1" applyBorder="1" applyAlignment="1" applyProtection="1">
      <alignment wrapText="1"/>
    </xf>
    <xf numFmtId="0" fontId="3" fillId="2" borderId="31" xfId="0" applyFont="1" applyFill="1" applyBorder="1" applyAlignment="1" applyProtection="1">
      <alignment horizontal="center" vertical="top"/>
    </xf>
    <xf numFmtId="0" fontId="3" fillId="2" borderId="0" xfId="0" applyFont="1" applyFill="1" applyBorder="1" applyAlignment="1" applyProtection="1">
      <alignment horizontal="center" vertical="top"/>
    </xf>
    <xf numFmtId="0" fontId="3" fillId="2" borderId="0" xfId="0" applyFont="1" applyFill="1" applyBorder="1" applyAlignment="1" applyProtection="1">
      <alignment vertical="top"/>
    </xf>
    <xf numFmtId="0" fontId="3" fillId="2" borderId="32" xfId="0" applyFont="1" applyFill="1" applyBorder="1" applyAlignment="1" applyProtection="1">
      <alignment vertical="top"/>
    </xf>
    <xf numFmtId="0" fontId="16" fillId="2" borderId="31" xfId="0" applyFont="1" applyFill="1" applyBorder="1" applyAlignment="1" applyProtection="1">
      <alignment horizontal="center"/>
    </xf>
    <xf numFmtId="0" fontId="16" fillId="2" borderId="0" xfId="0" applyFont="1" applyFill="1" applyBorder="1" applyAlignment="1" applyProtection="1">
      <alignment horizontal="center"/>
    </xf>
    <xf numFmtId="0" fontId="16" fillId="2" borderId="32" xfId="0" applyFont="1" applyFill="1" applyBorder="1" applyAlignment="1" applyProtection="1">
      <alignment horizontal="center"/>
    </xf>
    <xf numFmtId="166" fontId="6" fillId="2" borderId="33" xfId="0" applyNumberFormat="1" applyFont="1" applyFill="1" applyBorder="1" applyAlignment="1" applyProtection="1">
      <alignment horizontal="center" vertical="top"/>
    </xf>
    <xf numFmtId="166" fontId="6" fillId="2" borderId="34" xfId="0" applyNumberFormat="1" applyFont="1" applyFill="1" applyBorder="1" applyAlignment="1" applyProtection="1">
      <alignment horizontal="center" vertical="top"/>
    </xf>
    <xf numFmtId="0" fontId="6" fillId="2" borderId="34" xfId="0" applyFont="1" applyFill="1" applyBorder="1" applyAlignment="1" applyProtection="1">
      <alignment vertical="top"/>
    </xf>
    <xf numFmtId="0" fontId="6" fillId="2" borderId="33" xfId="0" applyNumberFormat="1" applyFont="1" applyFill="1" applyBorder="1" applyAlignment="1" applyProtection="1">
      <alignment horizontal="center" vertical="top"/>
    </xf>
    <xf numFmtId="0" fontId="6" fillId="2" borderId="34" xfId="0" applyNumberFormat="1" applyFont="1" applyFill="1" applyBorder="1" applyAlignment="1" applyProtection="1">
      <alignment horizontal="center" vertical="top"/>
    </xf>
    <xf numFmtId="0" fontId="6" fillId="2" borderId="35" xfId="0" applyNumberFormat="1" applyFont="1" applyFill="1" applyBorder="1" applyAlignment="1" applyProtection="1">
      <alignment horizontal="center" vertical="top"/>
    </xf>
    <xf numFmtId="9" fontId="7" fillId="59" borderId="31" xfId="0" applyNumberFormat="1" applyFont="1" applyFill="1" applyBorder="1" applyAlignment="1" applyProtection="1">
      <alignment horizontal="left" vertical="center" wrapText="1" indent="1"/>
    </xf>
    <xf numFmtId="9" fontId="7" fillId="59" borderId="0" xfId="0" applyNumberFormat="1" applyFont="1" applyFill="1" applyBorder="1" applyAlignment="1" applyProtection="1">
      <alignment horizontal="left" vertical="center" wrapText="1" indent="1"/>
    </xf>
    <xf numFmtId="0" fontId="58" fillId="15" borderId="31" xfId="0" applyFont="1" applyFill="1" applyBorder="1" applyAlignment="1" applyProtection="1">
      <alignment horizontal="center" vertical="center" wrapText="1"/>
    </xf>
    <xf numFmtId="0" fontId="58" fillId="15" borderId="0" xfId="0" applyFont="1" applyFill="1" applyBorder="1" applyAlignment="1" applyProtection="1">
      <alignment horizontal="center" vertical="center" wrapText="1"/>
    </xf>
    <xf numFmtId="0" fontId="6" fillId="2" borderId="31" xfId="0" applyFont="1" applyFill="1" applyBorder="1" applyAlignment="1" applyProtection="1">
      <alignment horizontal="center" vertical="center"/>
    </xf>
    <xf numFmtId="0" fontId="6" fillId="2" borderId="0" xfId="0" applyFont="1" applyFill="1" applyBorder="1" applyAlignment="1" applyProtection="1">
      <alignment horizontal="center" vertical="center"/>
    </xf>
    <xf numFmtId="0" fontId="7" fillId="2" borderId="0" xfId="0" applyFont="1" applyFill="1" applyBorder="1" applyAlignment="1" applyProtection="1">
      <alignment horizontal="center"/>
    </xf>
    <xf numFmtId="0" fontId="7" fillId="2" borderId="32" xfId="0" applyFont="1" applyFill="1" applyBorder="1" applyAlignment="1" applyProtection="1">
      <alignment horizontal="center"/>
    </xf>
    <xf numFmtId="0" fontId="25" fillId="2" borderId="31" xfId="0" applyFont="1" applyFill="1" applyBorder="1" applyAlignment="1" applyProtection="1">
      <alignment horizontal="left" vertical="center" wrapText="1" indent="1"/>
    </xf>
    <xf numFmtId="0" fontId="25" fillId="2" borderId="0" xfId="0" applyFont="1" applyFill="1" applyBorder="1" applyAlignment="1" applyProtection="1">
      <alignment horizontal="left" vertical="center" wrapText="1" indent="1"/>
    </xf>
    <xf numFmtId="0" fontId="45" fillId="2" borderId="31" xfId="0" applyFont="1" applyFill="1" applyBorder="1" applyAlignment="1" applyProtection="1">
      <alignment horizontal="left" vertical="center" wrapText="1" indent="1"/>
      <protection locked="0"/>
    </xf>
    <xf numFmtId="0" fontId="45" fillId="2" borderId="0" xfId="0" applyFont="1" applyFill="1" applyBorder="1" applyAlignment="1" applyProtection="1">
      <alignment horizontal="left" vertical="center" wrapText="1" indent="1"/>
      <protection locked="0"/>
    </xf>
    <xf numFmtId="0" fontId="48" fillId="2" borderId="0" xfId="0" applyFont="1" applyFill="1" applyBorder="1" applyAlignment="1" applyProtection="1">
      <alignment horizontal="left" vertical="center" wrapText="1" indent="1"/>
      <protection locked="0"/>
    </xf>
    <xf numFmtId="0" fontId="48" fillId="2" borderId="32" xfId="0" applyFont="1" applyFill="1" applyBorder="1" applyAlignment="1" applyProtection="1">
      <alignment horizontal="left" vertical="center" wrapText="1" indent="1"/>
      <protection locked="0"/>
    </xf>
    <xf numFmtId="9" fontId="7" fillId="55" borderId="31" xfId="0" applyNumberFormat="1" applyFont="1" applyFill="1" applyBorder="1" applyAlignment="1" applyProtection="1">
      <alignment horizontal="left" vertical="center" wrapText="1" indent="1"/>
    </xf>
    <xf numFmtId="9" fontId="7" fillId="55" borderId="0" xfId="0" applyNumberFormat="1" applyFont="1" applyFill="1" applyBorder="1" applyAlignment="1" applyProtection="1">
      <alignment horizontal="left" vertical="center" wrapText="1" indent="1"/>
    </xf>
    <xf numFmtId="9" fontId="7" fillId="56" borderId="31" xfId="0" applyNumberFormat="1" applyFont="1" applyFill="1" applyBorder="1" applyAlignment="1" applyProtection="1">
      <alignment horizontal="left" vertical="center" wrapText="1" indent="1"/>
    </xf>
    <xf numFmtId="9" fontId="7" fillId="56" borderId="0" xfId="0" applyNumberFormat="1" applyFont="1" applyFill="1" applyBorder="1" applyAlignment="1" applyProtection="1">
      <alignment horizontal="left" vertical="center" wrapText="1" indent="1"/>
    </xf>
    <xf numFmtId="9" fontId="7" fillId="57" borderId="31" xfId="0" applyNumberFormat="1" applyFont="1" applyFill="1" applyBorder="1" applyAlignment="1" applyProtection="1">
      <alignment horizontal="left" vertical="center" wrapText="1" indent="1"/>
    </xf>
    <xf numFmtId="9" fontId="7" fillId="57" borderId="0" xfId="0" applyNumberFormat="1" applyFont="1" applyFill="1" applyBorder="1" applyAlignment="1" applyProtection="1">
      <alignment horizontal="left" vertical="center" wrapText="1" indent="1"/>
    </xf>
    <xf numFmtId="0" fontId="3" fillId="2" borderId="31"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0" xfId="0" applyFont="1" applyFill="1" applyBorder="1" applyAlignment="1" applyProtection="1"/>
    <xf numFmtId="0" fontId="3" fillId="2" borderId="32" xfId="0" applyFont="1" applyFill="1" applyBorder="1" applyAlignment="1" applyProtection="1"/>
    <xf numFmtId="0" fontId="7" fillId="2" borderId="0" xfId="0" applyFont="1" applyFill="1" applyBorder="1" applyAlignment="1" applyProtection="1">
      <alignment horizontal="center" vertical="center"/>
    </xf>
    <xf numFmtId="0" fontId="6" fillId="2" borderId="28" xfId="0" applyFont="1" applyFill="1" applyBorder="1" applyAlignment="1" applyProtection="1">
      <alignment horizontal="center" vertical="center"/>
    </xf>
    <xf numFmtId="0" fontId="6" fillId="2" borderId="29" xfId="0" applyFont="1" applyFill="1" applyBorder="1" applyAlignment="1" applyProtection="1">
      <alignment horizontal="center" vertical="center"/>
    </xf>
    <xf numFmtId="0" fontId="6" fillId="2" borderId="29" xfId="0" applyFont="1" applyFill="1" applyBorder="1" applyAlignment="1" applyProtection="1"/>
    <xf numFmtId="0" fontId="6" fillId="2" borderId="30" xfId="0" applyFont="1" applyFill="1" applyBorder="1" applyAlignment="1" applyProtection="1"/>
    <xf numFmtId="9" fontId="7" fillId="58" borderId="31" xfId="0" applyNumberFormat="1" applyFont="1" applyFill="1" applyBorder="1" applyAlignment="1" applyProtection="1">
      <alignment horizontal="left" vertical="center" wrapText="1" indent="1"/>
    </xf>
    <xf numFmtId="9" fontId="7" fillId="58" borderId="0" xfId="0" applyNumberFormat="1" applyFont="1" applyFill="1" applyBorder="1" applyAlignment="1" applyProtection="1">
      <alignment horizontal="left" vertical="center" wrapText="1" indent="1"/>
    </xf>
    <xf numFmtId="9" fontId="7" fillId="65" borderId="31" xfId="0" applyNumberFormat="1" applyFont="1" applyFill="1" applyBorder="1" applyAlignment="1" applyProtection="1">
      <alignment horizontal="left" vertical="center" wrapText="1" indent="1"/>
    </xf>
    <xf numFmtId="9" fontId="7" fillId="65" borderId="0" xfId="0" applyNumberFormat="1" applyFont="1" applyFill="1" applyBorder="1" applyAlignment="1" applyProtection="1">
      <alignment horizontal="left" vertical="center" wrapText="1" indent="1"/>
    </xf>
    <xf numFmtId="9" fontId="111" fillId="62" borderId="28" xfId="0" applyNumberFormat="1" applyFont="1" applyFill="1" applyBorder="1" applyAlignment="1" applyProtection="1">
      <alignment horizontal="center" vertical="center"/>
    </xf>
    <xf numFmtId="9" fontId="111" fillId="62" borderId="30" xfId="0" applyNumberFormat="1" applyFont="1" applyFill="1" applyBorder="1" applyAlignment="1" applyProtection="1">
      <alignment horizontal="center" vertical="center"/>
    </xf>
    <xf numFmtId="0" fontId="62" fillId="16" borderId="28" xfId="0" applyFont="1" applyFill="1" applyBorder="1" applyAlignment="1" applyProtection="1">
      <alignment horizontal="center" vertical="center"/>
    </xf>
    <xf numFmtId="0" fontId="62" fillId="16" borderId="30" xfId="0" applyFont="1" applyFill="1" applyBorder="1" applyAlignment="1" applyProtection="1">
      <alignment horizontal="center" vertical="center"/>
    </xf>
    <xf numFmtId="0" fontId="35" fillId="37" borderId="28" xfId="0" applyFont="1" applyFill="1" applyBorder="1" applyAlignment="1" applyProtection="1">
      <alignment horizontal="center" vertical="center"/>
    </xf>
    <xf numFmtId="0" fontId="35" fillId="37" borderId="30" xfId="0" applyFont="1" applyFill="1" applyBorder="1" applyAlignment="1" applyProtection="1">
      <alignment horizontal="center" vertical="center"/>
    </xf>
    <xf numFmtId="14" fontId="8" fillId="3" borderId="31" xfId="0" applyNumberFormat="1" applyFont="1" applyFill="1" applyBorder="1" applyAlignment="1" applyProtection="1">
      <alignment horizontal="center" vertical="top" wrapText="1"/>
      <protection locked="0"/>
    </xf>
    <xf numFmtId="14" fontId="8" fillId="3" borderId="0" xfId="0" applyNumberFormat="1" applyFont="1" applyFill="1" applyBorder="1" applyAlignment="1" applyProtection="1">
      <alignment horizontal="center" vertical="top" wrapText="1"/>
      <protection locked="0"/>
    </xf>
    <xf numFmtId="49" fontId="8" fillId="3" borderId="31" xfId="0" applyNumberFormat="1" applyFont="1" applyFill="1" applyBorder="1" applyAlignment="1" applyProtection="1">
      <alignment horizontal="left" vertical="top" wrapText="1" indent="2"/>
      <protection locked="0"/>
    </xf>
    <xf numFmtId="49" fontId="8" fillId="3" borderId="0" xfId="0" applyNumberFormat="1" applyFont="1" applyFill="1" applyBorder="1" applyAlignment="1" applyProtection="1">
      <alignment horizontal="left" vertical="top" wrapText="1" indent="2"/>
      <protection locked="0"/>
    </xf>
    <xf numFmtId="49" fontId="8" fillId="2" borderId="0" xfId="0" applyNumberFormat="1" applyFont="1" applyFill="1" applyBorder="1" applyAlignment="1" applyProtection="1">
      <alignment horizontal="left" vertical="top" wrapText="1" indent="2"/>
      <protection locked="0"/>
    </xf>
    <xf numFmtId="49" fontId="8" fillId="3" borderId="31" xfId="0" applyNumberFormat="1" applyFont="1" applyFill="1" applyBorder="1" applyAlignment="1" applyProtection="1">
      <alignment horizontal="left" vertical="top" indent="2"/>
      <protection locked="0"/>
    </xf>
    <xf numFmtId="49" fontId="8" fillId="3" borderId="0" xfId="0" applyNumberFormat="1" applyFont="1" applyFill="1" applyBorder="1" applyAlignment="1" applyProtection="1">
      <alignment horizontal="left" vertical="top" indent="2"/>
      <protection locked="0"/>
    </xf>
    <xf numFmtId="49" fontId="8" fillId="2" borderId="0" xfId="0" applyNumberFormat="1" applyFont="1" applyFill="1" applyBorder="1" applyAlignment="1" applyProtection="1">
      <alignment horizontal="left" vertical="top" indent="2"/>
      <protection locked="0"/>
    </xf>
    <xf numFmtId="49" fontId="8" fillId="2" borderId="32" xfId="0" applyNumberFormat="1" applyFont="1" applyFill="1" applyBorder="1" applyAlignment="1" applyProtection="1">
      <alignment horizontal="left" vertical="top" indent="2"/>
      <protection locked="0"/>
    </xf>
    <xf numFmtId="0" fontId="8" fillId="3" borderId="31" xfId="0" applyNumberFormat="1" applyFont="1" applyFill="1" applyBorder="1" applyAlignment="1" applyProtection="1">
      <alignment horizontal="left" vertical="top" wrapText="1" indent="2"/>
      <protection locked="0"/>
    </xf>
    <xf numFmtId="0" fontId="8" fillId="3" borderId="0" xfId="0" applyNumberFormat="1" applyFont="1" applyFill="1" applyBorder="1" applyAlignment="1" applyProtection="1">
      <alignment horizontal="left" vertical="top" wrapText="1" indent="2"/>
      <protection locked="0"/>
    </xf>
    <xf numFmtId="0" fontId="8" fillId="2" borderId="0" xfId="0" applyNumberFormat="1" applyFont="1" applyFill="1" applyBorder="1" applyAlignment="1" applyProtection="1">
      <alignment horizontal="left" vertical="top" wrapText="1" indent="2"/>
      <protection locked="0"/>
    </xf>
    <xf numFmtId="9" fontId="8" fillId="3" borderId="31" xfId="0" applyNumberFormat="1" applyFont="1" applyFill="1" applyBorder="1" applyAlignment="1" applyProtection="1">
      <alignment horizontal="left" vertical="top" indent="2"/>
      <protection locked="0"/>
    </xf>
    <xf numFmtId="9" fontId="8" fillId="3" borderId="0" xfId="0" applyNumberFormat="1" applyFont="1" applyFill="1" applyBorder="1" applyAlignment="1" applyProtection="1">
      <alignment horizontal="left" vertical="top" indent="2"/>
      <protection locked="0"/>
    </xf>
    <xf numFmtId="0" fontId="8" fillId="2" borderId="0" xfId="0" applyFont="1" applyFill="1" applyBorder="1" applyAlignment="1" applyProtection="1">
      <alignment horizontal="left" vertical="top" indent="2"/>
      <protection locked="0"/>
    </xf>
    <xf numFmtId="0" fontId="8" fillId="2" borderId="32" xfId="0" applyFont="1" applyFill="1" applyBorder="1" applyAlignment="1" applyProtection="1">
      <alignment horizontal="left" vertical="top" indent="2"/>
      <protection locked="0"/>
    </xf>
    <xf numFmtId="9" fontId="8" fillId="3" borderId="31" xfId="0" applyNumberFormat="1" applyFont="1" applyFill="1" applyBorder="1" applyAlignment="1" applyProtection="1">
      <alignment horizontal="left" vertical="top" wrapText="1" indent="2"/>
      <protection locked="0"/>
    </xf>
    <xf numFmtId="9" fontId="8" fillId="3" borderId="0" xfId="0" applyNumberFormat="1" applyFont="1" applyFill="1" applyBorder="1" applyAlignment="1" applyProtection="1">
      <alignment horizontal="left" vertical="top" wrapText="1" indent="2"/>
      <protection locked="0"/>
    </xf>
    <xf numFmtId="0" fontId="8" fillId="2" borderId="0" xfId="0" applyFont="1" applyFill="1" applyBorder="1" applyAlignment="1" applyProtection="1">
      <alignment horizontal="left" vertical="top" wrapText="1" indent="2"/>
      <protection locked="0"/>
    </xf>
    <xf numFmtId="164" fontId="7" fillId="3" borderId="31" xfId="0" applyNumberFormat="1" applyFont="1" applyFill="1" applyBorder="1" applyAlignment="1" applyProtection="1">
      <alignment horizontal="left" vertical="top" indent="1"/>
    </xf>
    <xf numFmtId="164" fontId="7" fillId="3" borderId="0" xfId="0" applyNumberFormat="1" applyFont="1" applyFill="1" applyBorder="1" applyAlignment="1" applyProtection="1">
      <alignment horizontal="left" vertical="top" indent="1"/>
    </xf>
    <xf numFmtId="164" fontId="7" fillId="3" borderId="32" xfId="0" applyNumberFormat="1" applyFont="1" applyFill="1" applyBorder="1" applyAlignment="1" applyProtection="1">
      <alignment horizontal="left" vertical="top" indent="1"/>
    </xf>
    <xf numFmtId="0" fontId="62" fillId="36" borderId="29" xfId="0" applyFont="1" applyFill="1" applyBorder="1" applyAlignment="1" applyProtection="1">
      <alignment horizontal="center" vertical="center"/>
    </xf>
    <xf numFmtId="0" fontId="62" fillId="36" borderId="30" xfId="0" applyFont="1" applyFill="1" applyBorder="1" applyAlignment="1" applyProtection="1">
      <alignment horizontal="center" vertical="center"/>
    </xf>
    <xf numFmtId="0" fontId="40" fillId="5" borderId="28" xfId="0" applyFont="1" applyFill="1" applyBorder="1" applyAlignment="1" applyProtection="1">
      <alignment horizontal="center" vertical="center" wrapText="1"/>
    </xf>
    <xf numFmtId="0" fontId="40" fillId="5" borderId="29" xfId="0" applyFont="1" applyFill="1" applyBorder="1" applyAlignment="1" applyProtection="1">
      <alignment horizontal="center" vertical="center" wrapText="1"/>
    </xf>
    <xf numFmtId="0" fontId="40" fillId="5" borderId="29" xfId="0" applyFont="1" applyFill="1" applyBorder="1" applyAlignment="1" applyProtection="1">
      <alignment horizontal="center"/>
    </xf>
    <xf numFmtId="0" fontId="41" fillId="5" borderId="29" xfId="0" applyFont="1" applyFill="1" applyBorder="1" applyAlignment="1" applyProtection="1">
      <alignment horizontal="center"/>
    </xf>
    <xf numFmtId="0" fontId="41" fillId="5" borderId="30" xfId="0" applyFont="1" applyFill="1" applyBorder="1" applyAlignment="1" applyProtection="1">
      <alignment horizontal="center"/>
    </xf>
    <xf numFmtId="9" fontId="8" fillId="3" borderId="31" xfId="0" applyNumberFormat="1" applyFont="1" applyFill="1" applyBorder="1" applyAlignment="1" applyProtection="1">
      <alignment horizontal="left" vertical="center" wrapText="1" indent="2"/>
      <protection locked="0"/>
    </xf>
    <xf numFmtId="9" fontId="8" fillId="3" borderId="0" xfId="0" applyNumberFormat="1" applyFont="1" applyFill="1" applyBorder="1" applyAlignment="1" applyProtection="1">
      <alignment horizontal="left" vertical="center" wrapText="1" indent="2"/>
      <protection locked="0"/>
    </xf>
    <xf numFmtId="0" fontId="8" fillId="2" borderId="0" xfId="0" applyFont="1" applyFill="1" applyBorder="1" applyAlignment="1" applyProtection="1">
      <alignment horizontal="left" wrapText="1" indent="2"/>
      <protection locked="0"/>
    </xf>
    <xf numFmtId="9" fontId="7" fillId="3" borderId="31" xfId="0" applyNumberFormat="1" applyFont="1" applyFill="1" applyBorder="1" applyAlignment="1" applyProtection="1">
      <alignment horizontal="left" vertical="center" wrapText="1" indent="2"/>
    </xf>
    <xf numFmtId="9" fontId="7" fillId="3" borderId="0" xfId="0" applyNumberFormat="1" applyFont="1" applyFill="1" applyBorder="1" applyAlignment="1" applyProtection="1">
      <alignment horizontal="left" vertical="center" wrapText="1" indent="2"/>
    </xf>
    <xf numFmtId="0" fontId="7" fillId="2" borderId="0" xfId="0" applyNumberFormat="1" applyFont="1" applyFill="1" applyBorder="1" applyAlignment="1" applyProtection="1">
      <alignment horizontal="left" wrapText="1" indent="2"/>
    </xf>
    <xf numFmtId="0" fontId="7" fillId="2" borderId="32" xfId="0" applyNumberFormat="1" applyFont="1" applyFill="1" applyBorder="1" applyAlignment="1" applyProtection="1">
      <alignment horizontal="left" wrapText="1" indent="2"/>
    </xf>
    <xf numFmtId="0" fontId="50" fillId="2" borderId="33" xfId="0" applyFont="1" applyFill="1" applyBorder="1" applyAlignment="1" applyProtection="1">
      <alignment horizontal="left" vertical="center" wrapText="1" indent="1"/>
      <protection locked="0"/>
    </xf>
    <xf numFmtId="0" fontId="50" fillId="2" borderId="34" xfId="0" applyFont="1" applyFill="1" applyBorder="1" applyAlignment="1" applyProtection="1">
      <alignment horizontal="left" vertical="center" wrapText="1" indent="1"/>
      <protection locked="0"/>
    </xf>
    <xf numFmtId="0" fontId="50" fillId="2" borderId="35" xfId="0" applyFont="1" applyFill="1" applyBorder="1" applyAlignment="1" applyProtection="1">
      <alignment horizontal="left" vertical="center" wrapText="1" indent="1"/>
      <protection locked="0"/>
    </xf>
    <xf numFmtId="9" fontId="7" fillId="3" borderId="31" xfId="0" applyNumberFormat="1" applyFont="1" applyFill="1" applyBorder="1" applyAlignment="1" applyProtection="1">
      <alignment horizontal="left" vertical="top" indent="2"/>
    </xf>
    <xf numFmtId="9" fontId="7" fillId="3" borderId="0" xfId="0" applyNumberFormat="1" applyFont="1" applyFill="1" applyBorder="1" applyAlignment="1" applyProtection="1">
      <alignment horizontal="left" vertical="top" indent="2"/>
    </xf>
    <xf numFmtId="0" fontId="7" fillId="2" borderId="0" xfId="0" applyNumberFormat="1" applyFont="1" applyFill="1" applyBorder="1" applyAlignment="1" applyProtection="1">
      <alignment horizontal="left" vertical="top" indent="2"/>
    </xf>
    <xf numFmtId="0" fontId="7" fillId="2" borderId="32" xfId="0" applyNumberFormat="1" applyFont="1" applyFill="1" applyBorder="1" applyAlignment="1" applyProtection="1">
      <alignment horizontal="left" vertical="top" indent="2"/>
    </xf>
    <xf numFmtId="0" fontId="62" fillId="14" borderId="4" xfId="0" applyFont="1" applyFill="1" applyBorder="1" applyAlignment="1">
      <alignment horizontal="center" vertical="center"/>
    </xf>
    <xf numFmtId="0" fontId="62" fillId="14" borderId="6" xfId="0" applyFont="1" applyFill="1" applyBorder="1" applyAlignment="1">
      <alignment horizontal="center" vertical="center"/>
    </xf>
    <xf numFmtId="0" fontId="126" fillId="48" borderId="0" xfId="0" applyFont="1" applyFill="1" applyAlignment="1">
      <alignment horizontal="center" vertical="center" textRotation="90"/>
    </xf>
    <xf numFmtId="0" fontId="126" fillId="48" borderId="7" xfId="0" applyFont="1" applyFill="1" applyBorder="1" applyAlignment="1">
      <alignment horizontal="center" vertical="center" textRotation="90"/>
    </xf>
    <xf numFmtId="0" fontId="35" fillId="0" borderId="14" xfId="0" applyFont="1" applyBorder="1" applyAlignment="1">
      <alignment horizontal="center" vertical="center"/>
    </xf>
    <xf numFmtId="0" fontId="35" fillId="0" borderId="15" xfId="0" applyFont="1" applyBorder="1" applyAlignment="1">
      <alignment horizontal="center" vertical="center"/>
    </xf>
    <xf numFmtId="0" fontId="62" fillId="14" borderId="21" xfId="0" applyFont="1" applyFill="1" applyBorder="1" applyAlignment="1">
      <alignment horizontal="center" vertical="center" wrapText="1"/>
    </xf>
    <xf numFmtId="0" fontId="62" fillId="14" borderId="22" xfId="0" applyFont="1" applyFill="1" applyBorder="1" applyAlignment="1">
      <alignment horizontal="center" vertical="center" wrapText="1"/>
    </xf>
    <xf numFmtId="0" fontId="62" fillId="14" borderId="23" xfId="0" applyFont="1" applyFill="1" applyBorder="1" applyAlignment="1">
      <alignment horizontal="center" vertical="center" wrapText="1"/>
    </xf>
    <xf numFmtId="0" fontId="62" fillId="14" borderId="24" xfId="0" applyFont="1" applyFill="1" applyBorder="1" applyAlignment="1">
      <alignment horizontal="center" vertical="center" wrapText="1"/>
    </xf>
    <xf numFmtId="0" fontId="130" fillId="7" borderId="0" xfId="8" applyFont="1" applyFill="1" applyBorder="1" applyAlignment="1" applyProtection="1">
      <alignment horizontal="left" vertical="center"/>
    </xf>
    <xf numFmtId="0" fontId="37" fillId="2" borderId="33" xfId="8" applyFont="1" applyFill="1" applyBorder="1" applyAlignment="1" applyProtection="1">
      <alignment horizontal="left" vertical="center" wrapText="1" indent="1"/>
    </xf>
    <xf numFmtId="0" fontId="37" fillId="2" borderId="34" xfId="8" applyFont="1" applyFill="1" applyBorder="1" applyAlignment="1" applyProtection="1">
      <alignment horizontal="left" vertical="center" wrapText="1" indent="1"/>
    </xf>
    <xf numFmtId="0" fontId="7" fillId="2" borderId="33" xfId="0" applyFont="1" applyFill="1" applyBorder="1" applyAlignment="1" applyProtection="1">
      <alignment horizontal="left" vertical="center" indent="1"/>
      <protection locked="0"/>
    </xf>
    <xf numFmtId="0" fontId="7" fillId="2" borderId="34" xfId="0" applyFont="1" applyFill="1" applyBorder="1" applyAlignment="1" applyProtection="1">
      <alignment horizontal="left" vertical="center" indent="1"/>
      <protection locked="0"/>
    </xf>
    <xf numFmtId="0" fontId="7" fillId="2" borderId="35" xfId="0" applyFont="1" applyFill="1" applyBorder="1" applyAlignment="1" applyProtection="1">
      <alignment horizontal="left" vertical="center" indent="1"/>
      <protection locked="0"/>
    </xf>
    <xf numFmtId="9" fontId="35" fillId="46" borderId="33" xfId="0" applyNumberFormat="1" applyFont="1" applyFill="1" applyBorder="1" applyAlignment="1" applyProtection="1">
      <alignment horizontal="center" vertical="center"/>
    </xf>
    <xf numFmtId="9" fontId="35" fillId="46" borderId="35" xfId="0" applyNumberFormat="1" applyFont="1" applyFill="1" applyBorder="1" applyAlignment="1" applyProtection="1">
      <alignment horizontal="center" vertical="center" wrapText="1"/>
    </xf>
  </cellXfs>
  <cellStyles count="18">
    <cellStyle name="Lien hypertexte" xfId="6" builtinId="8" hidden="1"/>
    <cellStyle name="Lien hypertexte" xfId="8" builtinId="8"/>
    <cellStyle name="Lien hypertexte visité" xfId="7" builtinId="9" hidden="1"/>
    <cellStyle name="Lien hypertexte visité" xfId="10" builtinId="9" hidden="1"/>
    <cellStyle name="Lien hypertexte visité" xfId="11" builtinId="9" hidden="1"/>
    <cellStyle name="Lien hypertexte visité" xfId="12" builtinId="9" hidden="1"/>
    <cellStyle name="Lien hypertexte visité" xfId="13" builtinId="9" hidden="1"/>
    <cellStyle name="Lien hypertexte visité" xfId="14" builtinId="9" hidden="1"/>
    <cellStyle name="Lien hypertexte visité" xfId="15" builtinId="9" hidden="1"/>
    <cellStyle name="Lien hypertexte visité" xfId="16" builtinId="9" hidden="1"/>
    <cellStyle name="Lien hypertexte visité" xfId="17" builtinId="9" hidden="1"/>
    <cellStyle name="Normal" xfId="0" builtinId="0"/>
    <cellStyle name="Normal 2" xfId="1"/>
    <cellStyle name="Normal 2 2" xfId="3"/>
    <cellStyle name="Normal 3" xfId="2"/>
    <cellStyle name="Normal 4" xfId="5"/>
    <cellStyle name="Pourcentage" xfId="9" builtinId="5"/>
    <cellStyle name="常规 2" xfId="4"/>
  </cellStyles>
  <dxfs count="110">
    <dxf>
      <font>
        <color rgb="FF9C0006"/>
      </font>
      <fill>
        <patternFill>
          <bgColor rgb="FFFFC7CE"/>
        </patternFill>
      </fill>
    </dxf>
    <dxf>
      <font>
        <color rgb="FF9C0006"/>
      </font>
      <fill>
        <patternFill>
          <bgColor rgb="FFFFC7CE"/>
        </patternFill>
      </fill>
    </dxf>
    <dxf>
      <font>
        <color rgb="FFFF0000"/>
      </font>
      <fill>
        <patternFill>
          <bgColor theme="7" tint="0.39994506668294322"/>
        </patternFill>
      </fill>
    </dxf>
    <dxf>
      <font>
        <color theme="1"/>
      </font>
      <fill>
        <patternFill>
          <bgColor rgb="FFFED3F3"/>
        </patternFill>
      </fill>
    </dxf>
    <dxf>
      <font>
        <color rgb="FFFF0000"/>
      </font>
      <fill>
        <patternFill>
          <bgColor rgb="FFFFFF00"/>
        </patternFill>
      </fill>
    </dxf>
    <dxf>
      <font>
        <color rgb="FF0432FF"/>
      </font>
      <fill>
        <patternFill>
          <bgColor rgb="FFFED3F3"/>
        </patternFill>
      </fill>
    </dxf>
    <dxf>
      <font>
        <color rgb="FF0432FF"/>
      </font>
      <fill>
        <patternFill>
          <bgColor theme="0"/>
        </patternFill>
      </fill>
    </dxf>
    <dxf>
      <font>
        <color rgb="FF003BD5"/>
      </font>
      <fill>
        <patternFill>
          <bgColor theme="0"/>
        </patternFill>
      </fill>
    </dxf>
    <dxf>
      <font>
        <color rgb="FF0432FF"/>
      </font>
      <fill>
        <patternFill>
          <bgColor theme="0"/>
        </patternFill>
      </fill>
    </dxf>
    <dxf>
      <font>
        <color rgb="FF003BD5"/>
      </font>
      <fill>
        <patternFill>
          <bgColor theme="0"/>
        </patternFill>
      </fill>
    </dxf>
    <dxf>
      <font>
        <color rgb="FFFF0000"/>
      </font>
      <fill>
        <patternFill>
          <bgColor theme="7" tint="0.39994506668294322"/>
        </patternFill>
      </fill>
    </dxf>
    <dxf>
      <font>
        <color theme="1"/>
      </font>
      <fill>
        <patternFill>
          <bgColor rgb="FFC2ECEE"/>
        </patternFill>
      </fill>
    </dxf>
    <dxf>
      <font>
        <color rgb="FFFF0000"/>
      </font>
      <fill>
        <patternFill>
          <bgColor rgb="FFFFFF00"/>
        </patternFill>
      </fill>
    </dxf>
    <dxf>
      <font>
        <color rgb="FF0432FF"/>
      </font>
      <fill>
        <patternFill>
          <bgColor rgb="FFC2ECEE"/>
        </patternFill>
      </fill>
    </dxf>
    <dxf>
      <font>
        <color rgb="FF0432FF"/>
      </font>
      <fill>
        <patternFill>
          <bgColor theme="0"/>
        </patternFill>
      </fill>
    </dxf>
    <dxf>
      <font>
        <color rgb="FF003BD5"/>
      </font>
      <fill>
        <patternFill>
          <bgColor theme="0"/>
        </patternFill>
      </fill>
    </dxf>
    <dxf>
      <font>
        <color rgb="FF0432FF"/>
      </font>
      <fill>
        <patternFill>
          <bgColor theme="0"/>
        </patternFill>
      </fill>
    </dxf>
    <dxf>
      <font>
        <color rgb="FF003BD5"/>
      </font>
      <fill>
        <patternFill>
          <bgColor theme="0"/>
        </patternFill>
      </fill>
    </dxf>
    <dxf>
      <font>
        <color rgb="FFFF0000"/>
      </font>
      <fill>
        <patternFill>
          <bgColor theme="7" tint="0.39994506668294322"/>
        </patternFill>
      </fill>
    </dxf>
    <dxf>
      <font>
        <color theme="1"/>
      </font>
      <fill>
        <patternFill>
          <bgColor rgb="FFEDD5FF"/>
        </patternFill>
      </fill>
    </dxf>
    <dxf>
      <font>
        <color rgb="FFFF0000"/>
      </font>
      <fill>
        <patternFill>
          <bgColor rgb="FFFFFF00"/>
        </patternFill>
      </fill>
    </dxf>
    <dxf>
      <font>
        <color rgb="FF0432FF"/>
      </font>
      <fill>
        <patternFill>
          <bgColor rgb="FFEDD5FF"/>
        </patternFill>
      </fill>
    </dxf>
    <dxf>
      <font>
        <color rgb="FF0432FF"/>
      </font>
      <fill>
        <patternFill>
          <bgColor theme="0"/>
        </patternFill>
      </fill>
    </dxf>
    <dxf>
      <font>
        <color rgb="FF003BD5"/>
      </font>
      <fill>
        <patternFill>
          <bgColor theme="0"/>
        </patternFill>
      </fill>
    </dxf>
    <dxf>
      <font>
        <color rgb="FF0432FF"/>
      </font>
      <fill>
        <patternFill>
          <bgColor theme="0"/>
        </patternFill>
      </fill>
    </dxf>
    <dxf>
      <font>
        <color rgb="FF003BD5"/>
      </font>
      <fill>
        <patternFill>
          <bgColor theme="0"/>
        </patternFill>
      </fill>
    </dxf>
    <dxf>
      <font>
        <color rgb="FFFF0000"/>
      </font>
      <fill>
        <patternFill>
          <bgColor theme="7" tint="0.39994506668294322"/>
        </patternFill>
      </fill>
    </dxf>
    <dxf>
      <font>
        <color theme="1"/>
      </font>
      <fill>
        <patternFill>
          <bgColor rgb="FFCDE1F2"/>
        </patternFill>
      </fill>
    </dxf>
    <dxf>
      <font>
        <color rgb="FFFF0000"/>
      </font>
      <fill>
        <patternFill>
          <bgColor rgb="FFFFFF00"/>
        </patternFill>
      </fill>
    </dxf>
    <dxf>
      <font>
        <color rgb="FF0432FF"/>
      </font>
      <fill>
        <patternFill>
          <bgColor rgb="FFCDE1F2"/>
        </patternFill>
      </fill>
    </dxf>
    <dxf>
      <font>
        <color rgb="FF0432FF"/>
      </font>
      <fill>
        <patternFill>
          <bgColor theme="0"/>
        </patternFill>
      </fill>
    </dxf>
    <dxf>
      <font>
        <color rgb="FF003BD5"/>
      </font>
      <fill>
        <patternFill>
          <bgColor theme="0"/>
        </patternFill>
      </fill>
    </dxf>
    <dxf>
      <font>
        <color rgb="FF0432FF"/>
      </font>
      <fill>
        <patternFill>
          <bgColor theme="0"/>
        </patternFill>
      </fill>
    </dxf>
    <dxf>
      <font>
        <color rgb="FF003BD5"/>
      </font>
      <fill>
        <patternFill>
          <bgColor theme="0"/>
        </patternFill>
      </fill>
    </dxf>
    <dxf>
      <font>
        <color rgb="FFFF0000"/>
      </font>
      <fill>
        <patternFill>
          <bgColor theme="7" tint="0.39994506668294322"/>
        </patternFill>
      </fill>
    </dxf>
    <dxf>
      <font>
        <color theme="1"/>
      </font>
      <fill>
        <patternFill>
          <bgColor rgb="FFDDF2FD"/>
        </patternFill>
      </fill>
    </dxf>
    <dxf>
      <font>
        <color rgb="FFFF0000"/>
      </font>
      <fill>
        <patternFill>
          <bgColor rgb="FFFFFF00"/>
        </patternFill>
      </fill>
    </dxf>
    <dxf>
      <font>
        <color rgb="FF0432FF"/>
      </font>
      <fill>
        <patternFill>
          <bgColor rgb="FFDDF2FD"/>
        </patternFill>
      </fill>
    </dxf>
    <dxf>
      <font>
        <color rgb="FF0432FF"/>
      </font>
      <fill>
        <patternFill>
          <bgColor theme="0"/>
        </patternFill>
      </fill>
    </dxf>
    <dxf>
      <font>
        <color rgb="FF003BD5"/>
      </font>
      <fill>
        <patternFill>
          <bgColor theme="0"/>
        </patternFill>
      </fill>
    </dxf>
    <dxf>
      <font>
        <color rgb="FF0432FF"/>
      </font>
      <fill>
        <patternFill>
          <bgColor theme="0"/>
        </patternFill>
      </fill>
    </dxf>
    <dxf>
      <font>
        <color rgb="FF003BD5"/>
      </font>
      <fill>
        <patternFill>
          <bgColor theme="0"/>
        </patternFill>
      </fill>
    </dxf>
    <dxf>
      <font>
        <color rgb="FFFF0000"/>
      </font>
      <fill>
        <patternFill>
          <bgColor theme="7" tint="0.39994506668294322"/>
        </patternFill>
      </fill>
    </dxf>
    <dxf>
      <font>
        <color theme="1"/>
      </font>
      <fill>
        <patternFill>
          <bgColor rgb="FFE7FFFC"/>
        </patternFill>
      </fill>
    </dxf>
    <dxf>
      <font>
        <color rgb="FFFF0000"/>
      </font>
      <fill>
        <patternFill>
          <bgColor rgb="FFFFFF00"/>
        </patternFill>
      </fill>
    </dxf>
    <dxf>
      <font>
        <color rgb="FF0432FF"/>
      </font>
      <fill>
        <patternFill>
          <bgColor rgb="FFE7FFFC"/>
        </patternFill>
      </fill>
    </dxf>
    <dxf>
      <font>
        <color rgb="FF0432FF"/>
      </font>
      <fill>
        <patternFill>
          <bgColor theme="0"/>
        </patternFill>
      </fill>
    </dxf>
    <dxf>
      <font>
        <color rgb="FF003BD5"/>
      </font>
      <fill>
        <patternFill>
          <bgColor theme="0"/>
        </patternFill>
      </fill>
    </dxf>
    <dxf>
      <font>
        <color rgb="FF0432FF"/>
      </font>
      <fill>
        <patternFill>
          <bgColor theme="0"/>
        </patternFill>
      </fill>
    </dxf>
    <dxf>
      <font>
        <color rgb="FF003BD5"/>
      </font>
      <fill>
        <patternFill>
          <bgColor theme="0"/>
        </patternFill>
      </fill>
    </dxf>
    <dxf>
      <font>
        <color rgb="FFFF0000"/>
      </font>
      <fill>
        <patternFill>
          <bgColor theme="7" tint="0.39994506668294322"/>
        </patternFill>
      </fill>
    </dxf>
    <dxf>
      <font>
        <color theme="1"/>
      </font>
      <fill>
        <patternFill>
          <bgColor rgb="FFD8F3DB"/>
        </patternFill>
      </fill>
    </dxf>
    <dxf>
      <font>
        <color rgb="FFFF0000"/>
      </font>
      <fill>
        <patternFill>
          <bgColor rgb="FFFFFF00"/>
        </patternFill>
      </fill>
    </dxf>
    <dxf>
      <font>
        <color rgb="FF0432FF"/>
      </font>
      <fill>
        <patternFill>
          <bgColor rgb="FFD8F3DB"/>
        </patternFill>
      </fill>
    </dxf>
    <dxf>
      <font>
        <color rgb="FF0432FF"/>
      </font>
      <fill>
        <patternFill>
          <bgColor theme="0"/>
        </patternFill>
      </fill>
    </dxf>
    <dxf>
      <font>
        <color rgb="FF003BD5"/>
      </font>
      <fill>
        <patternFill>
          <bgColor theme="0"/>
        </patternFill>
      </fill>
    </dxf>
    <dxf>
      <font>
        <color rgb="FF0432FF"/>
      </font>
      <fill>
        <patternFill>
          <bgColor theme="0"/>
        </patternFill>
      </fill>
    </dxf>
    <dxf>
      <font>
        <color rgb="FF003BD5"/>
      </font>
      <fill>
        <patternFill>
          <bgColor theme="0"/>
        </patternFill>
      </fill>
    </dxf>
    <dxf>
      <font>
        <color rgb="FFFF0000"/>
      </font>
      <fill>
        <patternFill>
          <bgColor theme="7" tint="0.39994506668294322"/>
        </patternFill>
      </fill>
    </dxf>
    <dxf>
      <font>
        <color theme="1"/>
      </font>
      <fill>
        <patternFill>
          <bgColor rgb="FFFFFFCC"/>
        </patternFill>
      </fill>
    </dxf>
    <dxf>
      <font>
        <color rgb="FFFF0000"/>
      </font>
      <fill>
        <patternFill>
          <bgColor rgb="FFFFFF00"/>
        </patternFill>
      </fill>
    </dxf>
    <dxf>
      <font>
        <color rgb="FF0432FF"/>
      </font>
      <fill>
        <patternFill>
          <bgColor rgb="FFFFFFCC"/>
        </patternFill>
      </fill>
    </dxf>
    <dxf>
      <font>
        <color rgb="FF0432FF"/>
      </font>
      <fill>
        <patternFill>
          <bgColor theme="0"/>
        </patternFill>
      </fill>
    </dxf>
    <dxf>
      <font>
        <color rgb="FF003BD5"/>
      </font>
      <fill>
        <patternFill>
          <bgColor theme="0"/>
        </patternFill>
      </fill>
    </dxf>
    <dxf>
      <font>
        <color rgb="FF0432FF"/>
      </font>
      <fill>
        <patternFill>
          <bgColor theme="0"/>
        </patternFill>
      </fill>
    </dxf>
    <dxf>
      <font>
        <color rgb="FF003BD5"/>
      </font>
      <fill>
        <patternFill>
          <bgColor theme="0"/>
        </patternFill>
      </fill>
    </dxf>
    <dxf>
      <font>
        <color rgb="FFFF0000"/>
      </font>
      <fill>
        <patternFill>
          <bgColor theme="0" tint="-4.9989318521683403E-2"/>
        </patternFill>
      </fill>
    </dxf>
    <dxf>
      <font>
        <color rgb="FFFF0000"/>
      </font>
      <fill>
        <patternFill>
          <bgColor rgb="FFFFFF00"/>
        </patternFill>
      </fill>
    </dxf>
    <dxf>
      <font>
        <color rgb="FFFF0000"/>
      </font>
      <fill>
        <patternFill>
          <bgColor rgb="FFFFFF00"/>
        </patternFill>
      </fill>
    </dxf>
    <dxf>
      <font>
        <color rgb="FF9C0006"/>
      </font>
      <fill>
        <patternFill>
          <bgColor rgb="FFFFC7CE"/>
        </patternFill>
      </fill>
    </dxf>
    <dxf>
      <font>
        <color rgb="FFFF0000"/>
      </font>
      <fill>
        <patternFill>
          <bgColor theme="7" tint="0.39994506668294322"/>
        </patternFill>
      </fill>
    </dxf>
    <dxf>
      <font>
        <color rgb="FFFF0000"/>
      </font>
      <fill>
        <patternFill>
          <bgColor theme="7" tint="0.39994506668294322"/>
        </patternFill>
      </fill>
    </dxf>
    <dxf>
      <font>
        <color theme="1"/>
      </font>
      <fill>
        <patternFill>
          <bgColor rgb="FFF5CDA7"/>
        </patternFill>
      </fill>
    </dxf>
    <dxf>
      <font>
        <color rgb="FFFF0000"/>
      </font>
      <fill>
        <patternFill>
          <bgColor rgb="FFFFFF00"/>
        </patternFill>
      </fill>
    </dxf>
    <dxf>
      <font>
        <color rgb="FF0432FF"/>
      </font>
      <fill>
        <patternFill>
          <bgColor rgb="FFF5CDA7"/>
        </patternFill>
      </fill>
    </dxf>
    <dxf>
      <font>
        <color rgb="FF0432FF"/>
      </font>
      <fill>
        <patternFill>
          <bgColor theme="0"/>
        </patternFill>
      </fill>
    </dxf>
    <dxf>
      <font>
        <color rgb="FF003BD5"/>
      </font>
      <fill>
        <patternFill>
          <bgColor theme="0"/>
        </patternFill>
      </fill>
    </dxf>
    <dxf>
      <font>
        <color rgb="FF0432FF"/>
      </font>
      <fill>
        <patternFill>
          <bgColor theme="0"/>
        </patternFill>
      </fill>
    </dxf>
    <dxf>
      <font>
        <color rgb="FF003BD5"/>
      </font>
      <fill>
        <patternFill>
          <bgColor theme="0"/>
        </patternFill>
      </fill>
    </dxf>
    <dxf>
      <font>
        <color rgb="FFFF0000"/>
      </font>
      <fill>
        <patternFill>
          <bgColor theme="7" tint="0.39994506668294322"/>
        </patternFill>
      </fill>
    </dxf>
    <dxf>
      <font>
        <color theme="1"/>
      </font>
      <fill>
        <patternFill>
          <bgColor rgb="FFF1D2E0"/>
        </patternFill>
      </fill>
    </dxf>
    <dxf>
      <font>
        <color rgb="FFFF0000"/>
      </font>
      <fill>
        <patternFill>
          <bgColor rgb="FFFFFF00"/>
        </patternFill>
      </fill>
    </dxf>
    <dxf>
      <font>
        <color rgb="FF0432FF"/>
      </font>
      <fill>
        <patternFill>
          <bgColor rgb="FFF1D2E0"/>
        </patternFill>
      </fill>
    </dxf>
    <dxf>
      <font>
        <color rgb="FF0432FF"/>
      </font>
      <fill>
        <patternFill>
          <bgColor theme="0"/>
        </patternFill>
      </fill>
    </dxf>
    <dxf>
      <font>
        <color rgb="FF003BD5"/>
      </font>
      <fill>
        <patternFill>
          <bgColor theme="0"/>
        </patternFill>
      </fill>
    </dxf>
    <dxf>
      <font>
        <color rgb="FF0432FF"/>
      </font>
      <fill>
        <patternFill>
          <bgColor theme="0"/>
        </patternFill>
      </fill>
    </dxf>
    <dxf>
      <font>
        <color rgb="FF003BD5"/>
      </font>
      <fill>
        <patternFill>
          <bgColor theme="0"/>
        </patternFill>
      </fill>
    </dxf>
    <dxf>
      <font>
        <color rgb="FF0432FF"/>
      </font>
      <fill>
        <patternFill>
          <bgColor theme="0"/>
        </patternFill>
      </fill>
    </dxf>
    <dxf>
      <font>
        <color rgb="FF0432FF"/>
      </font>
      <fill>
        <patternFill>
          <bgColor theme="0"/>
        </patternFill>
      </fill>
    </dxf>
    <dxf>
      <font>
        <b val="0"/>
        <i val="0"/>
        <strike val="0"/>
        <color rgb="FF0432FF"/>
      </font>
      <fill>
        <patternFill>
          <bgColor theme="0"/>
        </patternFill>
      </fill>
    </dxf>
    <dxf>
      <font>
        <color rgb="FF0432FF"/>
      </font>
      <fill>
        <patternFill>
          <bgColor theme="0"/>
        </patternFill>
      </fill>
    </dxf>
    <dxf>
      <font>
        <b val="0"/>
        <i val="0"/>
        <strike val="0"/>
        <color rgb="FF0432FF"/>
      </font>
      <fill>
        <patternFill>
          <bgColor theme="0"/>
        </patternFill>
      </fill>
    </dxf>
    <dxf>
      <font>
        <color rgb="FF0432FF"/>
      </font>
      <fill>
        <patternFill>
          <bgColor theme="0"/>
        </patternFill>
      </fill>
    </dxf>
    <dxf>
      <font>
        <b val="0"/>
        <i val="0"/>
        <strike val="0"/>
        <color rgb="FF0432FF"/>
      </font>
      <fill>
        <patternFill>
          <bgColor theme="0"/>
        </patternFill>
      </fill>
    </dxf>
    <dxf>
      <font>
        <color rgb="FF0432FF"/>
      </font>
      <fill>
        <patternFill>
          <bgColor theme="0"/>
        </patternFill>
      </fill>
    </dxf>
    <dxf>
      <font>
        <b val="0"/>
        <i val="0"/>
        <strike val="0"/>
        <color rgb="FF0432FF"/>
      </font>
      <fill>
        <patternFill>
          <bgColor theme="0"/>
        </patternFill>
      </fill>
    </dxf>
    <dxf>
      <font>
        <color rgb="FF0432FF"/>
      </font>
      <fill>
        <patternFill>
          <bgColor theme="0"/>
        </patternFill>
      </fill>
    </dxf>
    <dxf>
      <font>
        <b val="0"/>
        <i val="0"/>
        <strike val="0"/>
        <color rgb="FF0432FF"/>
      </font>
      <fill>
        <patternFill>
          <bgColor theme="0"/>
        </patternFill>
      </fill>
    </dxf>
    <dxf>
      <font>
        <color rgb="FF0432FF"/>
      </font>
      <fill>
        <patternFill>
          <bgColor theme="0"/>
        </patternFill>
      </fill>
    </dxf>
    <dxf>
      <font>
        <b val="0"/>
        <i val="0"/>
        <strike val="0"/>
        <color rgb="FF0432FF"/>
      </font>
      <fill>
        <patternFill>
          <bgColor theme="0"/>
        </patternFill>
      </fill>
    </dxf>
    <dxf>
      <font>
        <color rgb="FF0432FF"/>
      </font>
      <fill>
        <patternFill>
          <bgColor theme="0"/>
        </patternFill>
      </fill>
    </dxf>
    <dxf>
      <font>
        <b val="0"/>
        <i val="0"/>
        <strike val="0"/>
        <color rgb="FF0432FF"/>
      </font>
      <fill>
        <patternFill>
          <bgColor theme="0"/>
        </patternFill>
      </fill>
    </dxf>
    <dxf>
      <font>
        <color rgb="FF0432FF"/>
      </font>
      <fill>
        <patternFill>
          <bgColor theme="0"/>
        </patternFill>
      </fill>
    </dxf>
    <dxf>
      <font>
        <b val="0"/>
        <i val="0"/>
        <strike val="0"/>
        <color rgb="FF0432FF"/>
      </font>
      <fill>
        <patternFill>
          <bgColor theme="0"/>
        </patternFill>
      </fill>
    </dxf>
    <dxf>
      <font>
        <color rgb="FF0432FF"/>
      </font>
      <fill>
        <patternFill>
          <bgColor theme="0"/>
        </patternFill>
      </fill>
    </dxf>
    <dxf>
      <font>
        <b val="0"/>
        <i val="0"/>
        <strike val="0"/>
        <color rgb="FF0432FF"/>
      </font>
      <fill>
        <patternFill>
          <bgColor theme="0"/>
        </patternFill>
      </fill>
    </dxf>
    <dxf>
      <font>
        <color rgb="FF0432FF"/>
      </font>
      <fill>
        <patternFill>
          <bgColor theme="0"/>
        </patternFill>
      </fill>
    </dxf>
    <dxf>
      <font>
        <b val="0"/>
        <i val="0"/>
        <strike val="0"/>
        <color rgb="FF0432FF"/>
      </font>
      <fill>
        <patternFill>
          <bgColor theme="0"/>
        </patternFill>
      </fill>
    </dxf>
    <dxf>
      <font>
        <color rgb="FF0432FF"/>
      </font>
      <fill>
        <patternFill>
          <bgColor theme="0"/>
        </patternFill>
      </fill>
    </dxf>
    <dxf>
      <font>
        <b val="0"/>
        <i val="0"/>
        <strike val="0"/>
        <color rgb="FF0432FF"/>
      </font>
      <fill>
        <patternFill>
          <bgColor theme="0"/>
        </patternFill>
      </fill>
    </dxf>
  </dxfs>
  <tableStyles count="0" defaultTableStyle="TableStyleMedium9" defaultPivotStyle="PivotStyleMedium7"/>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432FF"/>
      <color rgb="FFFFF2CC"/>
      <color rgb="FFFF2F92"/>
      <color rgb="FFEB2986"/>
      <color rgb="FF305496"/>
      <color rgb="FFCCFFCC"/>
      <color rgb="FFFFFFCC"/>
      <color rgb="FFF2F2F2"/>
      <color rgb="FFCDE1F2"/>
      <color rgb="FFD7EC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_rels/chart2.xml.rels><?xml version="1.0" encoding="UTF-8" standalone="yes"?>
<Relationships xmlns="http://schemas.openxmlformats.org/package/2006/relationships"><Relationship Id="rId1" Type="http://schemas.microsoft.com/office/2011/relationships/chartStyle" Target="style1.xml"/><Relationship Id="rId2" Type="http://schemas.microsoft.com/office/2011/relationships/chartColorStyle" Target="colors1.xml"/></Relationships>
</file>

<file path=xl/charts/_rels/chart5.xml.rels><?xml version="1.0" encoding="UTF-8" standalone="yes"?>
<Relationships xmlns="http://schemas.openxmlformats.org/package/2006/relationships"><Relationship Id="rId1" Type="http://schemas.microsoft.com/office/2011/relationships/chartStyle" Target="style2.xml"/><Relationship Id="rId2" Type="http://schemas.microsoft.com/office/2011/relationships/chartColorStyle" Target="colors2.xml"/></Relationships>
</file>

<file path=xl/charts/_rels/chart6.xml.rels><?xml version="1.0" encoding="UTF-8" standalone="yes"?>
<Relationships xmlns="http://schemas.openxmlformats.org/package/2006/relationships"><Relationship Id="rId1" Type="http://schemas.microsoft.com/office/2011/relationships/chartStyle" Target="style3.xml"/><Relationship Id="rId2" Type="http://schemas.microsoft.com/office/2011/relationships/chartColorStyle" Target="colors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4050845898489"/>
          <c:y val="0.247141469726516"/>
          <c:w val="0.506719731692294"/>
          <c:h val="0.641748210302656"/>
        </c:manualLayout>
      </c:layout>
      <c:radarChart>
        <c:radarStyle val="filled"/>
        <c:varyColors val="0"/>
        <c:ser>
          <c:idx val="14"/>
          <c:order val="0"/>
          <c:tx>
            <c:strRef>
              <c:f>Utilitaires!$B$47</c:f>
              <c:strCache>
                <c:ptCount val="1"/>
                <c:pt idx="0">
                  <c:v>RADAR pour PROCESSUS &amp; PERFORMANCE</c:v>
                </c:pt>
              </c:strCache>
            </c:strRef>
          </c:tx>
          <c:spPr>
            <a:solidFill>
              <a:schemeClr val="accent1">
                <a:lumMod val="40000"/>
                <a:lumOff val="60000"/>
                <a:alpha val="49000"/>
              </a:schemeClr>
            </a:solidFill>
            <a:ln w="25400">
              <a:solidFill>
                <a:schemeClr val="accent5">
                  <a:lumMod val="75000"/>
                </a:schemeClr>
              </a:solidFill>
              <a:prstDash val="solid"/>
            </a:ln>
          </c:spPr>
          <c:dLbls>
            <c:dLbl>
              <c:idx val="0"/>
              <c:layout>
                <c:manualLayout>
                  <c:x val="0.0170135313392819"/>
                  <c:y val="0.089108971920264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2F4F-4446-9164-BB538A75D0CB}"/>
                </c:ext>
                <c:ext xmlns:c15="http://schemas.microsoft.com/office/drawing/2012/chart" uri="{CE6537A1-D6FC-4f65-9D91-7224C49458BB}">
                  <c15:layout/>
                </c:ext>
              </c:extLst>
            </c:dLbl>
            <c:dLbl>
              <c:idx val="1"/>
              <c:layout>
                <c:manualLayout>
                  <c:x val="-0.043000918998622"/>
                  <c:y val="0.0787375152341942"/>
                </c:manualLayout>
              </c:layout>
              <c:spPr>
                <a:noFill/>
                <a:ln>
                  <a:noFill/>
                </a:ln>
                <a:effectLst/>
              </c:spPr>
              <c:txPr>
                <a:bodyPr wrap="square" lIns="38100" tIns="19050" rIns="38100" bIns="19050" anchor="ctr">
                  <a:noAutofit/>
                </a:bodyPr>
                <a:lstStyle/>
                <a:p>
                  <a:pPr>
                    <a:defRPr sz="800" b="1">
                      <a:solidFill>
                        <a:schemeClr val="accent5">
                          <a:lumMod val="50000"/>
                        </a:schemeClr>
                      </a:solidFill>
                    </a:defRPr>
                  </a:pPr>
                  <a:endParaRPr lang="fr-FR"/>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2F4F-4446-9164-BB538A75D0CB}"/>
                </c:ext>
                <c:ext xmlns:c15="http://schemas.microsoft.com/office/drawing/2012/chart" uri="{CE6537A1-D6FC-4f65-9D91-7224C49458BB}">
                  <c15:layout>
                    <c:manualLayout>
                      <c:w val="0.075258638206699"/>
                      <c:h val="0.056356343861077"/>
                    </c:manualLayout>
                  </c15:layout>
                </c:ext>
              </c:extLst>
            </c:dLbl>
            <c:dLbl>
              <c:idx val="2"/>
              <c:layout>
                <c:manualLayout>
                  <c:x val="-0.0892763845933319"/>
                  <c:y val="0.0156564245706749"/>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2F4F-4446-9164-BB538A75D0CB}"/>
                </c:ext>
                <c:ext xmlns:c15="http://schemas.microsoft.com/office/drawing/2012/chart" uri="{CE6537A1-D6FC-4f65-9D91-7224C49458BB}">
                  <c15:layout/>
                </c:ext>
              </c:extLst>
            </c:dLbl>
            <c:dLbl>
              <c:idx val="3"/>
              <c:layout>
                <c:manualLayout>
                  <c:x val="-0.0754882794184498"/>
                  <c:y val="-0.057535757671093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2F4F-4446-9164-BB538A75D0CB}"/>
                </c:ext>
                <c:ext xmlns:c15="http://schemas.microsoft.com/office/drawing/2012/chart" uri="{CE6537A1-D6FC-4f65-9D91-7224C49458BB}">
                  <c15:layout/>
                </c:ext>
              </c:extLst>
            </c:dLbl>
            <c:dLbl>
              <c:idx val="4"/>
              <c:layout>
                <c:manualLayout>
                  <c:x val="-0.017013531339282"/>
                  <c:y val="-0.0990250362255146"/>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2F4F-4446-9164-BB538A75D0CB}"/>
                </c:ext>
                <c:ext xmlns:c15="http://schemas.microsoft.com/office/drawing/2012/chart" uri="{CE6537A1-D6FC-4f65-9D91-7224C49458BB}">
                  <c15:layout/>
                </c:ext>
              </c:extLst>
            </c:dLbl>
            <c:dLbl>
              <c:idx val="5"/>
              <c:layout>
                <c:manualLayout>
                  <c:x val="0.041607461661503"/>
                  <c:y val="-0.0718876445661235"/>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2F4F-4446-9164-BB538A75D0CB}"/>
                </c:ext>
                <c:ext xmlns:c15="http://schemas.microsoft.com/office/drawing/2012/chart" uri="{CE6537A1-D6FC-4f65-9D91-7224C49458BB}">
                  <c15:layout/>
                </c:ext>
              </c:extLst>
            </c:dLbl>
            <c:dLbl>
              <c:idx val="6"/>
              <c:layout>
                <c:manualLayout>
                  <c:x val="0.100716086584138"/>
                  <c:y val="-0.02505027931308"/>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2F4F-4446-9164-BB538A75D0CB}"/>
                </c:ext>
                <c:ext xmlns:c15="http://schemas.microsoft.com/office/drawing/2012/chart" uri="{CE6537A1-D6FC-4f65-9D91-7224C49458BB}">
                  <c15:layout/>
                </c:ext>
              </c:extLst>
            </c:dLbl>
            <c:dLbl>
              <c:idx val="7"/>
              <c:layout>
                <c:manualLayout>
                  <c:x val="0.0783727651319956"/>
                  <c:y val="0.053622144644159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2F4F-4446-9164-BB538A75D0CB}"/>
                </c:ex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800" b="1">
                    <a:solidFill>
                      <a:schemeClr val="accent5">
                        <a:lumMod val="50000"/>
                      </a:schemeClr>
                    </a:solidFill>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Résultats!$A$31:$C$38</c:f>
              <c:strCache>
                <c:ptCount val="8"/>
                <c:pt idx="0">
                  <c:v>Pr 1 Le responsable de l’ingénierie biomédicale du GHT maîtrise la raison d'être de son organisation, ses budgets et sa communication</c:v>
                </c:pt>
                <c:pt idx="1">
                  <c:v>Pr 2 Le responsable de l'ingénierie biomédicale du GHT contribue aux processus d'achat</c:v>
                </c:pt>
                <c:pt idx="2">
                  <c:v>Pr 3 Le responsable de l'ingénierie biomédicale du GHT organise ses ressources</c:v>
                </c:pt>
                <c:pt idx="3">
                  <c:v>Pr 4 Le responsable de l'ingénierie biomédicale favorise la mutualisation et les échanges de ressources ou de compétences au sein du GHT</c:v>
                </c:pt>
                <c:pt idx="4">
                  <c:v>Pr 5 Le responsable de l'ingénierie biomédicale du GHT maîtrise son système documentaire</c:v>
                </c:pt>
                <c:pt idx="5">
                  <c:v>Pr 6 L'ingénierie biomédicale maîtrise les disposiifs médicaux critiques au sein du GHT</c:v>
                </c:pt>
                <c:pt idx="6">
                  <c:v>Pr 7 L'ingénierie biomédicale contribue à la bonne exploitation des dispositifs médicaux</c:v>
                </c:pt>
                <c:pt idx="7">
                  <c:v>Pr 8 L'ingénierie biomédicale veille à la qualité des services rendus et en tire des enseignements pour progresser</c:v>
                </c:pt>
              </c:strCache>
            </c:strRef>
          </c:cat>
          <c:val>
            <c:numRef>
              <c:f>Utilitaires!$B$48:$B$55</c:f>
              <c:numCache>
                <c:formatCode>0%</c:formatCode>
                <c:ptCount val="8"/>
                <c:pt idx="0">
                  <c:v>0.0</c:v>
                </c:pt>
                <c:pt idx="1">
                  <c:v>0.0</c:v>
                </c:pt>
                <c:pt idx="2">
                  <c:v>0.0</c:v>
                </c:pt>
                <c:pt idx="3">
                  <c:v>0.0</c:v>
                </c:pt>
                <c:pt idx="4">
                  <c:v>0.0</c:v>
                </c:pt>
                <c:pt idx="5">
                  <c:v>0.0</c:v>
                </c:pt>
                <c:pt idx="6">
                  <c:v>0.0</c:v>
                </c:pt>
                <c:pt idx="7">
                  <c:v>0.0</c:v>
                </c:pt>
              </c:numCache>
            </c:numRef>
          </c:val>
          <c:extLst xmlns:c16r2="http://schemas.microsoft.com/office/drawing/2015/06/chart">
            <c:ext xmlns:c16="http://schemas.microsoft.com/office/drawing/2014/chart" uri="{C3380CC4-5D6E-409C-BE32-E72D297353CC}">
              <c16:uniqueId val="{00000007-FAFD-453F-B3A5-0CD49B14FAE9}"/>
            </c:ext>
          </c:extLst>
        </c:ser>
        <c:ser>
          <c:idx val="15"/>
          <c:order val="1"/>
          <c:tx>
            <c:strRef>
              <c:f>Utilitaires!$D$46</c:f>
              <c:strCache>
                <c:ptCount val="1"/>
              </c:strCache>
            </c:strRef>
          </c:tx>
          <c:spPr>
            <a:noFill/>
            <a:ln w="19050">
              <a:solidFill>
                <a:schemeClr val="accent6">
                  <a:lumMod val="75000"/>
                </a:schemeClr>
              </a:solidFill>
              <a:prstDash val="sysDot"/>
            </a:ln>
          </c:spPr>
          <c:cat>
            <c:strRef>
              <c:f>Résultats!$A$31:$C$38</c:f>
              <c:strCache>
                <c:ptCount val="8"/>
                <c:pt idx="0">
                  <c:v>Pr 1 Le responsable de l’ingénierie biomédicale du GHT maîtrise la raison d'être de son organisation, ses budgets et sa communication</c:v>
                </c:pt>
                <c:pt idx="1">
                  <c:v>Pr 2 Le responsable de l'ingénierie biomédicale du GHT contribue aux processus d'achat</c:v>
                </c:pt>
                <c:pt idx="2">
                  <c:v>Pr 3 Le responsable de l'ingénierie biomédicale du GHT organise ses ressources</c:v>
                </c:pt>
                <c:pt idx="3">
                  <c:v>Pr 4 Le responsable de l'ingénierie biomédicale favorise la mutualisation et les échanges de ressources ou de compétences au sein du GHT</c:v>
                </c:pt>
                <c:pt idx="4">
                  <c:v>Pr 5 Le responsable de l'ingénierie biomédicale du GHT maîtrise son système documentaire</c:v>
                </c:pt>
                <c:pt idx="5">
                  <c:v>Pr 6 L'ingénierie biomédicale maîtrise les disposiifs médicaux critiques au sein du GHT</c:v>
                </c:pt>
                <c:pt idx="6">
                  <c:v>Pr 7 L'ingénierie biomédicale contribue à la bonne exploitation des dispositifs médicaux</c:v>
                </c:pt>
                <c:pt idx="7">
                  <c:v>Pr 8 L'ingénierie biomédicale veille à la qualité des services rendus et en tire des enseignements pour progresser</c:v>
                </c:pt>
              </c:strCache>
            </c:strRef>
          </c:cat>
          <c:val>
            <c:numRef>
              <c:f>Utilitaires!$D$48:$D$55</c:f>
              <c:numCache>
                <c:formatCode>0%</c:formatCode>
                <c:ptCount val="8"/>
                <c:pt idx="0">
                  <c:v>0.5</c:v>
                </c:pt>
                <c:pt idx="1">
                  <c:v>0.5</c:v>
                </c:pt>
                <c:pt idx="2">
                  <c:v>0.5</c:v>
                </c:pt>
                <c:pt idx="3">
                  <c:v>0.5</c:v>
                </c:pt>
                <c:pt idx="4">
                  <c:v>0.5</c:v>
                </c:pt>
                <c:pt idx="5">
                  <c:v>0.5</c:v>
                </c:pt>
                <c:pt idx="6">
                  <c:v>0.5</c:v>
                </c:pt>
                <c:pt idx="7">
                  <c:v>0.5</c:v>
                </c:pt>
              </c:numCache>
            </c:numRef>
          </c:val>
          <c:extLst xmlns:c16r2="http://schemas.microsoft.com/office/drawing/2015/06/chart">
            <c:ext xmlns:c16="http://schemas.microsoft.com/office/drawing/2014/chart" uri="{C3380CC4-5D6E-409C-BE32-E72D297353CC}">
              <c16:uniqueId val="{00000008-FAFD-453F-B3A5-0CD49B14FAE9}"/>
            </c:ext>
          </c:extLst>
        </c:ser>
        <c:dLbls>
          <c:showLegendKey val="0"/>
          <c:showVal val="0"/>
          <c:showCatName val="0"/>
          <c:showSerName val="0"/>
          <c:showPercent val="0"/>
          <c:showBubbleSize val="0"/>
        </c:dLbls>
        <c:axId val="802346576"/>
        <c:axId val="833766320"/>
      </c:radarChart>
      <c:catAx>
        <c:axId val="802346576"/>
        <c:scaling>
          <c:orientation val="minMax"/>
        </c:scaling>
        <c:delete val="0"/>
        <c:axPos val="b"/>
        <c:majorGridlines>
          <c:spPr>
            <a:ln w="3175">
              <a:solidFill>
                <a:srgbClr val="969696"/>
              </a:solidFill>
              <a:prstDash val="solid"/>
            </a:ln>
          </c:spPr>
        </c:majorGridlines>
        <c:numFmt formatCode="@" sourceLinked="0"/>
        <c:majorTickMark val="out"/>
        <c:minorTickMark val="none"/>
        <c:tickLblPos val="nextTo"/>
        <c:txPr>
          <a:bodyPr rot="0" vert="horz"/>
          <a:lstStyle/>
          <a:p>
            <a:pPr>
              <a:defRPr sz="800" b="0">
                <a:solidFill>
                  <a:schemeClr val="accent5">
                    <a:lumMod val="75000"/>
                  </a:schemeClr>
                </a:solidFill>
                <a:latin typeface="Arial Narrow" charset="0"/>
                <a:ea typeface="Arial Narrow" charset="0"/>
                <a:cs typeface="Arial Narrow" charset="0"/>
              </a:defRPr>
            </a:pPr>
            <a:endParaRPr lang="fr-FR"/>
          </a:p>
        </c:txPr>
        <c:crossAx val="833766320"/>
        <c:crosses val="autoZero"/>
        <c:auto val="0"/>
        <c:lblAlgn val="ctr"/>
        <c:lblOffset val="100"/>
        <c:noMultiLvlLbl val="0"/>
      </c:catAx>
      <c:valAx>
        <c:axId val="833766320"/>
        <c:scaling>
          <c:orientation val="minMax"/>
          <c:max val="1.0"/>
          <c:min val="0.0"/>
        </c:scaling>
        <c:delete val="0"/>
        <c:axPos val="l"/>
        <c:majorGridlines>
          <c:spPr>
            <a:ln w="3175">
              <a:solidFill>
                <a:schemeClr val="bg1">
                  <a:lumMod val="75000"/>
                </a:schemeClr>
              </a:solidFill>
              <a:prstDash val="sysDot"/>
            </a:ln>
          </c:spPr>
        </c:majorGridlines>
        <c:numFmt formatCode="0%" sourceLinked="0"/>
        <c:majorTickMark val="cross"/>
        <c:minorTickMark val="none"/>
        <c:tickLblPos val="nextTo"/>
        <c:spPr>
          <a:ln w="3175">
            <a:solidFill>
              <a:srgbClr val="969696"/>
            </a:solidFill>
            <a:prstDash val="solid"/>
          </a:ln>
        </c:spPr>
        <c:txPr>
          <a:bodyPr rot="0" vert="horz"/>
          <a:lstStyle/>
          <a:p>
            <a:pPr>
              <a:defRPr>
                <a:solidFill>
                  <a:schemeClr val="bg1">
                    <a:lumMod val="50000"/>
                  </a:schemeClr>
                </a:solidFill>
              </a:defRPr>
            </a:pPr>
            <a:endParaRPr lang="fr-FR"/>
          </a:p>
        </c:txPr>
        <c:crossAx val="802346576"/>
        <c:crosses val="autoZero"/>
        <c:crossBetween val="between"/>
        <c:majorUnit val="0.2"/>
        <c:minorUnit val="0.0500000000000001"/>
      </c:valAx>
      <c:spPr>
        <a:noFill/>
        <a:ln w="25400">
          <a:noFill/>
        </a:ln>
      </c:spPr>
    </c:plotArea>
    <c:plotVisOnly val="1"/>
    <c:dispBlanksAs val="gap"/>
    <c:showDLblsOverMax val="0"/>
  </c:chart>
  <c:spPr>
    <a:noFill/>
    <a:ln w="9525">
      <a:noFill/>
    </a:ln>
  </c:spPr>
  <c:txPr>
    <a:bodyPr/>
    <a:lstStyle/>
    <a:p>
      <a:pPr>
        <a:defRPr sz="600" b="0" i="0" u="none" strike="noStrike" baseline="0">
          <a:solidFill>
            <a:sysClr val="windowText" lastClr="000000"/>
          </a:solidFill>
          <a:latin typeface="Arial"/>
          <a:ea typeface="Arial"/>
          <a:cs typeface="Arial"/>
        </a:defRPr>
      </a:pPr>
      <a:endParaRPr lang="fr-FR"/>
    </a:p>
  </c:txPr>
  <c:printSettings>
    <c:headerFooter alignWithMargins="0">
      <c:oddHeader>&amp;C&amp;"System Font,Normal"&amp;10&amp;K000000Concepteurs : Fabiola BELLO, Camille CAUSSETTE, Jade DROUET, Gilbert FARGES, Pol-Manoël FELAN
&amp;R&amp;"Arial Italique,Italique"&amp;9&amp;K000000Edition du &amp;D</c:oddHeader>
      <c:oddFooter>&amp;L&amp;"Arial Narrow,Normal"&amp;7&amp;K000000© BANSE Harouna,BELTRAN Katterine, BOUNAJMA Sara, FRAPPIN Benoit, ZNIBER Rizki&amp;R&amp;"Arial Narrow,Normal"&amp;7&amp;K000000&amp;P/&amp;N</c:oddFooter>
    </c:headerFooter>
    <c:pageMargins b="0.984251969" l="0.750000000000004" r="0.750000000000004" t="0.984251969"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view3D>
      <c:rotX val="75"/>
      <c:rotY val="0"/>
      <c:rAngAx val="0"/>
    </c:view3D>
    <c:floor>
      <c:thickness val="0"/>
      <c:spPr>
        <a:noFill/>
        <a:ln w="6350" cap="flat" cmpd="sng" algn="ctr">
          <a:solidFill>
            <a:schemeClr val="tx1">
              <a:tint val="75000"/>
            </a:schemeClr>
          </a:solidFill>
          <a:prstDash val="solid"/>
          <a:round/>
        </a:ln>
        <a:effectLst/>
        <a:sp3d contourW="6350">
          <a:contourClr>
            <a:schemeClr val="tx1">
              <a:tint val="75000"/>
            </a:schemeClr>
          </a:contourClr>
        </a:sp3d>
      </c:spPr>
    </c:floor>
    <c:sideWall>
      <c:thickness val="0"/>
      <c:spPr>
        <a:noFill/>
        <a:ln w="25400">
          <a:noFill/>
        </a:ln>
        <a:effectLst/>
        <a:sp3d/>
      </c:spPr>
    </c:sideWall>
    <c:backWall>
      <c:thickness val="0"/>
      <c:spPr>
        <a:noFill/>
        <a:ln w="25400">
          <a:noFill/>
        </a:ln>
        <a:effectLst/>
        <a:sp3d/>
      </c:spPr>
    </c:backWall>
    <c:plotArea>
      <c:layout>
        <c:manualLayout>
          <c:layoutTarget val="inner"/>
          <c:xMode val="edge"/>
          <c:yMode val="edge"/>
          <c:x val="0.0806853183725415"/>
          <c:y val="0.173810461192351"/>
          <c:w val="0.878513901634866"/>
          <c:h val="0.630956048619147"/>
        </c:manualLayout>
      </c:layout>
      <c:pie3DChart>
        <c:varyColors val="1"/>
        <c:dLbls>
          <c:showLegendKey val="0"/>
          <c:showVal val="0"/>
          <c:showCatName val="0"/>
          <c:showSerName val="0"/>
          <c:showPercent val="0"/>
          <c:showBubbleSize val="0"/>
          <c:showLeaderLines val="0"/>
        </c:dLbls>
      </c:pie3DChart>
      <c:spPr>
        <a:noFill/>
        <a:ln>
          <a:noFill/>
        </a:ln>
        <a:effectLst/>
      </c:spPr>
    </c:plotArea>
    <c:plotVisOnly val="1"/>
    <c:dispBlanksAs val="zero"/>
    <c:showDLblsOverMax val="0"/>
  </c:chart>
  <c:spPr>
    <a:noFill/>
    <a:ln w="9525" cap="flat" cmpd="sng" algn="ctr">
      <a:noFill/>
      <a:prstDash val="solid"/>
      <a:round/>
    </a:ln>
    <a:effectLst/>
  </c:spPr>
  <c:txPr>
    <a:bodyPr/>
    <a:lstStyle/>
    <a:p>
      <a:pPr>
        <a:defRPr sz="1800" b="0" i="0" u="none" strike="noStrike" baseline="0">
          <a:solidFill>
            <a:srgbClr val="000000"/>
          </a:solidFill>
          <a:latin typeface="Arial"/>
          <a:ea typeface="Arial"/>
          <a:cs typeface="Arial"/>
        </a:defRPr>
      </a:pPr>
      <a:endParaRPr lang="fr-FR"/>
    </a:p>
  </c:txPr>
  <c:printSettings>
    <c:headerFooter alignWithMargins="0"/>
    <c:pageMargins b="0.984251969" l="0.750000000000003" r="0.750000000000003" t="0.984251969" header="0.5" footer="0.5"/>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619485157209"/>
          <c:y val="0.0939687395595786"/>
          <c:w val="0.558187552387414"/>
          <c:h val="0.815968453215069"/>
        </c:manualLayout>
      </c:layout>
      <c:radarChart>
        <c:radarStyle val="filled"/>
        <c:varyColors val="0"/>
        <c:ser>
          <c:idx val="0"/>
          <c:order val="0"/>
          <c:tx>
            <c:v>Seuil 17050</c:v>
          </c:tx>
          <c:spPr>
            <a:noFill/>
            <a:ln w="19050">
              <a:solidFill>
                <a:schemeClr val="accent6">
                  <a:lumMod val="75000"/>
                </a:schemeClr>
              </a:solidFill>
              <a:prstDash val="sysDot"/>
            </a:ln>
          </c:spPr>
          <c:val>
            <c:numRef>
              <c:f>Utilitaires!$D$56:$D$58</c:f>
              <c:numCache>
                <c:formatCode>0%</c:formatCode>
                <c:ptCount val="3"/>
                <c:pt idx="0">
                  <c:v>0.5</c:v>
                </c:pt>
                <c:pt idx="1">
                  <c:v>0.5</c:v>
                </c:pt>
                <c:pt idx="2">
                  <c:v>0.5</c:v>
                </c:pt>
              </c:numCache>
            </c:numRef>
          </c:val>
          <c:extLst xmlns:c16r2="http://schemas.microsoft.com/office/drawing/2015/06/chart">
            <c:ext xmlns:c16="http://schemas.microsoft.com/office/drawing/2014/chart" uri="{C3380CC4-5D6E-409C-BE32-E72D297353CC}">
              <c16:uniqueId val="{00000000-A7FE-EF44-B0DC-EC87B4B21172}"/>
            </c:ext>
          </c:extLst>
        </c:ser>
        <c:ser>
          <c:idx val="14"/>
          <c:order val="1"/>
          <c:tx>
            <c:strRef>
              <c:f>Utilitaires!$C$59</c:f>
              <c:strCache>
                <c:ptCount val="1"/>
                <c:pt idx="0">
                  <c:v>Performance</c:v>
                </c:pt>
              </c:strCache>
            </c:strRef>
          </c:tx>
          <c:spPr>
            <a:solidFill>
              <a:srgbClr val="92D050">
                <a:alpha val="19000"/>
              </a:srgbClr>
            </a:solidFill>
            <a:ln w="25400">
              <a:solidFill>
                <a:srgbClr val="008F00"/>
              </a:solidFill>
              <a:prstDash val="solid"/>
            </a:ln>
          </c:spPr>
          <c:dLbls>
            <c:dLbl>
              <c:idx val="0"/>
              <c:layout>
                <c:manualLayout>
                  <c:x val="0.00490304068488908"/>
                  <c:y val="0.1846657282944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9BE3-484B-BB0B-58DF0872E6BE}"/>
                </c:ext>
                <c:ext xmlns:c15="http://schemas.microsoft.com/office/drawing/2012/chart" uri="{CE6537A1-D6FC-4f65-9D91-7224C49458BB}">
                  <c15:layout/>
                </c:ext>
              </c:extLst>
            </c:dLbl>
            <c:dLbl>
              <c:idx val="1"/>
              <c:layout>
                <c:manualLayout>
                  <c:x val="-0.0905233169095365"/>
                  <c:y val="-0.0758709852596493"/>
                </c:manualLayout>
              </c:layout>
              <c:spPr>
                <a:noFill/>
                <a:ln>
                  <a:noFill/>
                </a:ln>
                <a:effectLst/>
              </c:spPr>
              <c:txPr>
                <a:bodyPr wrap="square" lIns="38100" tIns="19050" rIns="38100" bIns="19050" anchor="ctr">
                  <a:noAutofit/>
                </a:bodyPr>
                <a:lstStyle/>
                <a:p>
                  <a:pPr>
                    <a:defRPr sz="900" b="1">
                      <a:solidFill>
                        <a:srgbClr val="008F00"/>
                      </a:solidFill>
                    </a:defRPr>
                  </a:pPr>
                  <a:endParaRPr lang="fr-FR"/>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75CC-1D48-93D1-1F8D6065B714}"/>
                </c:ext>
                <c:ext xmlns:c15="http://schemas.microsoft.com/office/drawing/2012/chart" uri="{CE6537A1-D6FC-4f65-9D91-7224C49458BB}">
                  <c15:layout>
                    <c:manualLayout>
                      <c:w val="0.0763544747489139"/>
                      <c:h val="0.0566258705556125"/>
                    </c:manualLayout>
                  </c15:layout>
                </c:ext>
              </c:extLst>
            </c:dLbl>
            <c:dLbl>
              <c:idx val="2"/>
              <c:layout>
                <c:manualLayout>
                  <c:x val="0.0805545320198975"/>
                  <c:y val="-0.0784365802885651"/>
                </c:manualLayout>
              </c:layout>
              <c:spPr>
                <a:noFill/>
                <a:ln>
                  <a:noFill/>
                </a:ln>
                <a:effectLst/>
              </c:spPr>
              <c:txPr>
                <a:bodyPr wrap="square" lIns="38100" tIns="19050" rIns="38100" bIns="19050" anchor="ctr">
                  <a:noAutofit/>
                </a:bodyPr>
                <a:lstStyle/>
                <a:p>
                  <a:pPr>
                    <a:defRPr sz="900" b="1">
                      <a:solidFill>
                        <a:srgbClr val="008F00"/>
                      </a:solidFill>
                    </a:defRPr>
                  </a:pPr>
                  <a:endParaRPr lang="fr-FR"/>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9BE3-484B-BB0B-58DF0872E6BE}"/>
                </c:ext>
                <c:ext xmlns:c15="http://schemas.microsoft.com/office/drawing/2012/chart" uri="{CE6537A1-D6FC-4f65-9D91-7224C49458BB}">
                  <c15:layout>
                    <c:manualLayout>
                      <c:w val="0.106125852769963"/>
                      <c:h val="0.101667223240006"/>
                    </c:manualLayout>
                  </c15:layout>
                </c:ext>
              </c:extLst>
            </c:dLbl>
            <c:spPr>
              <a:noFill/>
              <a:ln>
                <a:noFill/>
              </a:ln>
              <a:effectLst/>
            </c:spPr>
            <c:txPr>
              <a:bodyPr wrap="square" lIns="38100" tIns="19050" rIns="38100" bIns="19050" anchor="ctr">
                <a:spAutoFit/>
              </a:bodyPr>
              <a:lstStyle/>
              <a:p>
                <a:pPr>
                  <a:defRPr sz="900" b="1">
                    <a:solidFill>
                      <a:srgbClr val="008F00"/>
                    </a:solidFill>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Utilitaires!$C$56:$C$58</c:f>
              <c:strCache>
                <c:ptCount val="3"/>
                <c:pt idx="0">
                  <c:v>Efficacité</c:v>
                </c:pt>
                <c:pt idx="1">
                  <c:v>Efficience</c:v>
                </c:pt>
                <c:pt idx="2">
                  <c:v>Qualité perçue</c:v>
                </c:pt>
              </c:strCache>
            </c:strRef>
          </c:cat>
          <c:val>
            <c:numRef>
              <c:f>Utilitaires!$B$56:$B$58</c:f>
              <c:numCache>
                <c:formatCode>0%</c:formatCode>
                <c:ptCount val="3"/>
                <c:pt idx="0">
                  <c:v>0.0</c:v>
                </c:pt>
                <c:pt idx="1">
                  <c:v>0.0</c:v>
                </c:pt>
                <c:pt idx="2">
                  <c:v>0.0</c:v>
                </c:pt>
              </c:numCache>
            </c:numRef>
          </c:val>
          <c:extLst xmlns:c16r2="http://schemas.microsoft.com/office/drawing/2015/06/chart">
            <c:ext xmlns:c16="http://schemas.microsoft.com/office/drawing/2014/chart" uri="{C3380CC4-5D6E-409C-BE32-E72D297353CC}">
              <c16:uniqueId val="{00000001-C186-8047-9D99-C9282FE30C2C}"/>
            </c:ext>
          </c:extLst>
        </c:ser>
        <c:dLbls>
          <c:showLegendKey val="0"/>
          <c:showVal val="0"/>
          <c:showCatName val="0"/>
          <c:showSerName val="0"/>
          <c:showPercent val="0"/>
          <c:showBubbleSize val="0"/>
        </c:dLbls>
        <c:axId val="799393952"/>
        <c:axId val="799395728"/>
      </c:radarChart>
      <c:catAx>
        <c:axId val="799393952"/>
        <c:scaling>
          <c:orientation val="minMax"/>
        </c:scaling>
        <c:delete val="0"/>
        <c:axPos val="b"/>
        <c:majorGridlines>
          <c:spPr>
            <a:ln w="3175">
              <a:solidFill>
                <a:srgbClr val="969696"/>
              </a:solidFill>
              <a:prstDash val="solid"/>
            </a:ln>
          </c:spPr>
        </c:majorGridlines>
        <c:numFmt formatCode="@" sourceLinked="0"/>
        <c:majorTickMark val="out"/>
        <c:minorTickMark val="none"/>
        <c:tickLblPos val="nextTo"/>
        <c:txPr>
          <a:bodyPr rot="0" vert="horz"/>
          <a:lstStyle/>
          <a:p>
            <a:pPr>
              <a:defRPr sz="1100" b="1">
                <a:solidFill>
                  <a:srgbClr val="008F00"/>
                </a:solidFill>
                <a:latin typeface="Arial" charset="0"/>
                <a:ea typeface="Arial" charset="0"/>
                <a:cs typeface="Arial" charset="0"/>
              </a:defRPr>
            </a:pPr>
            <a:endParaRPr lang="fr-FR"/>
          </a:p>
        </c:txPr>
        <c:crossAx val="799395728"/>
        <c:crosses val="autoZero"/>
        <c:auto val="0"/>
        <c:lblAlgn val="ctr"/>
        <c:lblOffset val="100"/>
        <c:noMultiLvlLbl val="0"/>
      </c:catAx>
      <c:valAx>
        <c:axId val="799395728"/>
        <c:scaling>
          <c:orientation val="minMax"/>
          <c:max val="1.0"/>
          <c:min val="0.0"/>
        </c:scaling>
        <c:delete val="0"/>
        <c:axPos val="l"/>
        <c:majorGridlines>
          <c:spPr>
            <a:ln w="3175">
              <a:solidFill>
                <a:schemeClr val="bg1">
                  <a:lumMod val="75000"/>
                </a:schemeClr>
              </a:solidFill>
              <a:prstDash val="sysDot"/>
            </a:ln>
          </c:spPr>
        </c:majorGridlines>
        <c:numFmt formatCode="0%" sourceLinked="0"/>
        <c:majorTickMark val="cross"/>
        <c:minorTickMark val="none"/>
        <c:tickLblPos val="nextTo"/>
        <c:spPr>
          <a:ln w="3175">
            <a:solidFill>
              <a:srgbClr val="969696"/>
            </a:solidFill>
            <a:prstDash val="solid"/>
          </a:ln>
        </c:spPr>
        <c:txPr>
          <a:bodyPr rot="0" vert="horz"/>
          <a:lstStyle/>
          <a:p>
            <a:pPr>
              <a:defRPr>
                <a:solidFill>
                  <a:schemeClr val="bg1">
                    <a:lumMod val="50000"/>
                  </a:schemeClr>
                </a:solidFill>
              </a:defRPr>
            </a:pPr>
            <a:endParaRPr lang="fr-FR"/>
          </a:p>
        </c:txPr>
        <c:crossAx val="799393952"/>
        <c:crosses val="autoZero"/>
        <c:crossBetween val="between"/>
        <c:majorUnit val="0.2"/>
        <c:minorUnit val="0.0500000000000001"/>
      </c:valAx>
      <c:spPr>
        <a:noFill/>
        <a:ln w="25400">
          <a:noFill/>
        </a:ln>
      </c:spPr>
    </c:plotArea>
    <c:plotVisOnly val="1"/>
    <c:dispBlanksAs val="gap"/>
    <c:showDLblsOverMax val="0"/>
  </c:chart>
  <c:spPr>
    <a:noFill/>
    <a:ln w="9525">
      <a:noFill/>
    </a:ln>
  </c:spPr>
  <c:txPr>
    <a:bodyPr/>
    <a:lstStyle/>
    <a:p>
      <a:pPr>
        <a:defRPr sz="600" b="0" i="0" u="none" strike="noStrike" baseline="0">
          <a:solidFill>
            <a:sysClr val="windowText" lastClr="000000"/>
          </a:solidFill>
          <a:latin typeface="Arial"/>
          <a:ea typeface="Arial"/>
          <a:cs typeface="Arial"/>
        </a:defRPr>
      </a:pPr>
      <a:endParaRPr lang="fr-FR"/>
    </a:p>
  </c:txPr>
  <c:printSettings>
    <c:headerFooter alignWithMargins="0">
      <c:oddHeader>&amp;L&amp;"Arial Narrow,Normal"&amp;7&amp;K000000© 2017 UTC  - Master Qualité - www.utc.fr/master-qualite, puis "Travaux", "Qualité-Management", réf 381&amp;R&amp;"Arial Narrow,Normal"&amp;7&amp;K000000Fichier : &amp;F - Onglet : &amp;A</c:oddHeader>
      <c:oddFooter>&amp;L&amp;"Arial Narrow,Normal"&amp;7&amp;K000000© BANSE Harouna,BELTRAN Katterine, BOUNAJMA Sara, FRAPPIN Benoit, ZNIBER Rizki&amp;R&amp;"Arial Narrow,Normal"&amp;7&amp;K000000&amp;P/&amp;N</c:oddFooter>
    </c:headerFooter>
    <c:pageMargins b="0.984251969" l="0.750000000000004" r="0.750000000000004" t="0.984251969"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0621440397536"/>
          <c:y val="0.166763957464343"/>
          <c:w val="0.567018502671168"/>
          <c:h val="0.764389700549166"/>
        </c:manualLayout>
      </c:layout>
      <c:radarChart>
        <c:radarStyle val="filled"/>
        <c:varyColors val="0"/>
        <c:ser>
          <c:idx val="0"/>
          <c:order val="0"/>
          <c:tx>
            <c:v>Seuil 17050</c:v>
          </c:tx>
          <c:spPr>
            <a:noFill/>
            <a:ln w="19050">
              <a:solidFill>
                <a:schemeClr val="accent6">
                  <a:lumMod val="75000"/>
                </a:schemeClr>
              </a:solidFill>
              <a:prstDash val="sysDot"/>
            </a:ln>
          </c:spPr>
          <c:val>
            <c:numRef>
              <c:f>Utilitaires!$D$48:$D$58</c:f>
              <c:numCache>
                <c:formatCode>0%</c:formatCode>
                <c:ptCount val="11"/>
                <c:pt idx="0">
                  <c:v>0.5</c:v>
                </c:pt>
                <c:pt idx="1">
                  <c:v>0.5</c:v>
                </c:pt>
                <c:pt idx="2">
                  <c:v>0.5</c:v>
                </c:pt>
                <c:pt idx="3">
                  <c:v>0.5</c:v>
                </c:pt>
                <c:pt idx="4">
                  <c:v>0.5</c:v>
                </c:pt>
                <c:pt idx="5">
                  <c:v>0.5</c:v>
                </c:pt>
                <c:pt idx="6">
                  <c:v>0.5</c:v>
                </c:pt>
                <c:pt idx="7">
                  <c:v>0.5</c:v>
                </c:pt>
                <c:pt idx="8">
                  <c:v>0.5</c:v>
                </c:pt>
                <c:pt idx="9">
                  <c:v>0.5</c:v>
                </c:pt>
                <c:pt idx="10">
                  <c:v>0.5</c:v>
                </c:pt>
              </c:numCache>
            </c:numRef>
          </c:val>
          <c:extLst xmlns:c16r2="http://schemas.microsoft.com/office/drawing/2015/06/chart">
            <c:ext xmlns:c16="http://schemas.microsoft.com/office/drawing/2014/chart" uri="{C3380CC4-5D6E-409C-BE32-E72D297353CC}">
              <c16:uniqueId val="{00000000-F013-E44B-87F9-E8EEA7F01B0D}"/>
            </c:ext>
          </c:extLst>
        </c:ser>
        <c:ser>
          <c:idx val="14"/>
          <c:order val="1"/>
          <c:tx>
            <c:strRef>
              <c:f>Utilitaires!$E$47</c:f>
              <c:strCache>
                <c:ptCount val="1"/>
                <c:pt idx="0">
                  <c:v>RADAR pour Preuves Validées "Non Vides"</c:v>
                </c:pt>
              </c:strCache>
            </c:strRef>
          </c:tx>
          <c:spPr>
            <a:solidFill>
              <a:srgbClr val="FF2F92">
                <a:alpha val="11000"/>
              </a:srgbClr>
            </a:solidFill>
            <a:ln w="25400">
              <a:solidFill>
                <a:srgbClr val="EA35B1"/>
              </a:solidFill>
              <a:prstDash val="solid"/>
            </a:ln>
          </c:spPr>
          <c:dLbls>
            <c:dLbl>
              <c:idx val="1"/>
              <c:layout>
                <c:manualLayout>
                  <c:x val="-0.0170427897033816"/>
                  <c:y val="0.0306029258324839"/>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F013-E44B-87F9-E8EEA7F01B0D}"/>
                </c:ext>
                <c:ext xmlns:c15="http://schemas.microsoft.com/office/drawing/2012/chart" uri="{CE6537A1-D6FC-4f65-9D91-7224C49458BB}">
                  <c15:layout/>
                </c:ext>
              </c:extLst>
            </c:dLbl>
            <c:dLbl>
              <c:idx val="2"/>
              <c:layout>
                <c:manualLayout>
                  <c:x val="-0.0255641845550725"/>
                  <c:y val="0.0114760971871814"/>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F013-E44B-87F9-E8EEA7F01B0D}"/>
                </c:ext>
                <c:ext xmlns:c15="http://schemas.microsoft.com/office/drawing/2012/chart" uri="{CE6537A1-D6FC-4f65-9D91-7224C49458BB}">
                  <c15:layout/>
                </c:ext>
              </c:extLst>
            </c:dLbl>
            <c:dLbl>
              <c:idx val="3"/>
              <c:layout>
                <c:manualLayout>
                  <c:x val="-0.0255641845550725"/>
                  <c:y val="-0.00382536572906056"/>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F013-E44B-87F9-E8EEA7F01B0D}"/>
                </c:ext>
                <c:ext xmlns:c15="http://schemas.microsoft.com/office/drawing/2012/chart" uri="{CE6537A1-D6FC-4f65-9D91-7224C49458BB}">
                  <c15:layout/>
                </c:ext>
              </c:extLst>
            </c:dLbl>
            <c:dLbl>
              <c:idx val="4"/>
              <c:layout>
                <c:manualLayout>
                  <c:x val="-0.0170427897033818"/>
                  <c:y val="-0.030602925832484"/>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F013-E44B-87F9-E8EEA7F01B0D}"/>
                </c:ext>
                <c:ext xmlns:c15="http://schemas.microsoft.com/office/drawing/2012/chart" uri="{CE6537A1-D6FC-4f65-9D91-7224C49458BB}">
                  <c15:layout/>
                </c:ext>
              </c:extLst>
            </c:dLbl>
            <c:dLbl>
              <c:idx val="5"/>
              <c:layout>
                <c:manualLayout>
                  <c:x val="-0.00284046495056361"/>
                  <c:y val="-0.0420790230196654"/>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F013-E44B-87F9-E8EEA7F01B0D}"/>
                </c:ext>
                <c:ext xmlns:c15="http://schemas.microsoft.com/office/drawing/2012/chart" uri="{CE6537A1-D6FC-4f65-9D91-7224C49458BB}">
                  <c15:layout/>
                </c:ext>
              </c:extLst>
            </c:dLbl>
            <c:dLbl>
              <c:idx val="6"/>
              <c:layout>
                <c:manualLayout>
                  <c:x val="0.00852139485169082"/>
                  <c:y val="-0.0344282915615444"/>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F013-E44B-87F9-E8EEA7F01B0D}"/>
                </c:ext>
                <c:ext xmlns:c15="http://schemas.microsoft.com/office/drawing/2012/chart" uri="{CE6537A1-D6FC-4f65-9D91-7224C49458BB}">
                  <c15:layout/>
                </c:ext>
              </c:extLst>
            </c:dLbl>
            <c:dLbl>
              <c:idx val="7"/>
              <c:layout>
                <c:manualLayout>
                  <c:x val="0.0255641845550724"/>
                  <c:y val="-0.0229521943743629"/>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F013-E44B-87F9-E8EEA7F01B0D}"/>
                </c:ext>
                <c:ext xmlns:c15="http://schemas.microsoft.com/office/drawing/2012/chart" uri="{CE6537A1-D6FC-4f65-9D91-7224C49458BB}">
                  <c15:layout/>
                </c:ext>
              </c:extLst>
            </c:dLbl>
            <c:dLbl>
              <c:idx val="8"/>
              <c:layout>
                <c:manualLayout>
                  <c:x val="0.0227237196045089"/>
                  <c:y val="-7.0130894874694E-17"/>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F013-E44B-87F9-E8EEA7F01B0D}"/>
                </c:ext>
                <c:ext xmlns:c15="http://schemas.microsoft.com/office/drawing/2012/chart" uri="{CE6537A1-D6FC-4f65-9D91-7224C49458BB}">
                  <c15:layout/>
                </c:ext>
              </c:extLst>
            </c:dLbl>
            <c:dLbl>
              <c:idx val="9"/>
              <c:layout>
                <c:manualLayout>
                  <c:x val="0.0255641845550724"/>
                  <c:y val="0.0114760971871815"/>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F013-E44B-87F9-E8EEA7F01B0D}"/>
                </c:ext>
                <c:ext xmlns:c15="http://schemas.microsoft.com/office/drawing/2012/chart" uri="{CE6537A1-D6FC-4f65-9D91-7224C49458BB}">
                  <c15:layout/>
                </c:ext>
              </c:extLst>
            </c:dLbl>
            <c:dLbl>
              <c:idx val="10"/>
              <c:layout>
                <c:manualLayout>
                  <c:x val="0.0170427897033816"/>
                  <c:y val="0.0420790230196654"/>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F013-E44B-87F9-E8EEA7F01B0D}"/>
                </c:ex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700" b="1">
                    <a:solidFill>
                      <a:srgbClr val="EB2986"/>
                    </a:solidFill>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Ref>
              <c:f>Utilitaires!$C$48:$C$58</c:f>
              <c:strCache>
                <c:ptCount val="11"/>
                <c:pt idx="0">
                  <c:v>Pr 1 - Organisation, Budgets et Communication</c:v>
                </c:pt>
                <c:pt idx="1">
                  <c:v>Pr 2 - Achats</c:v>
                </c:pt>
                <c:pt idx="2">
                  <c:v>Pr 3 - Ressources</c:v>
                </c:pt>
                <c:pt idx="3">
                  <c:v>Pr 4 - Mutualisation et Echanges</c:v>
                </c:pt>
                <c:pt idx="4">
                  <c:v>Pr 5 - Documentation</c:v>
                </c:pt>
                <c:pt idx="5">
                  <c:v>Pr 6 - Criticité</c:v>
                </c:pt>
                <c:pt idx="6">
                  <c:v>Pr 7 - Exploitation</c:v>
                </c:pt>
                <c:pt idx="7">
                  <c:v>Pr 8 - Qualité &amp; Amélioration</c:v>
                </c:pt>
                <c:pt idx="8">
                  <c:v>Efficacité</c:v>
                </c:pt>
                <c:pt idx="9">
                  <c:v>Efficience</c:v>
                </c:pt>
                <c:pt idx="10">
                  <c:v>Qualité perçue</c:v>
                </c:pt>
              </c:strCache>
            </c:strRef>
          </c:cat>
          <c:val>
            <c:numRef>
              <c:f>Utilitaires!$E$48:$E$58</c:f>
              <c:numCache>
                <c:formatCode>0%</c:formatCode>
                <c:ptCount val="11"/>
                <c:pt idx="0">
                  <c:v>0.0</c:v>
                </c:pt>
                <c:pt idx="1">
                  <c:v>0.0</c:v>
                </c:pt>
                <c:pt idx="2">
                  <c:v>0.0</c:v>
                </c:pt>
                <c:pt idx="3">
                  <c:v>0.0</c:v>
                </c:pt>
                <c:pt idx="4">
                  <c:v>0.0</c:v>
                </c:pt>
                <c:pt idx="5">
                  <c:v>0.0</c:v>
                </c:pt>
                <c:pt idx="6">
                  <c:v>0.0</c:v>
                </c:pt>
                <c:pt idx="7">
                  <c:v>0.0</c:v>
                </c:pt>
                <c:pt idx="8">
                  <c:v>0.0</c:v>
                </c:pt>
                <c:pt idx="9">
                  <c:v>0.0</c:v>
                </c:pt>
                <c:pt idx="10">
                  <c:v>0.0</c:v>
                </c:pt>
              </c:numCache>
            </c:numRef>
          </c:val>
          <c:extLst xmlns:c16r2="http://schemas.microsoft.com/office/drawing/2015/06/chart">
            <c:ext xmlns:c16="http://schemas.microsoft.com/office/drawing/2014/chart" uri="{C3380CC4-5D6E-409C-BE32-E72D297353CC}">
              <c16:uniqueId val="{00000001-625B-074D-88B0-937451DF4DDF}"/>
            </c:ext>
          </c:extLst>
        </c:ser>
        <c:dLbls>
          <c:showLegendKey val="0"/>
          <c:showVal val="0"/>
          <c:showCatName val="0"/>
          <c:showSerName val="0"/>
          <c:showPercent val="0"/>
          <c:showBubbleSize val="0"/>
        </c:dLbls>
        <c:axId val="821778720"/>
        <c:axId val="833975376"/>
      </c:radarChart>
      <c:catAx>
        <c:axId val="821778720"/>
        <c:scaling>
          <c:orientation val="minMax"/>
        </c:scaling>
        <c:delete val="0"/>
        <c:axPos val="b"/>
        <c:majorGridlines>
          <c:spPr>
            <a:ln w="3175">
              <a:solidFill>
                <a:srgbClr val="969696"/>
              </a:solidFill>
              <a:prstDash val="solid"/>
            </a:ln>
          </c:spPr>
        </c:majorGridlines>
        <c:numFmt formatCode="@" sourceLinked="0"/>
        <c:majorTickMark val="out"/>
        <c:minorTickMark val="none"/>
        <c:tickLblPos val="nextTo"/>
        <c:txPr>
          <a:bodyPr rot="0" vert="horz"/>
          <a:lstStyle/>
          <a:p>
            <a:pPr>
              <a:defRPr sz="900" b="0">
                <a:solidFill>
                  <a:srgbClr val="EB2986"/>
                </a:solidFill>
                <a:latin typeface="Arial Narrow" charset="0"/>
                <a:ea typeface="Arial Narrow" charset="0"/>
                <a:cs typeface="Arial Narrow" charset="0"/>
              </a:defRPr>
            </a:pPr>
            <a:endParaRPr lang="fr-FR"/>
          </a:p>
        </c:txPr>
        <c:crossAx val="833975376"/>
        <c:crosses val="autoZero"/>
        <c:auto val="0"/>
        <c:lblAlgn val="ctr"/>
        <c:lblOffset val="100"/>
        <c:noMultiLvlLbl val="0"/>
      </c:catAx>
      <c:valAx>
        <c:axId val="833975376"/>
        <c:scaling>
          <c:orientation val="minMax"/>
          <c:max val="1.0"/>
          <c:min val="0.0"/>
        </c:scaling>
        <c:delete val="0"/>
        <c:axPos val="l"/>
        <c:majorGridlines>
          <c:spPr>
            <a:ln w="3175">
              <a:solidFill>
                <a:schemeClr val="bg1">
                  <a:lumMod val="75000"/>
                </a:schemeClr>
              </a:solidFill>
              <a:prstDash val="sysDot"/>
            </a:ln>
          </c:spPr>
        </c:majorGridlines>
        <c:numFmt formatCode="0%" sourceLinked="0"/>
        <c:majorTickMark val="cross"/>
        <c:minorTickMark val="none"/>
        <c:tickLblPos val="nextTo"/>
        <c:spPr>
          <a:ln w="3175">
            <a:solidFill>
              <a:srgbClr val="969696"/>
            </a:solidFill>
            <a:prstDash val="solid"/>
          </a:ln>
        </c:spPr>
        <c:txPr>
          <a:bodyPr rot="0" vert="horz"/>
          <a:lstStyle/>
          <a:p>
            <a:pPr>
              <a:defRPr>
                <a:solidFill>
                  <a:schemeClr val="bg1">
                    <a:lumMod val="50000"/>
                  </a:schemeClr>
                </a:solidFill>
              </a:defRPr>
            </a:pPr>
            <a:endParaRPr lang="fr-FR"/>
          </a:p>
        </c:txPr>
        <c:crossAx val="821778720"/>
        <c:crosses val="autoZero"/>
        <c:crossBetween val="between"/>
        <c:majorUnit val="0.2"/>
        <c:minorUnit val="0.0500000000000001"/>
      </c:valAx>
      <c:spPr>
        <a:noFill/>
        <a:ln w="25400">
          <a:noFill/>
        </a:ln>
      </c:spPr>
    </c:plotArea>
    <c:plotVisOnly val="1"/>
    <c:dispBlanksAs val="gap"/>
    <c:showDLblsOverMax val="0"/>
  </c:chart>
  <c:spPr>
    <a:noFill/>
    <a:ln w="9525">
      <a:noFill/>
    </a:ln>
  </c:spPr>
  <c:txPr>
    <a:bodyPr/>
    <a:lstStyle/>
    <a:p>
      <a:pPr>
        <a:defRPr sz="600" b="0" i="0" u="none" strike="noStrike" baseline="0">
          <a:solidFill>
            <a:sysClr val="windowText" lastClr="000000"/>
          </a:solidFill>
          <a:latin typeface="Arial"/>
          <a:ea typeface="Arial"/>
          <a:cs typeface="Arial"/>
        </a:defRPr>
      </a:pPr>
      <a:endParaRPr lang="fr-FR"/>
    </a:p>
  </c:txPr>
  <c:printSettings>
    <c:headerFooter alignWithMargins="0">
      <c:oddHeader>&amp;L&amp;"Arial Narrow,Normal"&amp;7&amp;K000000© 2017 UTC  - Master Qualité - www.utc.fr/master-qualite, puis "Travaux", "Qualité-Management", réf 381&amp;R&amp;"Arial Narrow,Normal"&amp;7&amp;K000000Fichier : &amp;F - Onglet : &amp;A</c:oddHeader>
      <c:oddFooter>&amp;L&amp;"Arial Narrow,Normal"&amp;7&amp;K000000© BANSE Harouna,BELTRAN Katterine, BOUNAJMA Sara, FRAPPIN Benoit, ZNIBER Rizki&amp;R&amp;"Arial Narrow,Normal"&amp;7&amp;K000000&amp;P/&amp;N</c:oddFooter>
    </c:headerFooter>
    <c:pageMargins b="0.984251969" l="0.750000000000004" r="0.750000000000004" t="0.984251969" header="0.5" footer="0.5"/>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0316281888963409"/>
          <c:y val="0.0618943069421532"/>
          <c:w val="0.936743622207318"/>
          <c:h val="0.736949195495849"/>
        </c:manualLayout>
      </c:layout>
      <c:barChart>
        <c:barDir val="col"/>
        <c:grouping val="clustered"/>
        <c:varyColors val="0"/>
        <c:ser>
          <c:idx val="0"/>
          <c:order val="0"/>
          <c:tx>
            <c:v>Choix Indicateurs</c:v>
          </c:tx>
          <c:spPr>
            <a:solidFill>
              <a:schemeClr val="accent6">
                <a:lumMod val="75000"/>
                <a:alpha val="26000"/>
              </a:schemeClr>
            </a:solidFill>
            <a:ln>
              <a:solidFill>
                <a:schemeClr val="accent6">
                  <a:lumMod val="7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6">
                        <a:lumMod val="75000"/>
                      </a:schemeClr>
                    </a:solidFill>
                    <a:latin typeface="+mn-lt"/>
                    <a:ea typeface="+mn-ea"/>
                    <a:cs typeface="+mn-cs"/>
                  </a:defRPr>
                </a:pPr>
                <a:endParaRPr lang="fr-FR"/>
              </a:p>
            </c:txPr>
            <c:dLblPos val="inEnd"/>
            <c:showLegendKey val="0"/>
            <c:showVal val="1"/>
            <c:showCatName val="1"/>
            <c:showSerName val="0"/>
            <c:showPercent val="0"/>
            <c:showBubbleSize val="0"/>
            <c:separator>
</c:separator>
            <c:showLeaderLines val="0"/>
            <c:extLst xmlns:c16r2="http://schemas.microsoft.com/office/drawing/2015/06/chart">
              <c:ext xmlns:c15="http://schemas.microsoft.com/office/drawing/2012/chart" uri="{CE6537A1-D6FC-4f65-9D91-7224C49458BB}">
                <c15:layout/>
                <c15:showLeaderLines val="0"/>
              </c:ext>
            </c:extLst>
          </c:dLbls>
          <c:cat>
            <c:strRef>
              <c:f>Utilitaires!$H$63:$H$67</c:f>
              <c:strCache>
                <c:ptCount val="5"/>
                <c:pt idx="0">
                  <c:v>Non applicable</c:v>
                </c:pt>
                <c:pt idx="1">
                  <c:v>A mettre en place</c:v>
                </c:pt>
                <c:pt idx="2">
                  <c:v>Insatisfaisant </c:v>
                </c:pt>
                <c:pt idx="3">
                  <c:v>Satisfaisant </c:v>
                </c:pt>
                <c:pt idx="4">
                  <c:v>Excellent</c:v>
                </c:pt>
              </c:strCache>
            </c:strRef>
          </c:cat>
          <c:val>
            <c:numRef>
              <c:f>Utilitaires!$J$63:$J$67</c:f>
              <c:numCache>
                <c:formatCode>General</c:formatCode>
                <c:ptCount val="5"/>
                <c:pt idx="0">
                  <c:v>0.0</c:v>
                </c:pt>
                <c:pt idx="1">
                  <c:v>0.0</c:v>
                </c:pt>
                <c:pt idx="2">
                  <c:v>0.0</c:v>
                </c:pt>
                <c:pt idx="3">
                  <c:v>0.0</c:v>
                </c:pt>
                <c:pt idx="4">
                  <c:v>0.0</c:v>
                </c:pt>
              </c:numCache>
            </c:numRef>
          </c:val>
          <c:extLst xmlns:c16r2="http://schemas.microsoft.com/office/drawing/2015/06/chart">
            <c:ext xmlns:c16="http://schemas.microsoft.com/office/drawing/2014/chart" uri="{C3380CC4-5D6E-409C-BE32-E72D297353CC}">
              <c16:uniqueId val="{00000000-3B8B-084C-A3A3-32D615FC582D}"/>
            </c:ext>
          </c:extLst>
        </c:ser>
        <c:dLbls>
          <c:showLegendKey val="0"/>
          <c:showVal val="0"/>
          <c:showCatName val="0"/>
          <c:showSerName val="0"/>
          <c:showPercent val="0"/>
          <c:showBubbleSize val="0"/>
        </c:dLbls>
        <c:gapWidth val="219"/>
        <c:overlap val="-27"/>
        <c:axId val="799771104"/>
        <c:axId val="799818432"/>
      </c:barChart>
      <c:catAx>
        <c:axId val="799771104"/>
        <c:scaling>
          <c:orientation val="minMax"/>
        </c:scaling>
        <c:delete val="0"/>
        <c:axPos val="b"/>
        <c:numFmt formatCode="General" sourceLinked="1"/>
        <c:majorTickMark val="none"/>
        <c:minorTickMark val="none"/>
        <c:tickLblPos val="none"/>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99818432"/>
        <c:crosses val="autoZero"/>
        <c:auto val="1"/>
        <c:lblAlgn val="ctr"/>
        <c:lblOffset val="100"/>
        <c:noMultiLvlLbl val="0"/>
      </c:catAx>
      <c:valAx>
        <c:axId val="799818432"/>
        <c:scaling>
          <c:orientation val="minMax"/>
        </c:scaling>
        <c:delete val="0"/>
        <c:axPos val="l"/>
        <c:majorGridlines>
          <c:spPr>
            <a:ln w="9525" cap="flat" cmpd="sng" algn="ctr">
              <a:noFill/>
              <a:round/>
            </a:ln>
            <a:effectLst/>
          </c:spPr>
        </c:majorGridlines>
        <c:numFmt formatCode="General" sourceLinked="0"/>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99771104"/>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0316281888963409"/>
          <c:y val="0.0420781129681945"/>
          <c:w val="0.936743622207318"/>
          <c:h val="0.896809774692434"/>
        </c:manualLayout>
      </c:layout>
      <c:barChart>
        <c:barDir val="col"/>
        <c:grouping val="clustered"/>
        <c:varyColors val="0"/>
        <c:ser>
          <c:idx val="0"/>
          <c:order val="0"/>
          <c:tx>
            <c:v>Niveaux Véracité Critères</c:v>
          </c:tx>
          <c:spPr>
            <a:solidFill>
              <a:schemeClr val="accent1">
                <a:lumMod val="75000"/>
                <a:alpha val="19000"/>
              </a:schemeClr>
            </a:solidFill>
            <a:ln>
              <a:solidFill>
                <a:schemeClr val="accent1">
                  <a:lumMod val="5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305496"/>
                    </a:solidFill>
                    <a:latin typeface="+mn-lt"/>
                    <a:ea typeface="+mn-ea"/>
                    <a:cs typeface="+mn-cs"/>
                  </a:defRPr>
                </a:pPr>
                <a:endParaRPr lang="fr-FR"/>
              </a:p>
            </c:txPr>
            <c:dLblPos val="ctr"/>
            <c:showLegendKey val="0"/>
            <c:showVal val="1"/>
            <c:showCatName val="1"/>
            <c:showSerName val="0"/>
            <c:showPercent val="0"/>
            <c:showBubbleSize val="0"/>
            <c:separator>
</c:separator>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Utilitaires!$H$3:$H$8</c:f>
              <c:strCache>
                <c:ptCount val="6"/>
                <c:pt idx="0">
                  <c:v>Faux unanime</c:v>
                </c:pt>
                <c:pt idx="1">
                  <c:v>Faux </c:v>
                </c:pt>
                <c:pt idx="2">
                  <c:v>Plutôt Faux</c:v>
                </c:pt>
                <c:pt idx="3">
                  <c:v>Plutôt Vrai</c:v>
                </c:pt>
                <c:pt idx="4">
                  <c:v>Vrai </c:v>
                </c:pt>
                <c:pt idx="5">
                  <c:v>Vrai maîtrisé</c:v>
                </c:pt>
              </c:strCache>
            </c:strRef>
          </c:cat>
          <c:val>
            <c:numRef>
              <c:f>Utilitaires!$J$3:$J$8</c:f>
              <c:numCache>
                <c:formatCode>General</c:formatCode>
                <c:ptCount val="6"/>
                <c:pt idx="0">
                  <c:v>0.0</c:v>
                </c:pt>
                <c:pt idx="1">
                  <c:v>0.0</c:v>
                </c:pt>
                <c:pt idx="2">
                  <c:v>0.0</c:v>
                </c:pt>
                <c:pt idx="3">
                  <c:v>0.0</c:v>
                </c:pt>
                <c:pt idx="4">
                  <c:v>0.0</c:v>
                </c:pt>
                <c:pt idx="5">
                  <c:v>0.0</c:v>
                </c:pt>
              </c:numCache>
            </c:numRef>
          </c:val>
          <c:extLst xmlns:c16r2="http://schemas.microsoft.com/office/drawing/2015/06/chart">
            <c:ext xmlns:c16="http://schemas.microsoft.com/office/drawing/2014/chart" uri="{C3380CC4-5D6E-409C-BE32-E72D297353CC}">
              <c16:uniqueId val="{00000000-F32F-6143-9726-2CC02CC048B2}"/>
            </c:ext>
          </c:extLst>
        </c:ser>
        <c:dLbls>
          <c:showLegendKey val="0"/>
          <c:showVal val="0"/>
          <c:showCatName val="0"/>
          <c:showSerName val="0"/>
          <c:showPercent val="0"/>
          <c:showBubbleSize val="0"/>
        </c:dLbls>
        <c:gapWidth val="219"/>
        <c:overlap val="-27"/>
        <c:axId val="803451072"/>
        <c:axId val="803452848"/>
      </c:barChart>
      <c:catAx>
        <c:axId val="803451072"/>
        <c:scaling>
          <c:orientation val="minMax"/>
        </c:scaling>
        <c:delete val="0"/>
        <c:axPos val="b"/>
        <c:numFmt formatCode="General" sourceLinked="1"/>
        <c:majorTickMark val="none"/>
        <c:minorTickMark val="none"/>
        <c:tickLblPos val="none"/>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03452848"/>
        <c:crosses val="autoZero"/>
        <c:auto val="1"/>
        <c:lblAlgn val="ctr"/>
        <c:lblOffset val="100"/>
        <c:noMultiLvlLbl val="0"/>
      </c:catAx>
      <c:valAx>
        <c:axId val="803452848"/>
        <c:scaling>
          <c:orientation val="minMax"/>
        </c:scaling>
        <c:delete val="0"/>
        <c:axPos val="l"/>
        <c:majorGridlines>
          <c:spPr>
            <a:ln w="9525" cap="flat" cmpd="sng" algn="ctr">
              <a:noFill/>
              <a:round/>
            </a:ln>
            <a:effectLst/>
          </c:spPr>
        </c:majorGridlines>
        <c:numFmt formatCode="General" sourceLinked="0"/>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0345107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4" Type="http://schemas.openxmlformats.org/officeDocument/2006/relationships/chart" Target="../charts/chart4.xml"/><Relationship Id="rId5" Type="http://schemas.openxmlformats.org/officeDocument/2006/relationships/image" Target="../media/image3.jpeg"/><Relationship Id="rId6" Type="http://schemas.openxmlformats.org/officeDocument/2006/relationships/chart" Target="../charts/chart5.xml"/><Relationship Id="rId7" Type="http://schemas.openxmlformats.org/officeDocument/2006/relationships/chart" Target="../charts/chart6.xml"/><Relationship Id="rId1" Type="http://schemas.openxmlformats.org/officeDocument/2006/relationships/chart" Target="../charts/chart1.xml"/><Relationship Id="rId2"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214086</xdr:colOff>
      <xdr:row>2</xdr:row>
      <xdr:rowOff>81641</xdr:rowOff>
    </xdr:from>
    <xdr:to>
      <xdr:col>1</xdr:col>
      <xdr:colOff>590588</xdr:colOff>
      <xdr:row>3</xdr:row>
      <xdr:rowOff>230799</xdr:rowOff>
    </xdr:to>
    <xdr:pic>
      <xdr:nvPicPr>
        <xdr:cNvPr id="2" name="Imag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hqprint">
          <a:extLst>
            <a:ext uri="{28A0092B-C50C-407E-A947-70E740481C1C}">
              <a14:useLocalDpi xmlns:a14="http://schemas.microsoft.com/office/drawing/2010/main" val="0"/>
            </a:ext>
          </a:extLst>
        </a:blip>
        <a:stretch>
          <a:fillRect/>
        </a:stretch>
      </xdr:blipFill>
      <xdr:spPr>
        <a:xfrm>
          <a:off x="214086" y="362855"/>
          <a:ext cx="1201057" cy="3033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88900</xdr:colOff>
      <xdr:row>2</xdr:row>
      <xdr:rowOff>130351</xdr:rowOff>
    </xdr:from>
    <xdr:to>
      <xdr:col>1</xdr:col>
      <xdr:colOff>298747</xdr:colOff>
      <xdr:row>2</xdr:row>
      <xdr:rowOff>342901</xdr:rowOff>
    </xdr:to>
    <xdr:pic>
      <xdr:nvPicPr>
        <xdr:cNvPr id="71" name="Image 70">
          <a:extLst>
            <a:ext uri="{FF2B5EF4-FFF2-40B4-BE49-F238E27FC236}">
              <a16:creationId xmlns:a16="http://schemas.microsoft.com/office/drawing/2014/main" xmlns="" id="{00000000-0008-0000-0100-000047000000}"/>
            </a:ext>
          </a:extLst>
        </xdr:cNvPr>
        <xdr:cNvPicPr>
          <a:picLocks noChangeAspect="1"/>
        </xdr:cNvPicPr>
      </xdr:nvPicPr>
      <xdr:blipFill>
        <a:blip xmlns:r="http://schemas.openxmlformats.org/officeDocument/2006/relationships" r:embed="rId1" cstate="hqprint">
          <a:extLst>
            <a:ext uri="{28A0092B-C50C-407E-A947-70E740481C1C}">
              <a14:useLocalDpi xmlns:a14="http://schemas.microsoft.com/office/drawing/2010/main" val="0"/>
            </a:ext>
          </a:extLst>
        </a:blip>
        <a:stretch>
          <a:fillRect/>
        </a:stretch>
      </xdr:blipFill>
      <xdr:spPr>
        <a:xfrm>
          <a:off x="88900" y="384351"/>
          <a:ext cx="844847" cy="2125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118613</xdr:colOff>
      <xdr:row>13</xdr:row>
      <xdr:rowOff>209842</xdr:rowOff>
    </xdr:from>
    <xdr:to>
      <xdr:col>4</xdr:col>
      <xdr:colOff>1104901</xdr:colOff>
      <xdr:row>18</xdr:row>
      <xdr:rowOff>582685</xdr:rowOff>
    </xdr:to>
    <xdr:graphicFrame macro="">
      <xdr:nvGraphicFramePr>
        <xdr:cNvPr id="5" name="Chart 2">
          <a:extLst>
            <a:ext uri="{FF2B5EF4-FFF2-40B4-BE49-F238E27FC236}">
              <a16:creationId xmlns:a16="http://schemas.microsoft.com/office/drawing/2014/main" xmlns=""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584922</xdr:colOff>
      <xdr:row>58</xdr:row>
      <xdr:rowOff>101150</xdr:rowOff>
    </xdr:from>
    <xdr:to>
      <xdr:col>6</xdr:col>
      <xdr:colOff>1002761</xdr:colOff>
      <xdr:row>62</xdr:row>
      <xdr:rowOff>32876</xdr:rowOff>
    </xdr:to>
    <xdr:graphicFrame macro="">
      <xdr:nvGraphicFramePr>
        <xdr:cNvPr id="11" name="Chart 2">
          <a:extLst>
            <a:ext uri="{FF2B5EF4-FFF2-40B4-BE49-F238E27FC236}">
              <a16:creationId xmlns:a16="http://schemas.microsoft.com/office/drawing/2014/main" xmlns="" id="{00000000-0008-0000-02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5</xdr:col>
      <xdr:colOff>104861</xdr:colOff>
      <xdr:row>22</xdr:row>
      <xdr:rowOff>70555</xdr:rowOff>
    </xdr:from>
    <xdr:ext cx="4963488" cy="3436164"/>
    <xdr:graphicFrame macro="">
      <xdr:nvGraphicFramePr>
        <xdr:cNvPr id="13" name="Chart 2">
          <a:extLst>
            <a:ext uri="{FF2B5EF4-FFF2-40B4-BE49-F238E27FC236}">
              <a16:creationId xmlns:a16="http://schemas.microsoft.com/office/drawing/2014/main" xmlns="" id="{00000000-0008-0000-02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editAs="oneCell">
    <xdr:from>
      <xdr:col>0</xdr:col>
      <xdr:colOff>116514</xdr:colOff>
      <xdr:row>22</xdr:row>
      <xdr:rowOff>58257</xdr:rowOff>
    </xdr:from>
    <xdr:to>
      <xdr:col>4</xdr:col>
      <xdr:colOff>1092200</xdr:colOff>
      <xdr:row>22</xdr:row>
      <xdr:rowOff>3378201</xdr:rowOff>
    </xdr:to>
    <xdr:graphicFrame macro="">
      <xdr:nvGraphicFramePr>
        <xdr:cNvPr id="14" name="Chart 2">
          <a:extLst>
            <a:ext uri="{FF2B5EF4-FFF2-40B4-BE49-F238E27FC236}">
              <a16:creationId xmlns:a16="http://schemas.microsoft.com/office/drawing/2014/main" xmlns="" id="{00000000-0008-0000-02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127000</xdr:colOff>
      <xdr:row>2</xdr:row>
      <xdr:rowOff>115455</xdr:rowOff>
    </xdr:from>
    <xdr:to>
      <xdr:col>1</xdr:col>
      <xdr:colOff>233622</xdr:colOff>
      <xdr:row>3</xdr:row>
      <xdr:rowOff>92365</xdr:rowOff>
    </xdr:to>
    <xdr:pic>
      <xdr:nvPicPr>
        <xdr:cNvPr id="9" name="Image 8">
          <a:extLst>
            <a:ext uri="{FF2B5EF4-FFF2-40B4-BE49-F238E27FC236}">
              <a16:creationId xmlns:a16="http://schemas.microsoft.com/office/drawing/2014/main" xmlns="" id="{00000000-0008-0000-0200-000009000000}"/>
            </a:ext>
          </a:extLst>
        </xdr:cNvPr>
        <xdr:cNvPicPr>
          <a:picLocks noChangeAspect="1"/>
        </xdr:cNvPicPr>
      </xdr:nvPicPr>
      <xdr:blipFill>
        <a:blip xmlns:r="http://schemas.openxmlformats.org/officeDocument/2006/relationships" r:embed="rId5" cstate="hqprint">
          <a:extLst>
            <a:ext uri="{28A0092B-C50C-407E-A947-70E740481C1C}">
              <a14:useLocalDpi xmlns:a14="http://schemas.microsoft.com/office/drawing/2010/main" val="0"/>
            </a:ext>
          </a:extLst>
        </a:blip>
        <a:stretch>
          <a:fillRect/>
        </a:stretch>
      </xdr:blipFill>
      <xdr:spPr>
        <a:xfrm>
          <a:off x="127000" y="450273"/>
          <a:ext cx="1469473" cy="369455"/>
        </a:xfrm>
        <a:prstGeom prst="rect">
          <a:avLst/>
        </a:prstGeom>
      </xdr:spPr>
    </xdr:pic>
    <xdr:clientData/>
  </xdr:twoCellAnchor>
  <xdr:twoCellAnchor>
    <xdr:from>
      <xdr:col>5</xdr:col>
      <xdr:colOff>81888</xdr:colOff>
      <xdr:row>22</xdr:row>
      <xdr:rowOff>2712968</xdr:rowOff>
    </xdr:from>
    <xdr:to>
      <xdr:col>9</xdr:col>
      <xdr:colOff>1105371</xdr:colOff>
      <xdr:row>22</xdr:row>
      <xdr:rowOff>3531240</xdr:rowOff>
    </xdr:to>
    <xdr:graphicFrame macro="">
      <xdr:nvGraphicFramePr>
        <xdr:cNvPr id="3" name="Graphique 2">
          <a:extLst>
            <a:ext uri="{FF2B5EF4-FFF2-40B4-BE49-F238E27FC236}">
              <a16:creationId xmlns:a16="http://schemas.microsoft.com/office/drawing/2014/main" xmlns=""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69658</xdr:colOff>
      <xdr:row>13</xdr:row>
      <xdr:rowOff>188148</xdr:rowOff>
    </xdr:from>
    <xdr:to>
      <xdr:col>9</xdr:col>
      <xdr:colOff>1093141</xdr:colOff>
      <xdr:row>13</xdr:row>
      <xdr:rowOff>1469907</xdr:rowOff>
    </xdr:to>
    <xdr:graphicFrame macro="">
      <xdr:nvGraphicFramePr>
        <xdr:cNvPr id="12" name="Graphique 11">
          <a:extLst>
            <a:ext uri="{FF2B5EF4-FFF2-40B4-BE49-F238E27FC236}">
              <a16:creationId xmlns:a16="http://schemas.microsoft.com/office/drawing/2014/main" xmlns="" id="{00000000-0008-0000-02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Bureau">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vaux.master.utc.fr/formations-master/ingenierie-de-la-sante/ids035-ingenierie-biomedicale-ght-france/" TargetMode="External"/><Relationship Id="rId4" Type="http://schemas.openxmlformats.org/officeDocument/2006/relationships/hyperlink" Target="https://travaux.master.utc.fr/formations-master/ingenierie-de-la-sante/ids035-ingenierie-biomedicale-ght-france/" TargetMode="External"/><Relationship Id="rId5" Type="http://schemas.openxmlformats.org/officeDocument/2006/relationships/hyperlink" Target="https://travaux.master.utc.fr/formations-master/ingenierie-de-la-sante/ids035-ingenierie-biomedicale-ght-france/" TargetMode="External"/><Relationship Id="rId6" Type="http://schemas.openxmlformats.org/officeDocument/2006/relationships/printerSettings" Target="../printerSettings/printerSettings1.bin"/><Relationship Id="rId7" Type="http://schemas.openxmlformats.org/officeDocument/2006/relationships/drawing" Target="../drawings/drawing1.xml"/><Relationship Id="rId1" Type="http://schemas.openxmlformats.org/officeDocument/2006/relationships/hyperlink" Target="https://travaux.master.utc.fr/formations-master/ingenierie-de-la-sante/ids035-ingenierie-biomedicale-ght-france/" TargetMode="External"/><Relationship Id="rId2" Type="http://schemas.openxmlformats.org/officeDocument/2006/relationships/hyperlink" Target="https://travaux.master.utc.fr/formations-master/ingenierie-de-la-sante/ids035-ingenierie-biomedicale-ght-franc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travaux.master.utc.fr/formations-master/ingenierie-de-la-sante/ids035-ingenierie-biomedicale-ght-france/" TargetMode="External"/><Relationship Id="rId4" Type="http://schemas.openxmlformats.org/officeDocument/2006/relationships/hyperlink" Target="https://travaux.master.utc.fr/formations-master/ingenierie-de-la-sante/ids035-ingenierie-biomedicale-ght-france/" TargetMode="External"/><Relationship Id="rId5" Type="http://schemas.openxmlformats.org/officeDocument/2006/relationships/hyperlink" Target="https://travaux.master.utc.fr/formations-master/ingenierie-de-la-sante/ids035-ingenierie-biomedicale-ght-france/" TargetMode="External"/><Relationship Id="rId6" Type="http://schemas.openxmlformats.org/officeDocument/2006/relationships/printerSettings" Target="../printerSettings/printerSettings2.bin"/><Relationship Id="rId7" Type="http://schemas.openxmlformats.org/officeDocument/2006/relationships/drawing" Target="../drawings/drawing2.xml"/><Relationship Id="rId1" Type="http://schemas.openxmlformats.org/officeDocument/2006/relationships/hyperlink" Target="https://travaux.master.utc.fr/formations-master/ingenierie-de-la-sante/ids035-ingenierie-biomedicale-ght-france/" TargetMode="External"/><Relationship Id="rId2" Type="http://schemas.openxmlformats.org/officeDocument/2006/relationships/hyperlink" Target="https://travaux.master.utc.fr/formations-master/ingenierie-de-la-sante/ids035-ingenierie-biomedicale-ght-france/"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travaux.master.utc.fr/formations-master/ingenierie-de-la-sante/ids035-ingenierie-biomedicale-ght-france/" TargetMode="External"/><Relationship Id="rId4" Type="http://schemas.openxmlformats.org/officeDocument/2006/relationships/hyperlink" Target="https://travaux.master.utc.fr/formations-master/ingenierie-de-la-sante/ids035-ingenierie-biomedicale-ght-france/" TargetMode="External"/><Relationship Id="rId5" Type="http://schemas.openxmlformats.org/officeDocument/2006/relationships/hyperlink" Target="https://travaux.master.utc.fr/formations-master/ingenierie-de-la-sante/ids035-ingenierie-biomedicale-ght-france/" TargetMode="External"/><Relationship Id="rId6" Type="http://schemas.openxmlformats.org/officeDocument/2006/relationships/printerSettings" Target="../printerSettings/printerSettings3.bin"/><Relationship Id="rId7" Type="http://schemas.openxmlformats.org/officeDocument/2006/relationships/drawing" Target="../drawings/drawing3.xml"/><Relationship Id="rId1" Type="http://schemas.openxmlformats.org/officeDocument/2006/relationships/hyperlink" Target="https://travaux.master.utc.fr/formations-master/ingenierie-de-la-sante/ids035-ingenierie-biomedicale-ght-france/" TargetMode="External"/><Relationship Id="rId2" Type="http://schemas.openxmlformats.org/officeDocument/2006/relationships/hyperlink" Target="https://travaux.master.utc.fr/formations-master/ingenierie-de-la-sante/ids035-ingenierie-biomedicale-ght-france/"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travaux.master.utc.fr/?smd_process_download=1&amp;download_id=5758" TargetMode="External"/><Relationship Id="rId4" Type="http://schemas.openxmlformats.org/officeDocument/2006/relationships/hyperlink" Target="https://travaux.master.utc.fr/?smd_process_download=1&amp;download_id=5758" TargetMode="External"/><Relationship Id="rId5" Type="http://schemas.openxmlformats.org/officeDocument/2006/relationships/printerSettings" Target="../printerSettings/printerSettings4.bin"/><Relationship Id="rId1" Type="http://schemas.openxmlformats.org/officeDocument/2006/relationships/hyperlink" Target="https://travaux.master.utc.fr/?smd_process_download=1&amp;download_id=5758" TargetMode="External"/><Relationship Id="rId2" Type="http://schemas.openxmlformats.org/officeDocument/2006/relationships/hyperlink" Target="https://travaux.master.utc.fr/?smd_process_download=1&amp;download_id=5758"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7" tint="-0.499984740745262"/>
  </sheetPr>
  <dimension ref="A1:K2255"/>
  <sheetViews>
    <sheetView tabSelected="1" zoomScalePageLayoutView="150" workbookViewId="0">
      <selection activeCell="D7" sqref="D7:I7"/>
    </sheetView>
  </sheetViews>
  <sheetFormatPr baseColWidth="10" defaultColWidth="9.42578125" defaultRowHeight="10" x14ac:dyDescent="0.15"/>
  <cols>
    <col min="1" max="1" width="9.5703125" style="437" customWidth="1"/>
    <col min="2" max="2" width="9" style="437" customWidth="1"/>
    <col min="3" max="3" width="8.28515625" style="437" customWidth="1"/>
    <col min="4" max="6" width="6.42578125" style="437" customWidth="1"/>
    <col min="7" max="7" width="7.42578125" style="437" customWidth="1"/>
    <col min="8" max="8" width="13.28515625" style="446" customWidth="1"/>
    <col min="9" max="9" width="10" style="446" customWidth="1"/>
    <col min="10" max="16384" width="9.42578125" style="437"/>
  </cols>
  <sheetData>
    <row r="1" spans="1:9" s="308" customFormat="1" x14ac:dyDescent="0.2">
      <c r="A1" s="993" t="s">
        <v>398</v>
      </c>
      <c r="B1" s="993"/>
      <c r="C1" s="993"/>
      <c r="D1" s="993"/>
      <c r="E1" s="993"/>
      <c r="F1" s="387"/>
      <c r="G1" s="387"/>
      <c r="H1" s="387"/>
      <c r="I1" s="389" t="s">
        <v>206</v>
      </c>
    </row>
    <row r="2" spans="1:9" s="434" customFormat="1" ht="12" customHeight="1" x14ac:dyDescent="0.2">
      <c r="A2" s="429" t="s">
        <v>98</v>
      </c>
      <c r="B2" s="430"/>
      <c r="C2" s="430"/>
      <c r="D2" s="431"/>
      <c r="E2" s="432"/>
      <c r="F2" s="430"/>
      <c r="G2" s="466"/>
      <c r="H2" s="433"/>
      <c r="I2" s="466" t="s">
        <v>25</v>
      </c>
    </row>
    <row r="3" spans="1:9" ht="12" customHeight="1" x14ac:dyDescent="0.15">
      <c r="A3" s="435"/>
      <c r="B3" s="436"/>
      <c r="C3" s="540" t="s">
        <v>40</v>
      </c>
      <c r="D3" s="540"/>
      <c r="E3" s="540"/>
      <c r="F3" s="540"/>
      <c r="G3" s="540"/>
      <c r="H3" s="540"/>
      <c r="I3" s="541"/>
    </row>
    <row r="4" spans="1:9" ht="28" customHeight="1" x14ac:dyDescent="0.15">
      <c r="A4" s="438"/>
      <c r="B4" s="439"/>
      <c r="C4" s="542" t="s">
        <v>166</v>
      </c>
      <c r="D4" s="542"/>
      <c r="E4" s="542"/>
      <c r="F4" s="542"/>
      <c r="G4" s="542"/>
      <c r="H4" s="542"/>
      <c r="I4" s="543"/>
    </row>
    <row r="5" spans="1:9" ht="19" customHeight="1" x14ac:dyDescent="0.15">
      <c r="A5" s="544" t="s">
        <v>167</v>
      </c>
      <c r="B5" s="545"/>
      <c r="C5" s="545"/>
      <c r="D5" s="545"/>
      <c r="E5" s="545"/>
      <c r="F5" s="545"/>
      <c r="G5" s="545"/>
      <c r="H5" s="545"/>
      <c r="I5" s="546"/>
    </row>
    <row r="6" spans="1:9" s="440" customFormat="1" ht="11" customHeight="1" x14ac:dyDescent="0.15">
      <c r="A6" s="562" t="s">
        <v>74</v>
      </c>
      <c r="B6" s="562"/>
      <c r="C6" s="562"/>
      <c r="D6" s="562"/>
      <c r="E6" s="562"/>
      <c r="F6" s="562"/>
      <c r="G6" s="562"/>
      <c r="H6" s="562"/>
      <c r="I6" s="562"/>
    </row>
    <row r="7" spans="1:9" ht="16" customHeight="1" x14ac:dyDescent="0.15">
      <c r="A7" s="563" t="s">
        <v>6</v>
      </c>
      <c r="B7" s="564"/>
      <c r="C7" s="564"/>
      <c r="D7" s="565" t="s">
        <v>114</v>
      </c>
      <c r="E7" s="565"/>
      <c r="F7" s="565"/>
      <c r="G7" s="565"/>
      <c r="H7" s="565"/>
      <c r="I7" s="566"/>
    </row>
    <row r="8" spans="1:9" ht="16" customHeight="1" x14ac:dyDescent="0.15">
      <c r="A8" s="567" t="s">
        <v>82</v>
      </c>
      <c r="B8" s="568"/>
      <c r="C8" s="568"/>
      <c r="D8" s="569" t="s">
        <v>397</v>
      </c>
      <c r="E8" s="569"/>
      <c r="F8" s="569"/>
      <c r="G8" s="569"/>
      <c r="H8" s="569"/>
      <c r="I8" s="570"/>
    </row>
    <row r="9" spans="1:9" ht="16" customHeight="1" x14ac:dyDescent="0.15">
      <c r="A9" s="553" t="s">
        <v>59</v>
      </c>
      <c r="B9" s="554"/>
      <c r="C9" s="554"/>
      <c r="D9" s="555" t="s">
        <v>115</v>
      </c>
      <c r="E9" s="556"/>
      <c r="F9" s="556"/>
      <c r="G9" s="556"/>
      <c r="H9" s="557" t="s">
        <v>395</v>
      </c>
      <c r="I9" s="558"/>
    </row>
    <row r="10" spans="1:9" ht="3" customHeight="1" x14ac:dyDescent="0.15">
      <c r="A10" s="64"/>
      <c r="B10" s="64"/>
      <c r="C10" s="64"/>
      <c r="D10" s="65"/>
      <c r="E10" s="65"/>
      <c r="F10" s="65"/>
      <c r="G10" s="65"/>
      <c r="H10" s="66"/>
      <c r="I10" s="66"/>
    </row>
    <row r="11" spans="1:9" ht="18.75" customHeight="1" x14ac:dyDescent="0.15">
      <c r="A11" s="559" t="s">
        <v>7</v>
      </c>
      <c r="B11" s="560"/>
      <c r="C11" s="560"/>
      <c r="D11" s="560"/>
      <c r="E11" s="560"/>
      <c r="F11" s="560"/>
      <c r="G11" s="560"/>
      <c r="H11" s="560"/>
      <c r="I11" s="561"/>
    </row>
    <row r="12" spans="1:9" ht="14" customHeight="1" x14ac:dyDescent="0.15">
      <c r="A12" s="547" t="s">
        <v>170</v>
      </c>
      <c r="B12" s="548"/>
      <c r="C12" s="548"/>
      <c r="D12" s="548"/>
      <c r="E12" s="548"/>
      <c r="F12" s="548"/>
      <c r="G12" s="548"/>
      <c r="H12" s="548"/>
      <c r="I12" s="549"/>
    </row>
    <row r="13" spans="1:9" ht="24" customHeight="1" x14ac:dyDescent="0.15">
      <c r="A13" s="491" t="s">
        <v>208</v>
      </c>
      <c r="B13" s="492"/>
      <c r="C13" s="492"/>
      <c r="D13" s="492"/>
      <c r="E13" s="492"/>
      <c r="F13" s="492"/>
      <c r="G13" s="492"/>
      <c r="H13" s="492"/>
      <c r="I13" s="493"/>
    </row>
    <row r="14" spans="1:9" ht="24" customHeight="1" x14ac:dyDescent="0.15">
      <c r="A14" s="491" t="s">
        <v>209</v>
      </c>
      <c r="B14" s="492"/>
      <c r="C14" s="492"/>
      <c r="D14" s="492"/>
      <c r="E14" s="492"/>
      <c r="F14" s="492"/>
      <c r="G14" s="492"/>
      <c r="H14" s="492"/>
      <c r="I14" s="493"/>
    </row>
    <row r="15" spans="1:9" ht="24" customHeight="1" x14ac:dyDescent="0.15">
      <c r="A15" s="491" t="s">
        <v>207</v>
      </c>
      <c r="B15" s="492"/>
      <c r="C15" s="492"/>
      <c r="D15" s="492"/>
      <c r="E15" s="492"/>
      <c r="F15" s="492"/>
      <c r="G15" s="492"/>
      <c r="H15" s="492"/>
      <c r="I15" s="493"/>
    </row>
    <row r="16" spans="1:9" ht="24" customHeight="1" x14ac:dyDescent="0.15">
      <c r="A16" s="491" t="s">
        <v>210</v>
      </c>
      <c r="B16" s="492"/>
      <c r="C16" s="492"/>
      <c r="D16" s="492"/>
      <c r="E16" s="492"/>
      <c r="F16" s="492"/>
      <c r="G16" s="492"/>
      <c r="H16" s="492"/>
      <c r="I16" s="493"/>
    </row>
    <row r="17" spans="1:11" ht="14" customHeight="1" x14ac:dyDescent="0.15">
      <c r="A17" s="547" t="s">
        <v>168</v>
      </c>
      <c r="B17" s="548"/>
      <c r="C17" s="548"/>
      <c r="D17" s="548"/>
      <c r="E17" s="548"/>
      <c r="F17" s="548"/>
      <c r="G17" s="548"/>
      <c r="H17" s="548"/>
      <c r="I17" s="549"/>
    </row>
    <row r="18" spans="1:11" s="441" customFormat="1" ht="140" customHeight="1" x14ac:dyDescent="0.2">
      <c r="A18" s="550" t="s">
        <v>211</v>
      </c>
      <c r="B18" s="551"/>
      <c r="C18" s="551"/>
      <c r="D18" s="551"/>
      <c r="E18" s="551"/>
      <c r="F18" s="551"/>
      <c r="G18" s="551"/>
      <c r="H18" s="551"/>
      <c r="I18" s="552"/>
    </row>
    <row r="19" spans="1:11" ht="3" customHeight="1" x14ac:dyDescent="0.15">
      <c r="A19" s="64"/>
      <c r="B19" s="64"/>
      <c r="C19" s="64"/>
      <c r="D19" s="65"/>
      <c r="E19" s="65"/>
      <c r="F19" s="65"/>
      <c r="G19" s="65"/>
      <c r="H19" s="66"/>
      <c r="I19" s="66"/>
    </row>
    <row r="20" spans="1:11" ht="16" customHeight="1" x14ac:dyDescent="0.15">
      <c r="A20" s="494" t="s">
        <v>212</v>
      </c>
      <c r="B20" s="495"/>
      <c r="C20" s="495"/>
      <c r="D20" s="495"/>
      <c r="E20" s="495"/>
      <c r="F20" s="495"/>
      <c r="G20" s="495"/>
      <c r="H20" s="495"/>
      <c r="I20" s="496"/>
    </row>
    <row r="21" spans="1:11" ht="16" customHeight="1" x14ac:dyDescent="0.15">
      <c r="A21" s="497" t="s">
        <v>213</v>
      </c>
      <c r="B21" s="498"/>
      <c r="C21" s="498"/>
      <c r="D21" s="499"/>
      <c r="E21" s="497" t="s">
        <v>214</v>
      </c>
      <c r="F21" s="498"/>
      <c r="G21" s="498"/>
      <c r="H21" s="498"/>
      <c r="I21" s="499"/>
    </row>
    <row r="22" spans="1:11" ht="22" customHeight="1" x14ac:dyDescent="0.15">
      <c r="A22" s="516" t="s">
        <v>216</v>
      </c>
      <c r="B22" s="517"/>
      <c r="C22" s="517"/>
      <c r="D22" s="518"/>
      <c r="E22" s="519" t="s">
        <v>171</v>
      </c>
      <c r="F22" s="520"/>
      <c r="G22" s="520"/>
      <c r="H22" s="520"/>
      <c r="I22" s="521"/>
    </row>
    <row r="23" spans="1:11" ht="31" customHeight="1" x14ac:dyDescent="0.15">
      <c r="A23" s="522" t="s">
        <v>336</v>
      </c>
      <c r="B23" s="523"/>
      <c r="C23" s="127" t="s">
        <v>337</v>
      </c>
      <c r="D23" s="128" t="s">
        <v>338</v>
      </c>
      <c r="E23" s="129" t="s">
        <v>339</v>
      </c>
      <c r="F23" s="462" t="s">
        <v>340</v>
      </c>
      <c r="G23" s="462" t="s">
        <v>341</v>
      </c>
      <c r="H23" s="524" t="s">
        <v>342</v>
      </c>
      <c r="I23" s="525"/>
    </row>
    <row r="24" spans="1:11" ht="25" customHeight="1" x14ac:dyDescent="0.15">
      <c r="A24" s="512" t="s">
        <v>217</v>
      </c>
      <c r="B24" s="513"/>
      <c r="C24" s="116" t="s">
        <v>46</v>
      </c>
      <c r="D24" s="119">
        <v>0</v>
      </c>
      <c r="E24" s="122">
        <v>0</v>
      </c>
      <c r="F24" s="117">
        <f>E25-0.01</f>
        <v>9.0000000000000011E-2</v>
      </c>
      <c r="G24" s="118" t="s">
        <v>47</v>
      </c>
      <c r="H24" s="526" t="s">
        <v>172</v>
      </c>
      <c r="I24" s="527"/>
    </row>
    <row r="25" spans="1:11" ht="25" customHeight="1" x14ac:dyDescent="0.15">
      <c r="A25" s="512" t="s">
        <v>218</v>
      </c>
      <c r="B25" s="513"/>
      <c r="C25" s="116" t="s">
        <v>65</v>
      </c>
      <c r="D25" s="119">
        <f>ROUNDUP(AVERAGE(E25:F25),2)</f>
        <v>0.2</v>
      </c>
      <c r="E25" s="123">
        <v>0.1</v>
      </c>
      <c r="F25" s="117">
        <f>E26-0.01</f>
        <v>0.28999999999999998</v>
      </c>
      <c r="G25" s="118" t="s">
        <v>48</v>
      </c>
      <c r="H25" s="514" t="s">
        <v>296</v>
      </c>
      <c r="I25" s="515"/>
      <c r="J25" s="481"/>
      <c r="K25" s="445"/>
    </row>
    <row r="26" spans="1:11" ht="25" customHeight="1" x14ac:dyDescent="0.15">
      <c r="A26" s="512" t="s">
        <v>219</v>
      </c>
      <c r="B26" s="513"/>
      <c r="C26" s="116" t="s">
        <v>5</v>
      </c>
      <c r="D26" s="119">
        <f>ROUNDUP(AVERAGE(E26:F26),2)</f>
        <v>0.4</v>
      </c>
      <c r="E26" s="123">
        <v>0.3</v>
      </c>
      <c r="F26" s="117">
        <f>E27-0.01</f>
        <v>0.49</v>
      </c>
      <c r="G26" s="118" t="s">
        <v>110</v>
      </c>
      <c r="H26" s="514" t="s">
        <v>295</v>
      </c>
      <c r="I26" s="515"/>
      <c r="J26" s="481"/>
      <c r="K26" s="445"/>
    </row>
    <row r="27" spans="1:11" ht="25" customHeight="1" x14ac:dyDescent="0.15">
      <c r="A27" s="512" t="s">
        <v>220</v>
      </c>
      <c r="B27" s="513"/>
      <c r="C27" s="116" t="s">
        <v>4</v>
      </c>
      <c r="D27" s="119">
        <f>ROUNDUP(AVERAGE(E27:F27),2)</f>
        <v>0.6</v>
      </c>
      <c r="E27" s="123">
        <v>0.5</v>
      </c>
      <c r="F27" s="117">
        <f>E28-0.01</f>
        <v>0.69</v>
      </c>
      <c r="G27" s="118" t="s">
        <v>111</v>
      </c>
      <c r="H27" s="526" t="s">
        <v>294</v>
      </c>
      <c r="I27" s="527"/>
      <c r="J27" s="481"/>
      <c r="K27" s="445"/>
    </row>
    <row r="28" spans="1:11" ht="25" customHeight="1" x14ac:dyDescent="0.15">
      <c r="A28" s="512" t="s">
        <v>191</v>
      </c>
      <c r="B28" s="513"/>
      <c r="C28" s="116" t="s">
        <v>26</v>
      </c>
      <c r="D28" s="119">
        <f>ROUNDUP(AVERAGE(E28:F28),2)</f>
        <v>0.8</v>
      </c>
      <c r="E28" s="123">
        <v>0.7</v>
      </c>
      <c r="F28" s="117">
        <f>E29-0.01</f>
        <v>0.89</v>
      </c>
      <c r="G28" s="118" t="s">
        <v>49</v>
      </c>
      <c r="H28" s="526" t="s">
        <v>297</v>
      </c>
      <c r="I28" s="527"/>
      <c r="J28" s="481"/>
      <c r="K28" s="445"/>
    </row>
    <row r="29" spans="1:11" ht="25" customHeight="1" x14ac:dyDescent="0.15">
      <c r="A29" s="534" t="s">
        <v>221</v>
      </c>
      <c r="B29" s="535"/>
      <c r="C29" s="120" t="s">
        <v>185</v>
      </c>
      <c r="D29" s="121">
        <v>1</v>
      </c>
      <c r="E29" s="124">
        <v>0.9</v>
      </c>
      <c r="F29" s="125">
        <v>1</v>
      </c>
      <c r="G29" s="126" t="s">
        <v>109</v>
      </c>
      <c r="H29" s="536" t="s">
        <v>293</v>
      </c>
      <c r="I29" s="537"/>
      <c r="J29" s="481"/>
      <c r="K29" s="445"/>
    </row>
    <row r="30" spans="1:11" s="442" customFormat="1" ht="16" customHeight="1" x14ac:dyDescent="0.15">
      <c r="A30" s="528" t="s">
        <v>215</v>
      </c>
      <c r="B30" s="529"/>
      <c r="C30" s="529"/>
      <c r="D30" s="529"/>
      <c r="E30" s="529"/>
      <c r="F30" s="529"/>
      <c r="G30" s="529"/>
      <c r="H30" s="529"/>
      <c r="I30" s="530"/>
    </row>
    <row r="31" spans="1:11" ht="17" customHeight="1" x14ac:dyDescent="0.15">
      <c r="A31" s="538" t="s">
        <v>343</v>
      </c>
      <c r="B31" s="539"/>
      <c r="C31" s="539"/>
      <c r="D31" s="539"/>
      <c r="E31" s="539"/>
      <c r="F31" s="531" t="s">
        <v>34</v>
      </c>
      <c r="G31" s="531"/>
      <c r="H31" s="532" t="s">
        <v>235</v>
      </c>
      <c r="I31" s="533"/>
    </row>
    <row r="32" spans="1:11" ht="17" customHeight="1" x14ac:dyDescent="0.15">
      <c r="A32" s="508" t="s">
        <v>189</v>
      </c>
      <c r="B32" s="505"/>
      <c r="C32" s="505"/>
      <c r="D32" s="505"/>
      <c r="E32" s="505"/>
      <c r="F32" s="505" t="s">
        <v>102</v>
      </c>
      <c r="G32" s="505"/>
      <c r="H32" s="506" t="s">
        <v>100</v>
      </c>
      <c r="I32" s="507"/>
    </row>
    <row r="33" spans="1:9" ht="17" customHeight="1" x14ac:dyDescent="0.15">
      <c r="A33" s="509" t="s">
        <v>190</v>
      </c>
      <c r="B33" s="510"/>
      <c r="C33" s="510"/>
      <c r="D33" s="510"/>
      <c r="E33" s="510"/>
      <c r="F33" s="504">
        <v>0</v>
      </c>
      <c r="G33" s="504"/>
      <c r="H33" s="506" t="s">
        <v>105</v>
      </c>
      <c r="I33" s="507"/>
    </row>
    <row r="34" spans="1:9" ht="17" customHeight="1" x14ac:dyDescent="0.15">
      <c r="A34" s="508" t="s">
        <v>107</v>
      </c>
      <c r="B34" s="505"/>
      <c r="C34" s="505"/>
      <c r="D34" s="505"/>
      <c r="E34" s="505"/>
      <c r="F34" s="504">
        <v>0.33</v>
      </c>
      <c r="G34" s="505"/>
      <c r="H34" s="506" t="s">
        <v>101</v>
      </c>
      <c r="I34" s="507"/>
    </row>
    <row r="35" spans="1:9" ht="17" customHeight="1" x14ac:dyDescent="0.15">
      <c r="A35" s="508" t="s">
        <v>187</v>
      </c>
      <c r="B35" s="505"/>
      <c r="C35" s="505"/>
      <c r="D35" s="505"/>
      <c r="E35" s="505"/>
      <c r="F35" s="504">
        <v>0.66</v>
      </c>
      <c r="G35" s="505"/>
      <c r="H35" s="506" t="s">
        <v>106</v>
      </c>
      <c r="I35" s="507"/>
    </row>
    <row r="36" spans="1:9" ht="17" customHeight="1" x14ac:dyDescent="0.15">
      <c r="A36" s="511" t="s">
        <v>188</v>
      </c>
      <c r="B36" s="503"/>
      <c r="C36" s="503"/>
      <c r="D36" s="503"/>
      <c r="E36" s="503"/>
      <c r="F36" s="502">
        <v>1</v>
      </c>
      <c r="G36" s="503"/>
      <c r="H36" s="500" t="s">
        <v>108</v>
      </c>
      <c r="I36" s="501"/>
    </row>
    <row r="37" spans="1:9" x14ac:dyDescent="0.15">
      <c r="A37" s="443"/>
      <c r="B37" s="443"/>
      <c r="C37" s="443"/>
      <c r="D37" s="443"/>
      <c r="E37" s="443"/>
      <c r="F37" s="443"/>
      <c r="G37" s="443"/>
      <c r="H37" s="444"/>
      <c r="I37" s="444"/>
    </row>
    <row r="38" spans="1:9" x14ac:dyDescent="0.15">
      <c r="H38" s="445"/>
      <c r="I38" s="445"/>
    </row>
    <row r="39" spans="1:9" x14ac:dyDescent="0.15">
      <c r="H39" s="445"/>
      <c r="I39" s="445"/>
    </row>
    <row r="40" spans="1:9" x14ac:dyDescent="0.15">
      <c r="H40" s="445"/>
      <c r="I40" s="445"/>
    </row>
    <row r="41" spans="1:9" x14ac:dyDescent="0.15">
      <c r="H41" s="445"/>
      <c r="I41" s="445"/>
    </row>
    <row r="42" spans="1:9" x14ac:dyDescent="0.15">
      <c r="H42" s="445"/>
      <c r="I42" s="445"/>
    </row>
    <row r="43" spans="1:9" x14ac:dyDescent="0.15">
      <c r="H43" s="445"/>
      <c r="I43" s="445"/>
    </row>
    <row r="44" spans="1:9" x14ac:dyDescent="0.15">
      <c r="H44" s="445"/>
      <c r="I44" s="445"/>
    </row>
    <row r="45" spans="1:9" x14ac:dyDescent="0.15">
      <c r="H45" s="445"/>
      <c r="I45" s="445"/>
    </row>
    <row r="46" spans="1:9" x14ac:dyDescent="0.15">
      <c r="H46" s="445"/>
      <c r="I46" s="445"/>
    </row>
    <row r="47" spans="1:9" x14ac:dyDescent="0.15">
      <c r="H47" s="445"/>
      <c r="I47" s="445"/>
    </row>
    <row r="48" spans="1:9" x14ac:dyDescent="0.15">
      <c r="H48" s="445"/>
      <c r="I48" s="445"/>
    </row>
    <row r="49" spans="8:9" x14ac:dyDescent="0.15">
      <c r="H49" s="445"/>
      <c r="I49" s="445"/>
    </row>
    <row r="50" spans="8:9" x14ac:dyDescent="0.15">
      <c r="H50" s="445"/>
      <c r="I50" s="445"/>
    </row>
    <row r="51" spans="8:9" x14ac:dyDescent="0.15">
      <c r="H51" s="445"/>
      <c r="I51" s="445"/>
    </row>
    <row r="52" spans="8:9" x14ac:dyDescent="0.15">
      <c r="H52" s="445"/>
      <c r="I52" s="445"/>
    </row>
    <row r="53" spans="8:9" x14ac:dyDescent="0.15">
      <c r="H53" s="445"/>
      <c r="I53" s="445"/>
    </row>
    <row r="54" spans="8:9" x14ac:dyDescent="0.15">
      <c r="H54" s="445"/>
      <c r="I54" s="445"/>
    </row>
    <row r="55" spans="8:9" x14ac:dyDescent="0.15">
      <c r="H55" s="445"/>
      <c r="I55" s="445"/>
    </row>
    <row r="56" spans="8:9" x14ac:dyDescent="0.15">
      <c r="H56" s="445"/>
      <c r="I56" s="445"/>
    </row>
    <row r="57" spans="8:9" x14ac:dyDescent="0.15">
      <c r="H57" s="445"/>
      <c r="I57" s="445"/>
    </row>
    <row r="58" spans="8:9" x14ac:dyDescent="0.15">
      <c r="H58" s="445"/>
      <c r="I58" s="445"/>
    </row>
    <row r="59" spans="8:9" x14ac:dyDescent="0.15">
      <c r="H59" s="445"/>
      <c r="I59" s="445"/>
    </row>
    <row r="60" spans="8:9" x14ac:dyDescent="0.15">
      <c r="H60" s="445"/>
      <c r="I60" s="445"/>
    </row>
    <row r="61" spans="8:9" x14ac:dyDescent="0.15">
      <c r="H61" s="445"/>
      <c r="I61" s="445"/>
    </row>
    <row r="62" spans="8:9" x14ac:dyDescent="0.15">
      <c r="H62" s="445"/>
      <c r="I62" s="445"/>
    </row>
    <row r="63" spans="8:9" x14ac:dyDescent="0.15">
      <c r="H63" s="445"/>
      <c r="I63" s="445"/>
    </row>
    <row r="64" spans="8:9" x14ac:dyDescent="0.15">
      <c r="H64" s="445"/>
      <c r="I64" s="445"/>
    </row>
    <row r="65" spans="8:9" x14ac:dyDescent="0.15">
      <c r="H65" s="445"/>
      <c r="I65" s="445"/>
    </row>
    <row r="66" spans="8:9" x14ac:dyDescent="0.15">
      <c r="H66" s="445"/>
      <c r="I66" s="445"/>
    </row>
    <row r="67" spans="8:9" x14ac:dyDescent="0.15">
      <c r="H67" s="445"/>
      <c r="I67" s="445"/>
    </row>
    <row r="68" spans="8:9" x14ac:dyDescent="0.15">
      <c r="H68" s="445"/>
      <c r="I68" s="445"/>
    </row>
    <row r="69" spans="8:9" x14ac:dyDescent="0.15">
      <c r="H69" s="445"/>
      <c r="I69" s="445"/>
    </row>
    <row r="70" spans="8:9" x14ac:dyDescent="0.15">
      <c r="H70" s="445"/>
      <c r="I70" s="445"/>
    </row>
    <row r="71" spans="8:9" x14ac:dyDescent="0.15">
      <c r="H71" s="445"/>
      <c r="I71" s="445"/>
    </row>
    <row r="72" spans="8:9" x14ac:dyDescent="0.15">
      <c r="H72" s="445"/>
      <c r="I72" s="445"/>
    </row>
    <row r="73" spans="8:9" x14ac:dyDescent="0.15">
      <c r="H73" s="445"/>
      <c r="I73" s="445"/>
    </row>
    <row r="74" spans="8:9" x14ac:dyDescent="0.15">
      <c r="H74" s="445"/>
      <c r="I74" s="445"/>
    </row>
    <row r="75" spans="8:9" x14ac:dyDescent="0.15">
      <c r="H75" s="445"/>
      <c r="I75" s="445"/>
    </row>
    <row r="76" spans="8:9" x14ac:dyDescent="0.15">
      <c r="H76" s="445"/>
      <c r="I76" s="445"/>
    </row>
    <row r="77" spans="8:9" x14ac:dyDescent="0.15">
      <c r="H77" s="445"/>
      <c r="I77" s="445"/>
    </row>
    <row r="78" spans="8:9" x14ac:dyDescent="0.15">
      <c r="H78" s="445"/>
      <c r="I78" s="445"/>
    </row>
    <row r="79" spans="8:9" x14ac:dyDescent="0.15">
      <c r="H79" s="445"/>
      <c r="I79" s="445"/>
    </row>
    <row r="80" spans="8:9" x14ac:dyDescent="0.15">
      <c r="H80" s="445"/>
      <c r="I80" s="445"/>
    </row>
    <row r="81" spans="8:9" x14ac:dyDescent="0.15">
      <c r="H81" s="445"/>
      <c r="I81" s="445"/>
    </row>
    <row r="82" spans="8:9" x14ac:dyDescent="0.15">
      <c r="H82" s="445"/>
      <c r="I82" s="445"/>
    </row>
    <row r="83" spans="8:9" x14ac:dyDescent="0.15">
      <c r="H83" s="445"/>
      <c r="I83" s="445"/>
    </row>
    <row r="84" spans="8:9" x14ac:dyDescent="0.15">
      <c r="H84" s="445"/>
      <c r="I84" s="445"/>
    </row>
    <row r="85" spans="8:9" x14ac:dyDescent="0.15">
      <c r="H85" s="445"/>
      <c r="I85" s="445"/>
    </row>
    <row r="86" spans="8:9" x14ac:dyDescent="0.15">
      <c r="H86" s="445"/>
      <c r="I86" s="445"/>
    </row>
    <row r="87" spans="8:9" x14ac:dyDescent="0.15">
      <c r="H87" s="445"/>
      <c r="I87" s="445"/>
    </row>
    <row r="88" spans="8:9" x14ac:dyDescent="0.15">
      <c r="H88" s="445"/>
      <c r="I88" s="445"/>
    </row>
    <row r="89" spans="8:9" x14ac:dyDescent="0.15">
      <c r="H89" s="445"/>
      <c r="I89" s="445"/>
    </row>
    <row r="90" spans="8:9" x14ac:dyDescent="0.15">
      <c r="H90" s="445"/>
      <c r="I90" s="445"/>
    </row>
    <row r="91" spans="8:9" x14ac:dyDescent="0.15">
      <c r="H91" s="445"/>
      <c r="I91" s="445"/>
    </row>
    <row r="92" spans="8:9" x14ac:dyDescent="0.15">
      <c r="H92" s="445"/>
      <c r="I92" s="445"/>
    </row>
    <row r="93" spans="8:9" x14ac:dyDescent="0.15">
      <c r="H93" s="445"/>
      <c r="I93" s="445"/>
    </row>
    <row r="94" spans="8:9" x14ac:dyDescent="0.15">
      <c r="H94" s="445"/>
      <c r="I94" s="445"/>
    </row>
    <row r="95" spans="8:9" x14ac:dyDescent="0.15">
      <c r="H95" s="445"/>
      <c r="I95" s="445"/>
    </row>
    <row r="96" spans="8:9" x14ac:dyDescent="0.15">
      <c r="H96" s="445"/>
      <c r="I96" s="445"/>
    </row>
    <row r="97" spans="8:9" x14ac:dyDescent="0.15">
      <c r="H97" s="445"/>
      <c r="I97" s="445"/>
    </row>
    <row r="98" spans="8:9" x14ac:dyDescent="0.15">
      <c r="H98" s="445"/>
      <c r="I98" s="445"/>
    </row>
    <row r="99" spans="8:9" x14ac:dyDescent="0.15">
      <c r="H99" s="445"/>
      <c r="I99" s="445"/>
    </row>
    <row r="100" spans="8:9" x14ac:dyDescent="0.15">
      <c r="H100" s="445"/>
      <c r="I100" s="445"/>
    </row>
    <row r="101" spans="8:9" x14ac:dyDescent="0.15">
      <c r="H101" s="445"/>
      <c r="I101" s="445"/>
    </row>
    <row r="102" spans="8:9" x14ac:dyDescent="0.15">
      <c r="H102" s="445"/>
      <c r="I102" s="445"/>
    </row>
    <row r="103" spans="8:9" x14ac:dyDescent="0.15">
      <c r="H103" s="445"/>
      <c r="I103" s="445"/>
    </row>
    <row r="104" spans="8:9" x14ac:dyDescent="0.15">
      <c r="H104" s="445"/>
      <c r="I104" s="445"/>
    </row>
    <row r="105" spans="8:9" x14ac:dyDescent="0.15">
      <c r="H105" s="445"/>
      <c r="I105" s="445"/>
    </row>
    <row r="106" spans="8:9" x14ac:dyDescent="0.15">
      <c r="H106" s="445"/>
      <c r="I106" s="445"/>
    </row>
    <row r="107" spans="8:9" x14ac:dyDescent="0.15">
      <c r="H107" s="445"/>
      <c r="I107" s="445"/>
    </row>
    <row r="108" spans="8:9" x14ac:dyDescent="0.15">
      <c r="H108" s="445"/>
      <c r="I108" s="445"/>
    </row>
    <row r="109" spans="8:9" x14ac:dyDescent="0.15">
      <c r="H109" s="445"/>
      <c r="I109" s="445"/>
    </row>
    <row r="110" spans="8:9" x14ac:dyDescent="0.15">
      <c r="H110" s="445"/>
      <c r="I110" s="445"/>
    </row>
    <row r="111" spans="8:9" x14ac:dyDescent="0.15">
      <c r="H111" s="445"/>
      <c r="I111" s="445"/>
    </row>
    <row r="112" spans="8:9" x14ac:dyDescent="0.15">
      <c r="H112" s="445"/>
      <c r="I112" s="445"/>
    </row>
    <row r="113" spans="8:9" x14ac:dyDescent="0.15">
      <c r="H113" s="445"/>
      <c r="I113" s="445"/>
    </row>
    <row r="114" spans="8:9" x14ac:dyDescent="0.15">
      <c r="H114" s="445"/>
      <c r="I114" s="445"/>
    </row>
    <row r="115" spans="8:9" x14ac:dyDescent="0.15">
      <c r="H115" s="445"/>
      <c r="I115" s="445"/>
    </row>
    <row r="116" spans="8:9" x14ac:dyDescent="0.15">
      <c r="H116" s="445"/>
      <c r="I116" s="445"/>
    </row>
    <row r="117" spans="8:9" x14ac:dyDescent="0.15">
      <c r="H117" s="445"/>
      <c r="I117" s="445"/>
    </row>
    <row r="118" spans="8:9" x14ac:dyDescent="0.15">
      <c r="H118" s="445"/>
      <c r="I118" s="445"/>
    </row>
    <row r="119" spans="8:9" x14ac:dyDescent="0.15">
      <c r="H119" s="445"/>
      <c r="I119" s="445"/>
    </row>
    <row r="120" spans="8:9" x14ac:dyDescent="0.15">
      <c r="H120" s="445"/>
      <c r="I120" s="445"/>
    </row>
    <row r="121" spans="8:9" x14ac:dyDescent="0.15">
      <c r="H121" s="445"/>
      <c r="I121" s="445"/>
    </row>
    <row r="122" spans="8:9" x14ac:dyDescent="0.15">
      <c r="H122" s="445"/>
      <c r="I122" s="445"/>
    </row>
    <row r="123" spans="8:9" x14ac:dyDescent="0.15">
      <c r="H123" s="445"/>
      <c r="I123" s="445"/>
    </row>
    <row r="124" spans="8:9" x14ac:dyDescent="0.15">
      <c r="H124" s="445"/>
      <c r="I124" s="445"/>
    </row>
    <row r="125" spans="8:9" x14ac:dyDescent="0.15">
      <c r="H125" s="445"/>
      <c r="I125" s="445"/>
    </row>
    <row r="126" spans="8:9" x14ac:dyDescent="0.15">
      <c r="H126" s="445"/>
      <c r="I126" s="445"/>
    </row>
    <row r="127" spans="8:9" x14ac:dyDescent="0.15">
      <c r="H127" s="445"/>
      <c r="I127" s="445"/>
    </row>
    <row r="128" spans="8:9" x14ac:dyDescent="0.15">
      <c r="H128" s="445"/>
      <c r="I128" s="445"/>
    </row>
    <row r="129" spans="8:9" x14ac:dyDescent="0.15">
      <c r="H129" s="445"/>
      <c r="I129" s="445"/>
    </row>
    <row r="130" spans="8:9" x14ac:dyDescent="0.15">
      <c r="H130" s="445"/>
      <c r="I130" s="445"/>
    </row>
    <row r="131" spans="8:9" x14ac:dyDescent="0.15">
      <c r="H131" s="445"/>
      <c r="I131" s="445"/>
    </row>
    <row r="132" spans="8:9" x14ac:dyDescent="0.15">
      <c r="H132" s="445"/>
      <c r="I132" s="445"/>
    </row>
    <row r="133" spans="8:9" x14ac:dyDescent="0.15">
      <c r="H133" s="445"/>
      <c r="I133" s="445"/>
    </row>
    <row r="134" spans="8:9" x14ac:dyDescent="0.15">
      <c r="H134" s="445"/>
      <c r="I134" s="445"/>
    </row>
    <row r="135" spans="8:9" x14ac:dyDescent="0.15">
      <c r="H135" s="445"/>
      <c r="I135" s="445"/>
    </row>
    <row r="136" spans="8:9" x14ac:dyDescent="0.15">
      <c r="H136" s="445"/>
      <c r="I136" s="445"/>
    </row>
    <row r="137" spans="8:9" x14ac:dyDescent="0.15">
      <c r="H137" s="445"/>
      <c r="I137" s="445"/>
    </row>
    <row r="138" spans="8:9" x14ac:dyDescent="0.15">
      <c r="H138" s="445"/>
      <c r="I138" s="445"/>
    </row>
    <row r="139" spans="8:9" x14ac:dyDescent="0.15">
      <c r="H139" s="445"/>
      <c r="I139" s="445"/>
    </row>
    <row r="140" spans="8:9" x14ac:dyDescent="0.15">
      <c r="H140" s="445"/>
      <c r="I140" s="445"/>
    </row>
    <row r="141" spans="8:9" x14ac:dyDescent="0.15">
      <c r="H141" s="445"/>
      <c r="I141" s="445"/>
    </row>
    <row r="142" spans="8:9" x14ac:dyDescent="0.15">
      <c r="H142" s="445"/>
      <c r="I142" s="445"/>
    </row>
    <row r="143" spans="8:9" x14ac:dyDescent="0.15">
      <c r="H143" s="445"/>
      <c r="I143" s="445"/>
    </row>
    <row r="144" spans="8:9" x14ac:dyDescent="0.15">
      <c r="H144" s="445"/>
      <c r="I144" s="445"/>
    </row>
    <row r="145" spans="8:9" x14ac:dyDescent="0.15">
      <c r="H145" s="445"/>
      <c r="I145" s="445"/>
    </row>
    <row r="146" spans="8:9" x14ac:dyDescent="0.15">
      <c r="H146" s="445"/>
      <c r="I146" s="445"/>
    </row>
    <row r="147" spans="8:9" x14ac:dyDescent="0.15">
      <c r="H147" s="445"/>
      <c r="I147" s="445"/>
    </row>
    <row r="148" spans="8:9" x14ac:dyDescent="0.15">
      <c r="H148" s="445"/>
      <c r="I148" s="445"/>
    </row>
    <row r="149" spans="8:9" x14ac:dyDescent="0.15">
      <c r="H149" s="445"/>
      <c r="I149" s="445"/>
    </row>
    <row r="150" spans="8:9" x14ac:dyDescent="0.15">
      <c r="H150" s="445"/>
      <c r="I150" s="445"/>
    </row>
    <row r="151" spans="8:9" x14ac:dyDescent="0.15">
      <c r="H151" s="445"/>
      <c r="I151" s="445"/>
    </row>
    <row r="152" spans="8:9" x14ac:dyDescent="0.15">
      <c r="H152" s="445"/>
      <c r="I152" s="445"/>
    </row>
    <row r="153" spans="8:9" x14ac:dyDescent="0.15">
      <c r="H153" s="445"/>
      <c r="I153" s="445"/>
    </row>
    <row r="154" spans="8:9" x14ac:dyDescent="0.15">
      <c r="H154" s="445"/>
      <c r="I154" s="445"/>
    </row>
    <row r="155" spans="8:9" x14ac:dyDescent="0.15">
      <c r="H155" s="445"/>
      <c r="I155" s="445"/>
    </row>
    <row r="156" spans="8:9" x14ac:dyDescent="0.15">
      <c r="H156" s="445"/>
      <c r="I156" s="445"/>
    </row>
    <row r="157" spans="8:9" x14ac:dyDescent="0.15">
      <c r="H157" s="445"/>
      <c r="I157" s="445"/>
    </row>
    <row r="158" spans="8:9" x14ac:dyDescent="0.15">
      <c r="H158" s="445"/>
      <c r="I158" s="445"/>
    </row>
    <row r="159" spans="8:9" x14ac:dyDescent="0.15">
      <c r="H159" s="445"/>
      <c r="I159" s="445"/>
    </row>
    <row r="160" spans="8:9" x14ac:dyDescent="0.15">
      <c r="H160" s="445"/>
      <c r="I160" s="445"/>
    </row>
    <row r="161" spans="8:9" x14ac:dyDescent="0.15">
      <c r="H161" s="445"/>
      <c r="I161" s="445"/>
    </row>
    <row r="162" spans="8:9" x14ac:dyDescent="0.15">
      <c r="H162" s="445"/>
      <c r="I162" s="445"/>
    </row>
    <row r="163" spans="8:9" x14ac:dyDescent="0.15">
      <c r="H163" s="445"/>
      <c r="I163" s="445"/>
    </row>
    <row r="164" spans="8:9" x14ac:dyDescent="0.15">
      <c r="H164" s="445"/>
      <c r="I164" s="445"/>
    </row>
    <row r="165" spans="8:9" x14ac:dyDescent="0.15">
      <c r="H165" s="445"/>
      <c r="I165" s="445"/>
    </row>
    <row r="166" spans="8:9" x14ac:dyDescent="0.15">
      <c r="H166" s="445"/>
      <c r="I166" s="445"/>
    </row>
    <row r="167" spans="8:9" x14ac:dyDescent="0.15">
      <c r="H167" s="445"/>
      <c r="I167" s="445"/>
    </row>
    <row r="168" spans="8:9" x14ac:dyDescent="0.15">
      <c r="H168" s="445"/>
      <c r="I168" s="445"/>
    </row>
    <row r="169" spans="8:9" x14ac:dyDescent="0.15">
      <c r="H169" s="445"/>
      <c r="I169" s="445"/>
    </row>
    <row r="170" spans="8:9" x14ac:dyDescent="0.15">
      <c r="H170" s="445"/>
      <c r="I170" s="445"/>
    </row>
    <row r="171" spans="8:9" x14ac:dyDescent="0.15">
      <c r="H171" s="445"/>
      <c r="I171" s="445"/>
    </row>
    <row r="172" spans="8:9" x14ac:dyDescent="0.15">
      <c r="H172" s="445"/>
      <c r="I172" s="445"/>
    </row>
    <row r="173" spans="8:9" x14ac:dyDescent="0.15">
      <c r="H173" s="445"/>
      <c r="I173" s="445"/>
    </row>
    <row r="174" spans="8:9" x14ac:dyDescent="0.15">
      <c r="H174" s="445"/>
      <c r="I174" s="445"/>
    </row>
    <row r="175" spans="8:9" x14ac:dyDescent="0.15">
      <c r="H175" s="445"/>
      <c r="I175" s="445"/>
    </row>
    <row r="176" spans="8:9" x14ac:dyDescent="0.15">
      <c r="H176" s="445"/>
      <c r="I176" s="445"/>
    </row>
    <row r="177" spans="8:9" x14ac:dyDescent="0.15">
      <c r="H177" s="445"/>
      <c r="I177" s="445"/>
    </row>
    <row r="178" spans="8:9" x14ac:dyDescent="0.15">
      <c r="H178" s="445"/>
      <c r="I178" s="445"/>
    </row>
    <row r="179" spans="8:9" x14ac:dyDescent="0.15">
      <c r="H179" s="445"/>
      <c r="I179" s="445"/>
    </row>
    <row r="180" spans="8:9" x14ac:dyDescent="0.15">
      <c r="H180" s="445"/>
      <c r="I180" s="445"/>
    </row>
    <row r="181" spans="8:9" x14ac:dyDescent="0.15">
      <c r="H181" s="445"/>
      <c r="I181" s="445"/>
    </row>
    <row r="182" spans="8:9" x14ac:dyDescent="0.15">
      <c r="H182" s="445"/>
      <c r="I182" s="445"/>
    </row>
    <row r="183" spans="8:9" x14ac:dyDescent="0.15">
      <c r="H183" s="445"/>
      <c r="I183" s="445"/>
    </row>
    <row r="184" spans="8:9" x14ac:dyDescent="0.15">
      <c r="H184" s="445"/>
      <c r="I184" s="445"/>
    </row>
    <row r="185" spans="8:9" x14ac:dyDescent="0.15">
      <c r="H185" s="445"/>
      <c r="I185" s="445"/>
    </row>
    <row r="186" spans="8:9" x14ac:dyDescent="0.15">
      <c r="H186" s="445"/>
      <c r="I186" s="445"/>
    </row>
    <row r="187" spans="8:9" x14ac:dyDescent="0.15">
      <c r="H187" s="445"/>
      <c r="I187" s="445"/>
    </row>
    <row r="188" spans="8:9" x14ac:dyDescent="0.15">
      <c r="H188" s="445"/>
      <c r="I188" s="445"/>
    </row>
    <row r="189" spans="8:9" x14ac:dyDescent="0.15">
      <c r="H189" s="445"/>
      <c r="I189" s="445"/>
    </row>
    <row r="190" spans="8:9" x14ac:dyDescent="0.15">
      <c r="H190" s="445"/>
      <c r="I190" s="445"/>
    </row>
    <row r="191" spans="8:9" x14ac:dyDescent="0.15">
      <c r="H191" s="445"/>
      <c r="I191" s="445"/>
    </row>
    <row r="192" spans="8:9" x14ac:dyDescent="0.15">
      <c r="H192" s="445"/>
      <c r="I192" s="445"/>
    </row>
    <row r="193" spans="8:9" x14ac:dyDescent="0.15">
      <c r="H193" s="445"/>
      <c r="I193" s="445"/>
    </row>
    <row r="194" spans="8:9" x14ac:dyDescent="0.15">
      <c r="H194" s="445"/>
      <c r="I194" s="445"/>
    </row>
    <row r="195" spans="8:9" x14ac:dyDescent="0.15">
      <c r="H195" s="445"/>
      <c r="I195" s="445"/>
    </row>
    <row r="196" spans="8:9" x14ac:dyDescent="0.15">
      <c r="H196" s="445"/>
      <c r="I196" s="445"/>
    </row>
    <row r="197" spans="8:9" x14ac:dyDescent="0.15">
      <c r="H197" s="445"/>
      <c r="I197" s="445"/>
    </row>
    <row r="198" spans="8:9" x14ac:dyDescent="0.15">
      <c r="H198" s="445"/>
      <c r="I198" s="445"/>
    </row>
    <row r="199" spans="8:9" x14ac:dyDescent="0.15">
      <c r="H199" s="445"/>
      <c r="I199" s="445"/>
    </row>
    <row r="200" spans="8:9" x14ac:dyDescent="0.15">
      <c r="H200" s="445"/>
      <c r="I200" s="445"/>
    </row>
    <row r="201" spans="8:9" x14ac:dyDescent="0.15">
      <c r="H201" s="445"/>
      <c r="I201" s="445"/>
    </row>
    <row r="202" spans="8:9" x14ac:dyDescent="0.15">
      <c r="H202" s="445"/>
      <c r="I202" s="445"/>
    </row>
    <row r="203" spans="8:9" x14ac:dyDescent="0.15">
      <c r="H203" s="445"/>
      <c r="I203" s="445"/>
    </row>
    <row r="204" spans="8:9" x14ac:dyDescent="0.15">
      <c r="H204" s="445"/>
      <c r="I204" s="445"/>
    </row>
    <row r="205" spans="8:9" x14ac:dyDescent="0.15">
      <c r="H205" s="445"/>
      <c r="I205" s="445"/>
    </row>
    <row r="206" spans="8:9" x14ac:dyDescent="0.15">
      <c r="H206" s="445"/>
      <c r="I206" s="445"/>
    </row>
    <row r="207" spans="8:9" x14ac:dyDescent="0.15">
      <c r="H207" s="445"/>
      <c r="I207" s="445"/>
    </row>
    <row r="208" spans="8:9" x14ac:dyDescent="0.15">
      <c r="H208" s="445"/>
      <c r="I208" s="445"/>
    </row>
    <row r="209" spans="8:9" x14ac:dyDescent="0.15">
      <c r="H209" s="445"/>
      <c r="I209" s="445"/>
    </row>
    <row r="210" spans="8:9" x14ac:dyDescent="0.15">
      <c r="H210" s="445"/>
      <c r="I210" s="445"/>
    </row>
    <row r="211" spans="8:9" x14ac:dyDescent="0.15">
      <c r="H211" s="445"/>
      <c r="I211" s="445"/>
    </row>
    <row r="212" spans="8:9" x14ac:dyDescent="0.15">
      <c r="H212" s="445"/>
      <c r="I212" s="445"/>
    </row>
    <row r="213" spans="8:9" x14ac:dyDescent="0.15">
      <c r="H213" s="445"/>
      <c r="I213" s="445"/>
    </row>
    <row r="214" spans="8:9" x14ac:dyDescent="0.15">
      <c r="H214" s="445"/>
      <c r="I214" s="445"/>
    </row>
    <row r="215" spans="8:9" x14ac:dyDescent="0.15">
      <c r="H215" s="445"/>
      <c r="I215" s="445"/>
    </row>
    <row r="216" spans="8:9" x14ac:dyDescent="0.15">
      <c r="H216" s="445"/>
      <c r="I216" s="445"/>
    </row>
    <row r="217" spans="8:9" x14ac:dyDescent="0.15">
      <c r="H217" s="445"/>
      <c r="I217" s="445"/>
    </row>
    <row r="218" spans="8:9" x14ac:dyDescent="0.15">
      <c r="H218" s="445"/>
      <c r="I218" s="445"/>
    </row>
    <row r="219" spans="8:9" x14ac:dyDescent="0.15">
      <c r="H219" s="445"/>
      <c r="I219" s="445"/>
    </row>
    <row r="220" spans="8:9" x14ac:dyDescent="0.15">
      <c r="H220" s="445"/>
      <c r="I220" s="445"/>
    </row>
    <row r="221" spans="8:9" x14ac:dyDescent="0.15">
      <c r="H221" s="445"/>
      <c r="I221" s="445"/>
    </row>
    <row r="222" spans="8:9" x14ac:dyDescent="0.15">
      <c r="H222" s="445"/>
      <c r="I222" s="445"/>
    </row>
    <row r="223" spans="8:9" x14ac:dyDescent="0.15">
      <c r="H223" s="445"/>
      <c r="I223" s="445"/>
    </row>
    <row r="224" spans="8:9" x14ac:dyDescent="0.15">
      <c r="H224" s="445"/>
      <c r="I224" s="445"/>
    </row>
    <row r="225" spans="8:9" x14ac:dyDescent="0.15">
      <c r="H225" s="445"/>
      <c r="I225" s="445"/>
    </row>
    <row r="226" spans="8:9" x14ac:dyDescent="0.15">
      <c r="H226" s="445"/>
      <c r="I226" s="445"/>
    </row>
    <row r="227" spans="8:9" x14ac:dyDescent="0.15">
      <c r="H227" s="445"/>
      <c r="I227" s="445"/>
    </row>
    <row r="228" spans="8:9" x14ac:dyDescent="0.15">
      <c r="H228" s="445"/>
      <c r="I228" s="445"/>
    </row>
    <row r="229" spans="8:9" x14ac:dyDescent="0.15">
      <c r="H229" s="445"/>
      <c r="I229" s="445"/>
    </row>
    <row r="230" spans="8:9" x14ac:dyDescent="0.15">
      <c r="H230" s="445"/>
      <c r="I230" s="445"/>
    </row>
    <row r="231" spans="8:9" x14ac:dyDescent="0.15">
      <c r="H231" s="445"/>
      <c r="I231" s="445"/>
    </row>
    <row r="232" spans="8:9" x14ac:dyDescent="0.15">
      <c r="H232" s="445"/>
      <c r="I232" s="445"/>
    </row>
    <row r="233" spans="8:9" x14ac:dyDescent="0.15">
      <c r="H233" s="445"/>
      <c r="I233" s="445"/>
    </row>
    <row r="234" spans="8:9" x14ac:dyDescent="0.15">
      <c r="H234" s="445"/>
      <c r="I234" s="445"/>
    </row>
    <row r="235" spans="8:9" x14ac:dyDescent="0.15">
      <c r="H235" s="445"/>
      <c r="I235" s="445"/>
    </row>
    <row r="236" spans="8:9" x14ac:dyDescent="0.15">
      <c r="H236" s="445"/>
      <c r="I236" s="445"/>
    </row>
    <row r="237" spans="8:9" x14ac:dyDescent="0.15">
      <c r="H237" s="445"/>
      <c r="I237" s="445"/>
    </row>
    <row r="238" spans="8:9" x14ac:dyDescent="0.15">
      <c r="H238" s="445"/>
      <c r="I238" s="445"/>
    </row>
    <row r="239" spans="8:9" x14ac:dyDescent="0.15">
      <c r="H239" s="445"/>
      <c r="I239" s="445"/>
    </row>
    <row r="240" spans="8:9" x14ac:dyDescent="0.15">
      <c r="H240" s="445"/>
      <c r="I240" s="445"/>
    </row>
    <row r="241" spans="8:9" x14ac:dyDescent="0.15">
      <c r="H241" s="445"/>
      <c r="I241" s="445"/>
    </row>
    <row r="242" spans="8:9" x14ac:dyDescent="0.15">
      <c r="H242" s="445"/>
      <c r="I242" s="445"/>
    </row>
    <row r="243" spans="8:9" x14ac:dyDescent="0.15">
      <c r="H243" s="445"/>
      <c r="I243" s="445"/>
    </row>
    <row r="244" spans="8:9" x14ac:dyDescent="0.15">
      <c r="H244" s="445"/>
      <c r="I244" s="445"/>
    </row>
    <row r="245" spans="8:9" x14ac:dyDescent="0.15">
      <c r="H245" s="445"/>
      <c r="I245" s="445"/>
    </row>
    <row r="246" spans="8:9" x14ac:dyDescent="0.15">
      <c r="H246" s="445"/>
      <c r="I246" s="445"/>
    </row>
    <row r="247" spans="8:9" x14ac:dyDescent="0.15">
      <c r="H247" s="445"/>
      <c r="I247" s="445"/>
    </row>
    <row r="248" spans="8:9" x14ac:dyDescent="0.15">
      <c r="H248" s="445"/>
      <c r="I248" s="445"/>
    </row>
    <row r="249" spans="8:9" x14ac:dyDescent="0.15">
      <c r="H249" s="445"/>
      <c r="I249" s="445"/>
    </row>
    <row r="250" spans="8:9" x14ac:dyDescent="0.15">
      <c r="H250" s="445"/>
      <c r="I250" s="445"/>
    </row>
    <row r="251" spans="8:9" x14ac:dyDescent="0.15">
      <c r="H251" s="445"/>
      <c r="I251" s="445"/>
    </row>
    <row r="252" spans="8:9" x14ac:dyDescent="0.15">
      <c r="H252" s="445"/>
      <c r="I252" s="445"/>
    </row>
    <row r="253" spans="8:9" x14ac:dyDescent="0.15">
      <c r="H253" s="445"/>
      <c r="I253" s="445"/>
    </row>
    <row r="254" spans="8:9" x14ac:dyDescent="0.15">
      <c r="H254" s="445"/>
      <c r="I254" s="445"/>
    </row>
    <row r="255" spans="8:9" x14ac:dyDescent="0.15">
      <c r="H255" s="445"/>
      <c r="I255" s="445"/>
    </row>
    <row r="256" spans="8:9" x14ac:dyDescent="0.15">
      <c r="H256" s="445"/>
      <c r="I256" s="445"/>
    </row>
    <row r="257" spans="8:9" x14ac:dyDescent="0.15">
      <c r="H257" s="445"/>
      <c r="I257" s="445"/>
    </row>
    <row r="258" spans="8:9" x14ac:dyDescent="0.15">
      <c r="H258" s="445"/>
      <c r="I258" s="445"/>
    </row>
    <row r="259" spans="8:9" x14ac:dyDescent="0.15">
      <c r="H259" s="445"/>
      <c r="I259" s="445"/>
    </row>
    <row r="260" spans="8:9" x14ac:dyDescent="0.15">
      <c r="H260" s="445"/>
      <c r="I260" s="445"/>
    </row>
    <row r="261" spans="8:9" x14ac:dyDescent="0.15">
      <c r="H261" s="445"/>
      <c r="I261" s="445"/>
    </row>
    <row r="262" spans="8:9" x14ac:dyDescent="0.15">
      <c r="H262" s="445"/>
      <c r="I262" s="445"/>
    </row>
    <row r="263" spans="8:9" x14ac:dyDescent="0.15">
      <c r="H263" s="445"/>
      <c r="I263" s="445"/>
    </row>
    <row r="264" spans="8:9" x14ac:dyDescent="0.15">
      <c r="H264" s="445"/>
      <c r="I264" s="445"/>
    </row>
    <row r="265" spans="8:9" x14ac:dyDescent="0.15">
      <c r="H265" s="445"/>
      <c r="I265" s="445"/>
    </row>
    <row r="266" spans="8:9" x14ac:dyDescent="0.15">
      <c r="H266" s="445"/>
      <c r="I266" s="445"/>
    </row>
    <row r="267" spans="8:9" x14ac:dyDescent="0.15">
      <c r="H267" s="445"/>
      <c r="I267" s="445"/>
    </row>
    <row r="268" spans="8:9" x14ac:dyDescent="0.15">
      <c r="H268" s="445"/>
      <c r="I268" s="445"/>
    </row>
    <row r="269" spans="8:9" x14ac:dyDescent="0.15">
      <c r="H269" s="445"/>
      <c r="I269" s="445"/>
    </row>
    <row r="270" spans="8:9" x14ac:dyDescent="0.15">
      <c r="H270" s="445"/>
      <c r="I270" s="445"/>
    </row>
    <row r="271" spans="8:9" x14ac:dyDescent="0.15">
      <c r="H271" s="445"/>
      <c r="I271" s="445"/>
    </row>
    <row r="272" spans="8:9" x14ac:dyDescent="0.15">
      <c r="H272" s="445"/>
      <c r="I272" s="445"/>
    </row>
    <row r="273" spans="8:9" x14ac:dyDescent="0.15">
      <c r="H273" s="445"/>
      <c r="I273" s="445"/>
    </row>
    <row r="274" spans="8:9" x14ac:dyDescent="0.15">
      <c r="H274" s="445"/>
      <c r="I274" s="445"/>
    </row>
    <row r="275" spans="8:9" x14ac:dyDescent="0.15">
      <c r="H275" s="445"/>
      <c r="I275" s="445"/>
    </row>
    <row r="276" spans="8:9" x14ac:dyDescent="0.15">
      <c r="H276" s="445"/>
      <c r="I276" s="445"/>
    </row>
    <row r="277" spans="8:9" x14ac:dyDescent="0.15">
      <c r="H277" s="445"/>
      <c r="I277" s="445"/>
    </row>
    <row r="278" spans="8:9" x14ac:dyDescent="0.15">
      <c r="H278" s="445"/>
      <c r="I278" s="445"/>
    </row>
    <row r="279" spans="8:9" x14ac:dyDescent="0.15">
      <c r="H279" s="445"/>
      <c r="I279" s="445"/>
    </row>
    <row r="280" spans="8:9" x14ac:dyDescent="0.15">
      <c r="H280" s="445"/>
      <c r="I280" s="445"/>
    </row>
    <row r="281" spans="8:9" x14ac:dyDescent="0.15">
      <c r="H281" s="445"/>
      <c r="I281" s="445"/>
    </row>
    <row r="282" spans="8:9" x14ac:dyDescent="0.15">
      <c r="H282" s="445"/>
      <c r="I282" s="445"/>
    </row>
    <row r="283" spans="8:9" x14ac:dyDescent="0.15">
      <c r="H283" s="445"/>
      <c r="I283" s="445"/>
    </row>
    <row r="284" spans="8:9" x14ac:dyDescent="0.15">
      <c r="H284" s="445"/>
      <c r="I284" s="445"/>
    </row>
    <row r="285" spans="8:9" x14ac:dyDescent="0.15">
      <c r="H285" s="445"/>
      <c r="I285" s="445"/>
    </row>
    <row r="286" spans="8:9" x14ac:dyDescent="0.15">
      <c r="H286" s="445"/>
      <c r="I286" s="445"/>
    </row>
    <row r="287" spans="8:9" x14ac:dyDescent="0.15">
      <c r="H287" s="445"/>
      <c r="I287" s="445"/>
    </row>
    <row r="288" spans="8:9" x14ac:dyDescent="0.15">
      <c r="H288" s="445"/>
      <c r="I288" s="445"/>
    </row>
    <row r="289" spans="8:9" x14ac:dyDescent="0.15">
      <c r="H289" s="445"/>
      <c r="I289" s="445"/>
    </row>
    <row r="290" spans="8:9" x14ac:dyDescent="0.15">
      <c r="H290" s="445"/>
      <c r="I290" s="445"/>
    </row>
    <row r="291" spans="8:9" x14ac:dyDescent="0.15">
      <c r="H291" s="445"/>
      <c r="I291" s="445"/>
    </row>
    <row r="292" spans="8:9" x14ac:dyDescent="0.15">
      <c r="H292" s="445"/>
      <c r="I292" s="445"/>
    </row>
    <row r="293" spans="8:9" x14ac:dyDescent="0.15">
      <c r="H293" s="445"/>
      <c r="I293" s="445"/>
    </row>
    <row r="294" spans="8:9" x14ac:dyDescent="0.15">
      <c r="H294" s="445"/>
      <c r="I294" s="445"/>
    </row>
    <row r="295" spans="8:9" x14ac:dyDescent="0.15">
      <c r="H295" s="445"/>
      <c r="I295" s="445"/>
    </row>
    <row r="296" spans="8:9" x14ac:dyDescent="0.15">
      <c r="H296" s="445"/>
      <c r="I296" s="445"/>
    </row>
    <row r="297" spans="8:9" x14ac:dyDescent="0.15">
      <c r="H297" s="445"/>
      <c r="I297" s="445"/>
    </row>
    <row r="298" spans="8:9" x14ac:dyDescent="0.15">
      <c r="H298" s="445"/>
      <c r="I298" s="445"/>
    </row>
    <row r="299" spans="8:9" x14ac:dyDescent="0.15">
      <c r="H299" s="445"/>
      <c r="I299" s="445"/>
    </row>
    <row r="300" spans="8:9" x14ac:dyDescent="0.15">
      <c r="H300" s="445"/>
      <c r="I300" s="445"/>
    </row>
    <row r="301" spans="8:9" x14ac:dyDescent="0.15">
      <c r="H301" s="445"/>
      <c r="I301" s="445"/>
    </row>
    <row r="302" spans="8:9" x14ac:dyDescent="0.15">
      <c r="H302" s="445"/>
      <c r="I302" s="445"/>
    </row>
    <row r="303" spans="8:9" x14ac:dyDescent="0.15">
      <c r="H303" s="445"/>
      <c r="I303" s="445"/>
    </row>
    <row r="304" spans="8:9" x14ac:dyDescent="0.15">
      <c r="H304" s="445"/>
      <c r="I304" s="445"/>
    </row>
    <row r="305" spans="8:9" x14ac:dyDescent="0.15">
      <c r="H305" s="445"/>
      <c r="I305" s="445"/>
    </row>
    <row r="306" spans="8:9" x14ac:dyDescent="0.15">
      <c r="H306" s="445"/>
      <c r="I306" s="445"/>
    </row>
    <row r="307" spans="8:9" x14ac:dyDescent="0.15">
      <c r="H307" s="445"/>
      <c r="I307" s="445"/>
    </row>
    <row r="308" spans="8:9" x14ac:dyDescent="0.15">
      <c r="H308" s="445"/>
      <c r="I308" s="445"/>
    </row>
    <row r="309" spans="8:9" x14ac:dyDescent="0.15">
      <c r="H309" s="445"/>
      <c r="I309" s="445"/>
    </row>
    <row r="310" spans="8:9" x14ac:dyDescent="0.15">
      <c r="H310" s="445"/>
      <c r="I310" s="445"/>
    </row>
    <row r="311" spans="8:9" x14ac:dyDescent="0.15">
      <c r="H311" s="445"/>
      <c r="I311" s="445"/>
    </row>
    <row r="312" spans="8:9" x14ac:dyDescent="0.15">
      <c r="H312" s="445"/>
      <c r="I312" s="445"/>
    </row>
    <row r="313" spans="8:9" x14ac:dyDescent="0.15">
      <c r="H313" s="445"/>
      <c r="I313" s="445"/>
    </row>
    <row r="314" spans="8:9" x14ac:dyDescent="0.15">
      <c r="H314" s="445"/>
      <c r="I314" s="445"/>
    </row>
    <row r="315" spans="8:9" x14ac:dyDescent="0.15">
      <c r="H315" s="445"/>
      <c r="I315" s="445"/>
    </row>
    <row r="316" spans="8:9" x14ac:dyDescent="0.15">
      <c r="H316" s="445"/>
      <c r="I316" s="445"/>
    </row>
    <row r="317" spans="8:9" x14ac:dyDescent="0.15">
      <c r="H317" s="445"/>
      <c r="I317" s="445"/>
    </row>
    <row r="318" spans="8:9" x14ac:dyDescent="0.15">
      <c r="H318" s="445"/>
      <c r="I318" s="445"/>
    </row>
    <row r="319" spans="8:9" x14ac:dyDescent="0.15">
      <c r="H319" s="445"/>
      <c r="I319" s="445"/>
    </row>
    <row r="320" spans="8:9" x14ac:dyDescent="0.15">
      <c r="H320" s="445"/>
      <c r="I320" s="445"/>
    </row>
    <row r="321" spans="8:9" x14ac:dyDescent="0.15">
      <c r="H321" s="445"/>
      <c r="I321" s="445"/>
    </row>
    <row r="322" spans="8:9" x14ac:dyDescent="0.15">
      <c r="H322" s="445"/>
      <c r="I322" s="445"/>
    </row>
    <row r="323" spans="8:9" x14ac:dyDescent="0.15">
      <c r="H323" s="445"/>
      <c r="I323" s="445"/>
    </row>
    <row r="324" spans="8:9" x14ac:dyDescent="0.15">
      <c r="H324" s="445"/>
      <c r="I324" s="445"/>
    </row>
    <row r="325" spans="8:9" x14ac:dyDescent="0.15">
      <c r="H325" s="445"/>
      <c r="I325" s="445"/>
    </row>
    <row r="326" spans="8:9" x14ac:dyDescent="0.15">
      <c r="H326" s="445"/>
      <c r="I326" s="445"/>
    </row>
    <row r="327" spans="8:9" x14ac:dyDescent="0.15">
      <c r="H327" s="445"/>
      <c r="I327" s="445"/>
    </row>
    <row r="328" spans="8:9" x14ac:dyDescent="0.15">
      <c r="H328" s="445"/>
      <c r="I328" s="445"/>
    </row>
    <row r="329" spans="8:9" x14ac:dyDescent="0.15">
      <c r="H329" s="445"/>
      <c r="I329" s="445"/>
    </row>
    <row r="330" spans="8:9" x14ac:dyDescent="0.15">
      <c r="H330" s="445"/>
      <c r="I330" s="445"/>
    </row>
    <row r="331" spans="8:9" x14ac:dyDescent="0.15">
      <c r="H331" s="445"/>
      <c r="I331" s="445"/>
    </row>
    <row r="332" spans="8:9" x14ac:dyDescent="0.15">
      <c r="H332" s="445"/>
      <c r="I332" s="445"/>
    </row>
    <row r="333" spans="8:9" x14ac:dyDescent="0.15">
      <c r="H333" s="445"/>
      <c r="I333" s="445"/>
    </row>
    <row r="334" spans="8:9" x14ac:dyDescent="0.15">
      <c r="H334" s="445"/>
      <c r="I334" s="445"/>
    </row>
    <row r="335" spans="8:9" x14ac:dyDescent="0.15">
      <c r="H335" s="445"/>
      <c r="I335" s="445"/>
    </row>
    <row r="336" spans="8:9" x14ac:dyDescent="0.15">
      <c r="H336" s="445"/>
      <c r="I336" s="445"/>
    </row>
    <row r="337" spans="8:9" x14ac:dyDescent="0.15">
      <c r="H337" s="445"/>
      <c r="I337" s="445"/>
    </row>
    <row r="338" spans="8:9" x14ac:dyDescent="0.15">
      <c r="H338" s="445"/>
      <c r="I338" s="445"/>
    </row>
    <row r="339" spans="8:9" x14ac:dyDescent="0.15">
      <c r="H339" s="445"/>
      <c r="I339" s="445"/>
    </row>
    <row r="340" spans="8:9" x14ac:dyDescent="0.15">
      <c r="H340" s="445"/>
      <c r="I340" s="445"/>
    </row>
    <row r="341" spans="8:9" x14ac:dyDescent="0.15">
      <c r="H341" s="445"/>
      <c r="I341" s="445"/>
    </row>
    <row r="342" spans="8:9" x14ac:dyDescent="0.15">
      <c r="H342" s="445"/>
      <c r="I342" s="445"/>
    </row>
    <row r="343" spans="8:9" x14ac:dyDescent="0.15">
      <c r="H343" s="445"/>
      <c r="I343" s="445"/>
    </row>
    <row r="344" spans="8:9" x14ac:dyDescent="0.15">
      <c r="H344" s="445"/>
      <c r="I344" s="445"/>
    </row>
    <row r="345" spans="8:9" x14ac:dyDescent="0.15">
      <c r="H345" s="445"/>
      <c r="I345" s="445"/>
    </row>
    <row r="346" spans="8:9" x14ac:dyDescent="0.15">
      <c r="H346" s="445"/>
      <c r="I346" s="445"/>
    </row>
    <row r="347" spans="8:9" x14ac:dyDescent="0.15">
      <c r="H347" s="445"/>
      <c r="I347" s="445"/>
    </row>
    <row r="348" spans="8:9" x14ac:dyDescent="0.15">
      <c r="H348" s="445"/>
      <c r="I348" s="445"/>
    </row>
    <row r="349" spans="8:9" x14ac:dyDescent="0.15">
      <c r="H349" s="445"/>
      <c r="I349" s="445"/>
    </row>
    <row r="350" spans="8:9" x14ac:dyDescent="0.15">
      <c r="H350" s="445"/>
      <c r="I350" s="445"/>
    </row>
    <row r="351" spans="8:9" x14ac:dyDescent="0.15">
      <c r="H351" s="445"/>
      <c r="I351" s="445"/>
    </row>
    <row r="352" spans="8:9" x14ac:dyDescent="0.15">
      <c r="H352" s="445"/>
      <c r="I352" s="445"/>
    </row>
    <row r="353" spans="8:9" x14ac:dyDescent="0.15">
      <c r="H353" s="445"/>
      <c r="I353" s="445"/>
    </row>
    <row r="354" spans="8:9" x14ac:dyDescent="0.15">
      <c r="H354" s="445"/>
      <c r="I354" s="445"/>
    </row>
    <row r="355" spans="8:9" x14ac:dyDescent="0.15">
      <c r="H355" s="445"/>
      <c r="I355" s="445"/>
    </row>
    <row r="356" spans="8:9" x14ac:dyDescent="0.15">
      <c r="H356" s="445"/>
      <c r="I356" s="445"/>
    </row>
    <row r="357" spans="8:9" x14ac:dyDescent="0.15">
      <c r="H357" s="445"/>
      <c r="I357" s="445"/>
    </row>
    <row r="358" spans="8:9" x14ac:dyDescent="0.15">
      <c r="H358" s="445"/>
      <c r="I358" s="445"/>
    </row>
    <row r="359" spans="8:9" x14ac:dyDescent="0.15">
      <c r="H359" s="445"/>
      <c r="I359" s="445"/>
    </row>
    <row r="360" spans="8:9" x14ac:dyDescent="0.15">
      <c r="H360" s="445"/>
      <c r="I360" s="445"/>
    </row>
    <row r="361" spans="8:9" x14ac:dyDescent="0.15">
      <c r="H361" s="445"/>
      <c r="I361" s="445"/>
    </row>
    <row r="362" spans="8:9" x14ac:dyDescent="0.15">
      <c r="H362" s="445"/>
      <c r="I362" s="445"/>
    </row>
    <row r="363" spans="8:9" x14ac:dyDescent="0.15">
      <c r="H363" s="445"/>
      <c r="I363" s="445"/>
    </row>
    <row r="364" spans="8:9" x14ac:dyDescent="0.15">
      <c r="H364" s="445"/>
      <c r="I364" s="445"/>
    </row>
    <row r="365" spans="8:9" x14ac:dyDescent="0.15">
      <c r="H365" s="445"/>
      <c r="I365" s="445"/>
    </row>
    <row r="366" spans="8:9" x14ac:dyDescent="0.15">
      <c r="H366" s="445"/>
      <c r="I366" s="445"/>
    </row>
    <row r="367" spans="8:9" x14ac:dyDescent="0.15">
      <c r="H367" s="445"/>
      <c r="I367" s="445"/>
    </row>
    <row r="368" spans="8:9" x14ac:dyDescent="0.15">
      <c r="H368" s="445"/>
      <c r="I368" s="445"/>
    </row>
    <row r="369" spans="8:9" x14ac:dyDescent="0.15">
      <c r="H369" s="445"/>
      <c r="I369" s="445"/>
    </row>
    <row r="370" spans="8:9" x14ac:dyDescent="0.15">
      <c r="H370" s="445"/>
      <c r="I370" s="445"/>
    </row>
    <row r="371" spans="8:9" x14ac:dyDescent="0.15">
      <c r="H371" s="445"/>
      <c r="I371" s="445"/>
    </row>
    <row r="372" spans="8:9" x14ac:dyDescent="0.15">
      <c r="H372" s="445"/>
      <c r="I372" s="445"/>
    </row>
    <row r="373" spans="8:9" x14ac:dyDescent="0.15">
      <c r="H373" s="445"/>
      <c r="I373" s="445"/>
    </row>
    <row r="374" spans="8:9" x14ac:dyDescent="0.15">
      <c r="H374" s="445"/>
      <c r="I374" s="445"/>
    </row>
    <row r="375" spans="8:9" x14ac:dyDescent="0.15">
      <c r="H375" s="445"/>
      <c r="I375" s="445"/>
    </row>
    <row r="376" spans="8:9" x14ac:dyDescent="0.15">
      <c r="H376" s="445"/>
      <c r="I376" s="445"/>
    </row>
    <row r="377" spans="8:9" x14ac:dyDescent="0.15">
      <c r="H377" s="445"/>
      <c r="I377" s="445"/>
    </row>
    <row r="378" spans="8:9" x14ac:dyDescent="0.15">
      <c r="H378" s="445"/>
      <c r="I378" s="445"/>
    </row>
    <row r="379" spans="8:9" x14ac:dyDescent="0.15">
      <c r="H379" s="445"/>
      <c r="I379" s="445"/>
    </row>
    <row r="380" spans="8:9" x14ac:dyDescent="0.15">
      <c r="H380" s="445"/>
      <c r="I380" s="445"/>
    </row>
    <row r="381" spans="8:9" x14ac:dyDescent="0.15">
      <c r="H381" s="445"/>
      <c r="I381" s="445"/>
    </row>
    <row r="382" spans="8:9" x14ac:dyDescent="0.15">
      <c r="H382" s="445"/>
      <c r="I382" s="445"/>
    </row>
    <row r="383" spans="8:9" x14ac:dyDescent="0.15">
      <c r="H383" s="445"/>
      <c r="I383" s="445"/>
    </row>
    <row r="384" spans="8:9" x14ac:dyDescent="0.15">
      <c r="H384" s="445"/>
      <c r="I384" s="445"/>
    </row>
    <row r="385" spans="8:9" x14ac:dyDescent="0.15">
      <c r="H385" s="445"/>
      <c r="I385" s="445"/>
    </row>
    <row r="386" spans="8:9" x14ac:dyDescent="0.15">
      <c r="H386" s="445"/>
      <c r="I386" s="445"/>
    </row>
    <row r="387" spans="8:9" x14ac:dyDescent="0.15">
      <c r="H387" s="445"/>
      <c r="I387" s="445"/>
    </row>
    <row r="388" spans="8:9" x14ac:dyDescent="0.15">
      <c r="H388" s="445"/>
      <c r="I388" s="445"/>
    </row>
    <row r="389" spans="8:9" x14ac:dyDescent="0.15">
      <c r="H389" s="445"/>
      <c r="I389" s="445"/>
    </row>
    <row r="390" spans="8:9" x14ac:dyDescent="0.15">
      <c r="H390" s="445"/>
      <c r="I390" s="445"/>
    </row>
    <row r="391" spans="8:9" x14ac:dyDescent="0.15">
      <c r="H391" s="445"/>
      <c r="I391" s="445"/>
    </row>
    <row r="392" spans="8:9" x14ac:dyDescent="0.15">
      <c r="H392" s="445"/>
      <c r="I392" s="445"/>
    </row>
    <row r="393" spans="8:9" x14ac:dyDescent="0.15">
      <c r="H393" s="445"/>
      <c r="I393" s="445"/>
    </row>
    <row r="394" spans="8:9" x14ac:dyDescent="0.15">
      <c r="H394" s="445"/>
      <c r="I394" s="445"/>
    </row>
    <row r="395" spans="8:9" x14ac:dyDescent="0.15">
      <c r="H395" s="445"/>
      <c r="I395" s="445"/>
    </row>
    <row r="396" spans="8:9" x14ac:dyDescent="0.15">
      <c r="H396" s="445"/>
      <c r="I396" s="445"/>
    </row>
    <row r="397" spans="8:9" x14ac:dyDescent="0.15">
      <c r="H397" s="445"/>
      <c r="I397" s="445"/>
    </row>
    <row r="398" spans="8:9" x14ac:dyDescent="0.15">
      <c r="H398" s="445"/>
      <c r="I398" s="445"/>
    </row>
    <row r="399" spans="8:9" x14ac:dyDescent="0.15">
      <c r="H399" s="445"/>
      <c r="I399" s="445"/>
    </row>
    <row r="400" spans="8:9" x14ac:dyDescent="0.15">
      <c r="H400" s="445"/>
      <c r="I400" s="445"/>
    </row>
    <row r="401" spans="8:9" x14ac:dyDescent="0.15">
      <c r="H401" s="445"/>
      <c r="I401" s="445"/>
    </row>
    <row r="402" spans="8:9" x14ac:dyDescent="0.15">
      <c r="H402" s="445"/>
      <c r="I402" s="445"/>
    </row>
    <row r="403" spans="8:9" x14ac:dyDescent="0.15">
      <c r="H403" s="445"/>
      <c r="I403" s="445"/>
    </row>
    <row r="404" spans="8:9" x14ac:dyDescent="0.15">
      <c r="H404" s="445"/>
      <c r="I404" s="445"/>
    </row>
    <row r="405" spans="8:9" x14ac:dyDescent="0.15">
      <c r="H405" s="445"/>
      <c r="I405" s="445"/>
    </row>
    <row r="406" spans="8:9" x14ac:dyDescent="0.15">
      <c r="H406" s="445"/>
      <c r="I406" s="445"/>
    </row>
    <row r="407" spans="8:9" x14ac:dyDescent="0.15">
      <c r="H407" s="445"/>
      <c r="I407" s="445"/>
    </row>
    <row r="408" spans="8:9" x14ac:dyDescent="0.15">
      <c r="H408" s="445"/>
      <c r="I408" s="445"/>
    </row>
    <row r="409" spans="8:9" x14ac:dyDescent="0.15">
      <c r="H409" s="445"/>
      <c r="I409" s="445"/>
    </row>
    <row r="410" spans="8:9" x14ac:dyDescent="0.15">
      <c r="H410" s="445"/>
      <c r="I410" s="445"/>
    </row>
    <row r="411" spans="8:9" x14ac:dyDescent="0.15">
      <c r="H411" s="445"/>
      <c r="I411" s="445"/>
    </row>
    <row r="412" spans="8:9" x14ac:dyDescent="0.15">
      <c r="H412" s="445"/>
      <c r="I412" s="445"/>
    </row>
    <row r="413" spans="8:9" x14ac:dyDescent="0.15">
      <c r="H413" s="445"/>
      <c r="I413" s="445"/>
    </row>
    <row r="414" spans="8:9" x14ac:dyDescent="0.15">
      <c r="H414" s="445"/>
      <c r="I414" s="445"/>
    </row>
    <row r="415" spans="8:9" x14ac:dyDescent="0.15">
      <c r="H415" s="445"/>
      <c r="I415" s="445"/>
    </row>
    <row r="416" spans="8:9" x14ac:dyDescent="0.15">
      <c r="H416" s="445"/>
      <c r="I416" s="445"/>
    </row>
    <row r="417" spans="8:9" x14ac:dyDescent="0.15">
      <c r="H417" s="445"/>
      <c r="I417" s="445"/>
    </row>
    <row r="418" spans="8:9" x14ac:dyDescent="0.15">
      <c r="H418" s="445"/>
      <c r="I418" s="445"/>
    </row>
    <row r="419" spans="8:9" x14ac:dyDescent="0.15">
      <c r="H419" s="445"/>
      <c r="I419" s="445"/>
    </row>
    <row r="420" spans="8:9" x14ac:dyDescent="0.15">
      <c r="H420" s="445"/>
      <c r="I420" s="445"/>
    </row>
    <row r="421" spans="8:9" x14ac:dyDescent="0.15">
      <c r="H421" s="445"/>
      <c r="I421" s="445"/>
    </row>
    <row r="422" spans="8:9" x14ac:dyDescent="0.15">
      <c r="H422" s="445"/>
      <c r="I422" s="445"/>
    </row>
    <row r="423" spans="8:9" x14ac:dyDescent="0.15">
      <c r="H423" s="445"/>
      <c r="I423" s="445"/>
    </row>
    <row r="424" spans="8:9" x14ac:dyDescent="0.15">
      <c r="H424" s="445"/>
      <c r="I424" s="445"/>
    </row>
    <row r="425" spans="8:9" x14ac:dyDescent="0.15">
      <c r="H425" s="445"/>
      <c r="I425" s="445"/>
    </row>
    <row r="426" spans="8:9" x14ac:dyDescent="0.15">
      <c r="H426" s="445"/>
      <c r="I426" s="445"/>
    </row>
    <row r="427" spans="8:9" x14ac:dyDescent="0.15">
      <c r="H427" s="445"/>
      <c r="I427" s="445"/>
    </row>
    <row r="428" spans="8:9" x14ac:dyDescent="0.15">
      <c r="H428" s="445"/>
      <c r="I428" s="445"/>
    </row>
    <row r="429" spans="8:9" x14ac:dyDescent="0.15">
      <c r="H429" s="445"/>
      <c r="I429" s="445"/>
    </row>
    <row r="430" spans="8:9" x14ac:dyDescent="0.15">
      <c r="H430" s="445"/>
      <c r="I430" s="445"/>
    </row>
    <row r="431" spans="8:9" x14ac:dyDescent="0.15">
      <c r="H431" s="445"/>
      <c r="I431" s="445"/>
    </row>
    <row r="432" spans="8:9" x14ac:dyDescent="0.15">
      <c r="H432" s="445"/>
      <c r="I432" s="445"/>
    </row>
    <row r="433" spans="8:9" x14ac:dyDescent="0.15">
      <c r="H433" s="445"/>
      <c r="I433" s="445"/>
    </row>
    <row r="434" spans="8:9" x14ac:dyDescent="0.15">
      <c r="H434" s="445"/>
      <c r="I434" s="445"/>
    </row>
    <row r="435" spans="8:9" x14ac:dyDescent="0.15">
      <c r="H435" s="445"/>
      <c r="I435" s="445"/>
    </row>
    <row r="436" spans="8:9" x14ac:dyDescent="0.15">
      <c r="H436" s="445"/>
      <c r="I436" s="445"/>
    </row>
    <row r="437" spans="8:9" x14ac:dyDescent="0.15">
      <c r="H437" s="445"/>
      <c r="I437" s="445"/>
    </row>
    <row r="438" spans="8:9" x14ac:dyDescent="0.15">
      <c r="H438" s="445"/>
      <c r="I438" s="445"/>
    </row>
    <row r="439" spans="8:9" x14ac:dyDescent="0.15">
      <c r="H439" s="445"/>
      <c r="I439" s="445"/>
    </row>
    <row r="440" spans="8:9" x14ac:dyDescent="0.15">
      <c r="H440" s="445"/>
      <c r="I440" s="445"/>
    </row>
    <row r="441" spans="8:9" x14ac:dyDescent="0.15">
      <c r="H441" s="445"/>
      <c r="I441" s="445"/>
    </row>
    <row r="442" spans="8:9" x14ac:dyDescent="0.15">
      <c r="H442" s="445"/>
      <c r="I442" s="445"/>
    </row>
    <row r="443" spans="8:9" x14ac:dyDescent="0.15">
      <c r="H443" s="445"/>
      <c r="I443" s="445"/>
    </row>
    <row r="444" spans="8:9" x14ac:dyDescent="0.15">
      <c r="H444" s="445"/>
      <c r="I444" s="445"/>
    </row>
    <row r="445" spans="8:9" x14ac:dyDescent="0.15">
      <c r="H445" s="445"/>
      <c r="I445" s="445"/>
    </row>
    <row r="446" spans="8:9" x14ac:dyDescent="0.15">
      <c r="H446" s="445"/>
      <c r="I446" s="445"/>
    </row>
    <row r="447" spans="8:9" x14ac:dyDescent="0.15">
      <c r="H447" s="445"/>
      <c r="I447" s="445"/>
    </row>
    <row r="448" spans="8:9" x14ac:dyDescent="0.15">
      <c r="H448" s="445"/>
      <c r="I448" s="445"/>
    </row>
    <row r="449" spans="8:9" x14ac:dyDescent="0.15">
      <c r="H449" s="445"/>
      <c r="I449" s="445"/>
    </row>
    <row r="450" spans="8:9" x14ac:dyDescent="0.15">
      <c r="H450" s="445"/>
      <c r="I450" s="445"/>
    </row>
    <row r="451" spans="8:9" x14ac:dyDescent="0.15">
      <c r="H451" s="445"/>
      <c r="I451" s="445"/>
    </row>
    <row r="452" spans="8:9" x14ac:dyDescent="0.15">
      <c r="H452" s="445"/>
      <c r="I452" s="445"/>
    </row>
    <row r="453" spans="8:9" x14ac:dyDescent="0.15">
      <c r="H453" s="445"/>
      <c r="I453" s="445"/>
    </row>
    <row r="454" spans="8:9" x14ac:dyDescent="0.15">
      <c r="H454" s="445"/>
      <c r="I454" s="445"/>
    </row>
    <row r="455" spans="8:9" x14ac:dyDescent="0.15">
      <c r="H455" s="445"/>
      <c r="I455" s="445"/>
    </row>
    <row r="456" spans="8:9" x14ac:dyDescent="0.15">
      <c r="H456" s="445"/>
      <c r="I456" s="445"/>
    </row>
    <row r="457" spans="8:9" x14ac:dyDescent="0.15">
      <c r="H457" s="445"/>
      <c r="I457" s="445"/>
    </row>
    <row r="458" spans="8:9" x14ac:dyDescent="0.15">
      <c r="H458" s="445"/>
      <c r="I458" s="445"/>
    </row>
    <row r="459" spans="8:9" x14ac:dyDescent="0.15">
      <c r="H459" s="445"/>
      <c r="I459" s="445"/>
    </row>
    <row r="460" spans="8:9" x14ac:dyDescent="0.15">
      <c r="H460" s="445"/>
      <c r="I460" s="445"/>
    </row>
    <row r="461" spans="8:9" x14ac:dyDescent="0.15">
      <c r="H461" s="445"/>
      <c r="I461" s="445"/>
    </row>
    <row r="462" spans="8:9" x14ac:dyDescent="0.15">
      <c r="H462" s="445"/>
      <c r="I462" s="445"/>
    </row>
    <row r="463" spans="8:9" x14ac:dyDescent="0.15">
      <c r="H463" s="445"/>
      <c r="I463" s="445"/>
    </row>
    <row r="464" spans="8:9" x14ac:dyDescent="0.15">
      <c r="H464" s="445"/>
      <c r="I464" s="445"/>
    </row>
    <row r="465" spans="8:9" x14ac:dyDescent="0.15">
      <c r="H465" s="445"/>
      <c r="I465" s="445"/>
    </row>
    <row r="466" spans="8:9" x14ac:dyDescent="0.15">
      <c r="H466" s="445"/>
      <c r="I466" s="445"/>
    </row>
    <row r="467" spans="8:9" x14ac:dyDescent="0.15">
      <c r="H467" s="445"/>
      <c r="I467" s="445"/>
    </row>
    <row r="468" spans="8:9" x14ac:dyDescent="0.15">
      <c r="H468" s="445"/>
      <c r="I468" s="445"/>
    </row>
    <row r="469" spans="8:9" x14ac:dyDescent="0.15">
      <c r="H469" s="445"/>
      <c r="I469" s="445"/>
    </row>
    <row r="470" spans="8:9" x14ac:dyDescent="0.15">
      <c r="H470" s="445"/>
      <c r="I470" s="445"/>
    </row>
    <row r="471" spans="8:9" x14ac:dyDescent="0.15">
      <c r="H471" s="445"/>
      <c r="I471" s="445"/>
    </row>
    <row r="472" spans="8:9" x14ac:dyDescent="0.15">
      <c r="H472" s="445"/>
      <c r="I472" s="445"/>
    </row>
    <row r="473" spans="8:9" x14ac:dyDescent="0.15">
      <c r="H473" s="445"/>
      <c r="I473" s="445"/>
    </row>
    <row r="474" spans="8:9" x14ac:dyDescent="0.15">
      <c r="H474" s="445"/>
      <c r="I474" s="445"/>
    </row>
    <row r="475" spans="8:9" x14ac:dyDescent="0.15">
      <c r="H475" s="445"/>
      <c r="I475" s="445"/>
    </row>
    <row r="476" spans="8:9" x14ac:dyDescent="0.15">
      <c r="H476" s="445"/>
      <c r="I476" s="445"/>
    </row>
    <row r="477" spans="8:9" x14ac:dyDescent="0.15">
      <c r="H477" s="445"/>
      <c r="I477" s="445"/>
    </row>
    <row r="478" spans="8:9" x14ac:dyDescent="0.15">
      <c r="H478" s="445"/>
      <c r="I478" s="445"/>
    </row>
    <row r="479" spans="8:9" x14ac:dyDescent="0.15">
      <c r="H479" s="445"/>
      <c r="I479" s="445"/>
    </row>
    <row r="480" spans="8:9" x14ac:dyDescent="0.15">
      <c r="H480" s="445"/>
      <c r="I480" s="445"/>
    </row>
    <row r="481" spans="8:9" x14ac:dyDescent="0.15">
      <c r="H481" s="445"/>
      <c r="I481" s="445"/>
    </row>
    <row r="482" spans="8:9" x14ac:dyDescent="0.15">
      <c r="H482" s="445"/>
      <c r="I482" s="445"/>
    </row>
    <row r="483" spans="8:9" x14ac:dyDescent="0.15">
      <c r="H483" s="445"/>
      <c r="I483" s="445"/>
    </row>
    <row r="484" spans="8:9" x14ac:dyDescent="0.15">
      <c r="H484" s="445"/>
      <c r="I484" s="445"/>
    </row>
    <row r="485" spans="8:9" x14ac:dyDescent="0.15">
      <c r="H485" s="445"/>
      <c r="I485" s="445"/>
    </row>
    <row r="486" spans="8:9" x14ac:dyDescent="0.15">
      <c r="H486" s="445"/>
      <c r="I486" s="445"/>
    </row>
    <row r="487" spans="8:9" x14ac:dyDescent="0.15">
      <c r="H487" s="445"/>
      <c r="I487" s="445"/>
    </row>
    <row r="488" spans="8:9" x14ac:dyDescent="0.15">
      <c r="H488" s="445"/>
      <c r="I488" s="445"/>
    </row>
    <row r="489" spans="8:9" x14ac:dyDescent="0.15">
      <c r="H489" s="445"/>
      <c r="I489" s="445"/>
    </row>
    <row r="490" spans="8:9" x14ac:dyDescent="0.15">
      <c r="H490" s="445"/>
      <c r="I490" s="445"/>
    </row>
    <row r="491" spans="8:9" x14ac:dyDescent="0.15">
      <c r="H491" s="445"/>
      <c r="I491" s="445"/>
    </row>
    <row r="492" spans="8:9" x14ac:dyDescent="0.15">
      <c r="H492" s="445"/>
      <c r="I492" s="445"/>
    </row>
    <row r="493" spans="8:9" x14ac:dyDescent="0.15">
      <c r="H493" s="445"/>
      <c r="I493" s="445"/>
    </row>
    <row r="494" spans="8:9" x14ac:dyDescent="0.15">
      <c r="H494" s="445"/>
      <c r="I494" s="445"/>
    </row>
    <row r="495" spans="8:9" x14ac:dyDescent="0.15">
      <c r="H495" s="445"/>
      <c r="I495" s="445"/>
    </row>
    <row r="496" spans="8:9" x14ac:dyDescent="0.15">
      <c r="H496" s="445"/>
      <c r="I496" s="445"/>
    </row>
    <row r="497" spans="8:9" x14ac:dyDescent="0.15">
      <c r="H497" s="445"/>
      <c r="I497" s="445"/>
    </row>
    <row r="498" spans="8:9" x14ac:dyDescent="0.15">
      <c r="H498" s="445"/>
      <c r="I498" s="445"/>
    </row>
    <row r="499" spans="8:9" x14ac:dyDescent="0.15">
      <c r="H499" s="445"/>
      <c r="I499" s="445"/>
    </row>
    <row r="500" spans="8:9" x14ac:dyDescent="0.15">
      <c r="H500" s="445"/>
      <c r="I500" s="445"/>
    </row>
    <row r="501" spans="8:9" x14ac:dyDescent="0.15">
      <c r="H501" s="445"/>
      <c r="I501" s="445"/>
    </row>
    <row r="502" spans="8:9" x14ac:dyDescent="0.15">
      <c r="H502" s="445"/>
      <c r="I502" s="445"/>
    </row>
    <row r="503" spans="8:9" x14ac:dyDescent="0.15">
      <c r="H503" s="445"/>
      <c r="I503" s="445"/>
    </row>
    <row r="504" spans="8:9" x14ac:dyDescent="0.15">
      <c r="H504" s="445"/>
      <c r="I504" s="445"/>
    </row>
    <row r="505" spans="8:9" x14ac:dyDescent="0.15">
      <c r="H505" s="445"/>
      <c r="I505" s="445"/>
    </row>
    <row r="506" spans="8:9" x14ac:dyDescent="0.15">
      <c r="H506" s="445"/>
      <c r="I506" s="445"/>
    </row>
    <row r="507" spans="8:9" x14ac:dyDescent="0.15">
      <c r="H507" s="445"/>
      <c r="I507" s="445"/>
    </row>
    <row r="508" spans="8:9" x14ac:dyDescent="0.15">
      <c r="H508" s="445"/>
      <c r="I508" s="445"/>
    </row>
    <row r="509" spans="8:9" x14ac:dyDescent="0.15">
      <c r="H509" s="445"/>
      <c r="I509" s="445"/>
    </row>
    <row r="510" spans="8:9" x14ac:dyDescent="0.15">
      <c r="H510" s="445"/>
      <c r="I510" s="445"/>
    </row>
    <row r="511" spans="8:9" x14ac:dyDescent="0.15">
      <c r="H511" s="445"/>
      <c r="I511" s="445"/>
    </row>
    <row r="512" spans="8:9" x14ac:dyDescent="0.15">
      <c r="H512" s="445"/>
      <c r="I512" s="445"/>
    </row>
    <row r="513" spans="8:9" x14ac:dyDescent="0.15">
      <c r="H513" s="445"/>
      <c r="I513" s="445"/>
    </row>
    <row r="514" spans="8:9" x14ac:dyDescent="0.15">
      <c r="H514" s="445"/>
      <c r="I514" s="445"/>
    </row>
    <row r="515" spans="8:9" x14ac:dyDescent="0.15">
      <c r="H515" s="445"/>
      <c r="I515" s="445"/>
    </row>
    <row r="516" spans="8:9" x14ac:dyDescent="0.15">
      <c r="H516" s="445"/>
      <c r="I516" s="445"/>
    </row>
    <row r="517" spans="8:9" x14ac:dyDescent="0.15">
      <c r="H517" s="445"/>
      <c r="I517" s="445"/>
    </row>
    <row r="518" spans="8:9" x14ac:dyDescent="0.15">
      <c r="H518" s="445"/>
      <c r="I518" s="445"/>
    </row>
    <row r="519" spans="8:9" x14ac:dyDescent="0.15">
      <c r="H519" s="445"/>
      <c r="I519" s="445"/>
    </row>
    <row r="520" spans="8:9" x14ac:dyDescent="0.15">
      <c r="H520" s="445"/>
      <c r="I520" s="445"/>
    </row>
    <row r="521" spans="8:9" x14ac:dyDescent="0.15">
      <c r="H521" s="445"/>
      <c r="I521" s="445"/>
    </row>
    <row r="522" spans="8:9" x14ac:dyDescent="0.15">
      <c r="H522" s="445"/>
      <c r="I522" s="445"/>
    </row>
    <row r="523" spans="8:9" x14ac:dyDescent="0.15">
      <c r="H523" s="445"/>
      <c r="I523" s="445"/>
    </row>
    <row r="524" spans="8:9" x14ac:dyDescent="0.15">
      <c r="H524" s="445"/>
      <c r="I524" s="445"/>
    </row>
    <row r="525" spans="8:9" x14ac:dyDescent="0.15">
      <c r="H525" s="445"/>
      <c r="I525" s="445"/>
    </row>
    <row r="526" spans="8:9" x14ac:dyDescent="0.15">
      <c r="H526" s="445"/>
      <c r="I526" s="445"/>
    </row>
    <row r="527" spans="8:9" x14ac:dyDescent="0.15">
      <c r="H527" s="445"/>
      <c r="I527" s="445"/>
    </row>
    <row r="528" spans="8:9" x14ac:dyDescent="0.15">
      <c r="H528" s="445"/>
      <c r="I528" s="445"/>
    </row>
    <row r="529" spans="8:9" x14ac:dyDescent="0.15">
      <c r="H529" s="445"/>
      <c r="I529" s="445"/>
    </row>
    <row r="530" spans="8:9" x14ac:dyDescent="0.15">
      <c r="H530" s="445"/>
      <c r="I530" s="445"/>
    </row>
    <row r="531" spans="8:9" x14ac:dyDescent="0.15">
      <c r="H531" s="445"/>
      <c r="I531" s="445"/>
    </row>
    <row r="532" spans="8:9" x14ac:dyDescent="0.15">
      <c r="H532" s="445"/>
      <c r="I532" s="445"/>
    </row>
    <row r="533" spans="8:9" x14ac:dyDescent="0.15">
      <c r="H533" s="445"/>
      <c r="I533" s="445"/>
    </row>
    <row r="534" spans="8:9" x14ac:dyDescent="0.15">
      <c r="H534" s="445"/>
      <c r="I534" s="445"/>
    </row>
    <row r="535" spans="8:9" x14ac:dyDescent="0.15">
      <c r="H535" s="445"/>
      <c r="I535" s="445"/>
    </row>
    <row r="536" spans="8:9" x14ac:dyDescent="0.15">
      <c r="H536" s="445"/>
      <c r="I536" s="445"/>
    </row>
    <row r="537" spans="8:9" x14ac:dyDescent="0.15">
      <c r="H537" s="445"/>
      <c r="I537" s="445"/>
    </row>
    <row r="538" spans="8:9" x14ac:dyDescent="0.15">
      <c r="H538" s="445"/>
      <c r="I538" s="445"/>
    </row>
    <row r="539" spans="8:9" x14ac:dyDescent="0.15">
      <c r="H539" s="445"/>
      <c r="I539" s="445"/>
    </row>
    <row r="540" spans="8:9" x14ac:dyDescent="0.15">
      <c r="H540" s="445"/>
      <c r="I540" s="445"/>
    </row>
    <row r="541" spans="8:9" x14ac:dyDescent="0.15">
      <c r="H541" s="445"/>
      <c r="I541" s="445"/>
    </row>
    <row r="542" spans="8:9" x14ac:dyDescent="0.15">
      <c r="H542" s="445"/>
      <c r="I542" s="445"/>
    </row>
    <row r="543" spans="8:9" x14ac:dyDescent="0.15">
      <c r="H543" s="445"/>
      <c r="I543" s="445"/>
    </row>
    <row r="544" spans="8:9" x14ac:dyDescent="0.15">
      <c r="H544" s="445"/>
      <c r="I544" s="445"/>
    </row>
    <row r="545" spans="8:9" x14ac:dyDescent="0.15">
      <c r="H545" s="445"/>
      <c r="I545" s="445"/>
    </row>
    <row r="546" spans="8:9" x14ac:dyDescent="0.15">
      <c r="H546" s="445"/>
      <c r="I546" s="445"/>
    </row>
    <row r="547" spans="8:9" x14ac:dyDescent="0.15">
      <c r="H547" s="445"/>
      <c r="I547" s="445"/>
    </row>
    <row r="548" spans="8:9" x14ac:dyDescent="0.15">
      <c r="H548" s="445"/>
      <c r="I548" s="445"/>
    </row>
    <row r="549" spans="8:9" x14ac:dyDescent="0.15">
      <c r="H549" s="445"/>
      <c r="I549" s="445"/>
    </row>
    <row r="550" spans="8:9" x14ac:dyDescent="0.15">
      <c r="H550" s="445"/>
      <c r="I550" s="445"/>
    </row>
    <row r="551" spans="8:9" x14ac:dyDescent="0.15">
      <c r="H551" s="445"/>
      <c r="I551" s="445"/>
    </row>
    <row r="552" spans="8:9" x14ac:dyDescent="0.15">
      <c r="H552" s="445"/>
      <c r="I552" s="445"/>
    </row>
    <row r="553" spans="8:9" x14ac:dyDescent="0.15">
      <c r="H553" s="445"/>
      <c r="I553" s="445"/>
    </row>
    <row r="554" spans="8:9" x14ac:dyDescent="0.15">
      <c r="H554" s="445"/>
      <c r="I554" s="445"/>
    </row>
    <row r="555" spans="8:9" x14ac:dyDescent="0.15">
      <c r="H555" s="445"/>
      <c r="I555" s="445"/>
    </row>
    <row r="556" spans="8:9" x14ac:dyDescent="0.15">
      <c r="H556" s="445"/>
      <c r="I556" s="445"/>
    </row>
    <row r="557" spans="8:9" x14ac:dyDescent="0.15">
      <c r="H557" s="445"/>
      <c r="I557" s="445"/>
    </row>
    <row r="558" spans="8:9" x14ac:dyDescent="0.15">
      <c r="H558" s="445"/>
      <c r="I558" s="445"/>
    </row>
    <row r="559" spans="8:9" x14ac:dyDescent="0.15">
      <c r="H559" s="445"/>
      <c r="I559" s="445"/>
    </row>
    <row r="560" spans="8:9" x14ac:dyDescent="0.15">
      <c r="H560" s="445"/>
      <c r="I560" s="445"/>
    </row>
    <row r="561" spans="8:9" x14ac:dyDescent="0.15">
      <c r="H561" s="445"/>
      <c r="I561" s="445"/>
    </row>
    <row r="562" spans="8:9" x14ac:dyDescent="0.15">
      <c r="H562" s="445"/>
      <c r="I562" s="445"/>
    </row>
    <row r="563" spans="8:9" x14ac:dyDescent="0.15">
      <c r="H563" s="445"/>
      <c r="I563" s="445"/>
    </row>
    <row r="564" spans="8:9" x14ac:dyDescent="0.15">
      <c r="H564" s="445"/>
      <c r="I564" s="445"/>
    </row>
    <row r="565" spans="8:9" x14ac:dyDescent="0.15">
      <c r="H565" s="445"/>
      <c r="I565" s="445"/>
    </row>
    <row r="566" spans="8:9" x14ac:dyDescent="0.15">
      <c r="H566" s="445"/>
      <c r="I566" s="445"/>
    </row>
    <row r="567" spans="8:9" x14ac:dyDescent="0.15">
      <c r="H567" s="445"/>
      <c r="I567" s="445"/>
    </row>
    <row r="568" spans="8:9" x14ac:dyDescent="0.15">
      <c r="H568" s="445"/>
      <c r="I568" s="445"/>
    </row>
    <row r="569" spans="8:9" x14ac:dyDescent="0.15">
      <c r="H569" s="445"/>
      <c r="I569" s="445"/>
    </row>
    <row r="570" spans="8:9" x14ac:dyDescent="0.15">
      <c r="H570" s="445"/>
      <c r="I570" s="445"/>
    </row>
    <row r="571" spans="8:9" x14ac:dyDescent="0.15">
      <c r="H571" s="445"/>
      <c r="I571" s="445"/>
    </row>
    <row r="572" spans="8:9" x14ac:dyDescent="0.15">
      <c r="H572" s="445"/>
      <c r="I572" s="445"/>
    </row>
    <row r="573" spans="8:9" x14ac:dyDescent="0.15">
      <c r="H573" s="445"/>
      <c r="I573" s="445"/>
    </row>
    <row r="574" spans="8:9" x14ac:dyDescent="0.15">
      <c r="H574" s="445"/>
      <c r="I574" s="445"/>
    </row>
    <row r="575" spans="8:9" x14ac:dyDescent="0.15">
      <c r="H575" s="445"/>
      <c r="I575" s="445"/>
    </row>
    <row r="576" spans="8:9" x14ac:dyDescent="0.15">
      <c r="H576" s="445"/>
      <c r="I576" s="445"/>
    </row>
    <row r="577" spans="8:9" x14ac:dyDescent="0.15">
      <c r="H577" s="445"/>
      <c r="I577" s="445"/>
    </row>
    <row r="578" spans="8:9" x14ac:dyDescent="0.15">
      <c r="H578" s="445"/>
      <c r="I578" s="445"/>
    </row>
    <row r="579" spans="8:9" x14ac:dyDescent="0.15">
      <c r="H579" s="445"/>
      <c r="I579" s="445"/>
    </row>
    <row r="580" spans="8:9" x14ac:dyDescent="0.15">
      <c r="H580" s="445"/>
      <c r="I580" s="445"/>
    </row>
    <row r="581" spans="8:9" x14ac:dyDescent="0.15">
      <c r="H581" s="445"/>
      <c r="I581" s="445"/>
    </row>
    <row r="582" spans="8:9" x14ac:dyDescent="0.15">
      <c r="H582" s="445"/>
      <c r="I582" s="445"/>
    </row>
    <row r="583" spans="8:9" x14ac:dyDescent="0.15">
      <c r="H583" s="445"/>
      <c r="I583" s="445"/>
    </row>
    <row r="584" spans="8:9" x14ac:dyDescent="0.15">
      <c r="H584" s="445"/>
      <c r="I584" s="445"/>
    </row>
    <row r="585" spans="8:9" x14ac:dyDescent="0.15">
      <c r="H585" s="445"/>
      <c r="I585" s="445"/>
    </row>
    <row r="586" spans="8:9" x14ac:dyDescent="0.15">
      <c r="H586" s="445"/>
      <c r="I586" s="445"/>
    </row>
    <row r="587" spans="8:9" x14ac:dyDescent="0.15">
      <c r="H587" s="445"/>
      <c r="I587" s="445"/>
    </row>
    <row r="588" spans="8:9" x14ac:dyDescent="0.15">
      <c r="H588" s="445"/>
      <c r="I588" s="445"/>
    </row>
    <row r="589" spans="8:9" x14ac:dyDescent="0.15">
      <c r="H589" s="445"/>
      <c r="I589" s="445"/>
    </row>
    <row r="590" spans="8:9" x14ac:dyDescent="0.15">
      <c r="H590" s="445"/>
      <c r="I590" s="445"/>
    </row>
    <row r="591" spans="8:9" x14ac:dyDescent="0.15">
      <c r="H591" s="445"/>
      <c r="I591" s="445"/>
    </row>
    <row r="592" spans="8:9" x14ac:dyDescent="0.15">
      <c r="H592" s="445"/>
      <c r="I592" s="445"/>
    </row>
    <row r="593" spans="8:9" x14ac:dyDescent="0.15">
      <c r="H593" s="445"/>
      <c r="I593" s="445"/>
    </row>
    <row r="594" spans="8:9" x14ac:dyDescent="0.15">
      <c r="H594" s="445"/>
      <c r="I594" s="445"/>
    </row>
    <row r="595" spans="8:9" x14ac:dyDescent="0.15">
      <c r="H595" s="445"/>
      <c r="I595" s="445"/>
    </row>
    <row r="596" spans="8:9" x14ac:dyDescent="0.15">
      <c r="H596" s="445"/>
      <c r="I596" s="445"/>
    </row>
    <row r="597" spans="8:9" x14ac:dyDescent="0.15">
      <c r="H597" s="445"/>
      <c r="I597" s="445"/>
    </row>
    <row r="598" spans="8:9" x14ac:dyDescent="0.15">
      <c r="H598" s="445"/>
      <c r="I598" s="445"/>
    </row>
    <row r="599" spans="8:9" x14ac:dyDescent="0.15">
      <c r="H599" s="445"/>
      <c r="I599" s="445"/>
    </row>
    <row r="600" spans="8:9" x14ac:dyDescent="0.15">
      <c r="H600" s="445"/>
      <c r="I600" s="445"/>
    </row>
    <row r="601" spans="8:9" x14ac:dyDescent="0.15">
      <c r="H601" s="445"/>
      <c r="I601" s="445"/>
    </row>
    <row r="602" spans="8:9" x14ac:dyDescent="0.15">
      <c r="H602" s="445"/>
      <c r="I602" s="445"/>
    </row>
    <row r="603" spans="8:9" x14ac:dyDescent="0.15">
      <c r="H603" s="445"/>
      <c r="I603" s="445"/>
    </row>
    <row r="604" spans="8:9" x14ac:dyDescent="0.15">
      <c r="H604" s="445"/>
      <c r="I604" s="445"/>
    </row>
    <row r="605" spans="8:9" x14ac:dyDescent="0.15">
      <c r="H605" s="445"/>
      <c r="I605" s="445"/>
    </row>
    <row r="606" spans="8:9" x14ac:dyDescent="0.15">
      <c r="H606" s="445"/>
      <c r="I606" s="445"/>
    </row>
    <row r="607" spans="8:9" x14ac:dyDescent="0.15">
      <c r="H607" s="445"/>
      <c r="I607" s="445"/>
    </row>
    <row r="608" spans="8:9" x14ac:dyDescent="0.15">
      <c r="H608" s="445"/>
      <c r="I608" s="445"/>
    </row>
    <row r="609" spans="8:9" x14ac:dyDescent="0.15">
      <c r="H609" s="445"/>
      <c r="I609" s="445"/>
    </row>
    <row r="610" spans="8:9" x14ac:dyDescent="0.15">
      <c r="H610" s="445"/>
      <c r="I610" s="445"/>
    </row>
    <row r="611" spans="8:9" x14ac:dyDescent="0.15">
      <c r="H611" s="445"/>
      <c r="I611" s="445"/>
    </row>
    <row r="612" spans="8:9" x14ac:dyDescent="0.15">
      <c r="H612" s="445"/>
      <c r="I612" s="445"/>
    </row>
    <row r="613" spans="8:9" x14ac:dyDescent="0.15">
      <c r="H613" s="445"/>
      <c r="I613" s="445"/>
    </row>
    <row r="614" spans="8:9" x14ac:dyDescent="0.15">
      <c r="H614" s="445"/>
      <c r="I614" s="445"/>
    </row>
    <row r="615" spans="8:9" x14ac:dyDescent="0.15">
      <c r="H615" s="445"/>
      <c r="I615" s="445"/>
    </row>
    <row r="616" spans="8:9" x14ac:dyDescent="0.15">
      <c r="H616" s="445"/>
      <c r="I616" s="445"/>
    </row>
    <row r="617" spans="8:9" x14ac:dyDescent="0.15">
      <c r="H617" s="445"/>
      <c r="I617" s="445"/>
    </row>
    <row r="618" spans="8:9" x14ac:dyDescent="0.15">
      <c r="H618" s="445"/>
      <c r="I618" s="445"/>
    </row>
    <row r="619" spans="8:9" x14ac:dyDescent="0.15">
      <c r="H619" s="445"/>
      <c r="I619" s="445"/>
    </row>
    <row r="620" spans="8:9" x14ac:dyDescent="0.15">
      <c r="H620" s="445"/>
      <c r="I620" s="445"/>
    </row>
    <row r="621" spans="8:9" x14ac:dyDescent="0.15">
      <c r="H621" s="445"/>
      <c r="I621" s="445"/>
    </row>
    <row r="622" spans="8:9" x14ac:dyDescent="0.15">
      <c r="H622" s="445"/>
      <c r="I622" s="445"/>
    </row>
    <row r="623" spans="8:9" x14ac:dyDescent="0.15">
      <c r="H623" s="445"/>
      <c r="I623" s="445"/>
    </row>
    <row r="624" spans="8:9" x14ac:dyDescent="0.15">
      <c r="H624" s="445"/>
      <c r="I624" s="445"/>
    </row>
    <row r="625" spans="8:9" x14ac:dyDescent="0.15">
      <c r="H625" s="445"/>
      <c r="I625" s="445"/>
    </row>
    <row r="626" spans="8:9" x14ac:dyDescent="0.15">
      <c r="H626" s="445"/>
      <c r="I626" s="445"/>
    </row>
    <row r="627" spans="8:9" x14ac:dyDescent="0.15">
      <c r="H627" s="445"/>
      <c r="I627" s="445"/>
    </row>
    <row r="628" spans="8:9" x14ac:dyDescent="0.15">
      <c r="H628" s="445"/>
      <c r="I628" s="445"/>
    </row>
    <row r="629" spans="8:9" x14ac:dyDescent="0.15">
      <c r="H629" s="445"/>
      <c r="I629" s="445"/>
    </row>
    <row r="630" spans="8:9" x14ac:dyDescent="0.15">
      <c r="H630" s="445"/>
      <c r="I630" s="445"/>
    </row>
    <row r="631" spans="8:9" x14ac:dyDescent="0.15">
      <c r="H631" s="445"/>
      <c r="I631" s="445"/>
    </row>
    <row r="632" spans="8:9" x14ac:dyDescent="0.15">
      <c r="H632" s="445"/>
      <c r="I632" s="445"/>
    </row>
    <row r="633" spans="8:9" x14ac:dyDescent="0.15">
      <c r="H633" s="445"/>
      <c r="I633" s="445"/>
    </row>
    <row r="634" spans="8:9" x14ac:dyDescent="0.15">
      <c r="H634" s="445"/>
      <c r="I634" s="445"/>
    </row>
    <row r="635" spans="8:9" x14ac:dyDescent="0.15">
      <c r="H635" s="445"/>
      <c r="I635" s="445"/>
    </row>
    <row r="636" spans="8:9" x14ac:dyDescent="0.15">
      <c r="H636" s="445"/>
      <c r="I636" s="445"/>
    </row>
    <row r="637" spans="8:9" x14ac:dyDescent="0.15">
      <c r="H637" s="445"/>
      <c r="I637" s="445"/>
    </row>
    <row r="638" spans="8:9" x14ac:dyDescent="0.15">
      <c r="H638" s="445"/>
      <c r="I638" s="445"/>
    </row>
    <row r="639" spans="8:9" x14ac:dyDescent="0.15">
      <c r="H639" s="445"/>
      <c r="I639" s="445"/>
    </row>
    <row r="640" spans="8:9" x14ac:dyDescent="0.15">
      <c r="H640" s="445"/>
      <c r="I640" s="445"/>
    </row>
    <row r="641" spans="8:9" x14ac:dyDescent="0.15">
      <c r="H641" s="445"/>
      <c r="I641" s="445"/>
    </row>
    <row r="642" spans="8:9" x14ac:dyDescent="0.15">
      <c r="H642" s="445"/>
      <c r="I642" s="445"/>
    </row>
    <row r="643" spans="8:9" x14ac:dyDescent="0.15">
      <c r="H643" s="445"/>
      <c r="I643" s="445"/>
    </row>
    <row r="644" spans="8:9" x14ac:dyDescent="0.15">
      <c r="H644" s="445"/>
      <c r="I644" s="445"/>
    </row>
    <row r="645" spans="8:9" x14ac:dyDescent="0.15">
      <c r="H645" s="445"/>
      <c r="I645" s="445"/>
    </row>
    <row r="646" spans="8:9" x14ac:dyDescent="0.15">
      <c r="H646" s="445"/>
      <c r="I646" s="445"/>
    </row>
    <row r="647" spans="8:9" x14ac:dyDescent="0.15">
      <c r="H647" s="445"/>
      <c r="I647" s="445"/>
    </row>
    <row r="648" spans="8:9" x14ac:dyDescent="0.15">
      <c r="H648" s="445"/>
      <c r="I648" s="445"/>
    </row>
    <row r="649" spans="8:9" x14ac:dyDescent="0.15">
      <c r="H649" s="445"/>
      <c r="I649" s="445"/>
    </row>
    <row r="650" spans="8:9" x14ac:dyDescent="0.15">
      <c r="H650" s="445"/>
      <c r="I650" s="445"/>
    </row>
    <row r="651" spans="8:9" x14ac:dyDescent="0.15">
      <c r="H651" s="445"/>
      <c r="I651" s="445"/>
    </row>
    <row r="652" spans="8:9" x14ac:dyDescent="0.15">
      <c r="H652" s="445"/>
      <c r="I652" s="445"/>
    </row>
    <row r="653" spans="8:9" x14ac:dyDescent="0.15">
      <c r="H653" s="445"/>
      <c r="I653" s="445"/>
    </row>
    <row r="654" spans="8:9" x14ac:dyDescent="0.15">
      <c r="H654" s="445"/>
      <c r="I654" s="445"/>
    </row>
    <row r="655" spans="8:9" x14ac:dyDescent="0.15">
      <c r="H655" s="445"/>
      <c r="I655" s="445"/>
    </row>
    <row r="656" spans="8:9" x14ac:dyDescent="0.15">
      <c r="H656" s="445"/>
      <c r="I656" s="445"/>
    </row>
    <row r="657" spans="8:9" x14ac:dyDescent="0.15">
      <c r="H657" s="445"/>
      <c r="I657" s="445"/>
    </row>
    <row r="658" spans="8:9" x14ac:dyDescent="0.15">
      <c r="H658" s="445"/>
      <c r="I658" s="445"/>
    </row>
    <row r="659" spans="8:9" x14ac:dyDescent="0.15">
      <c r="H659" s="445"/>
      <c r="I659" s="445"/>
    </row>
    <row r="660" spans="8:9" x14ac:dyDescent="0.15">
      <c r="H660" s="445"/>
      <c r="I660" s="445"/>
    </row>
    <row r="661" spans="8:9" x14ac:dyDescent="0.15">
      <c r="H661" s="445"/>
      <c r="I661" s="445"/>
    </row>
    <row r="662" spans="8:9" x14ac:dyDescent="0.15">
      <c r="H662" s="445"/>
      <c r="I662" s="445"/>
    </row>
    <row r="663" spans="8:9" x14ac:dyDescent="0.15">
      <c r="H663" s="445"/>
      <c r="I663" s="445"/>
    </row>
    <row r="664" spans="8:9" x14ac:dyDescent="0.15">
      <c r="H664" s="445"/>
      <c r="I664" s="445"/>
    </row>
    <row r="665" spans="8:9" x14ac:dyDescent="0.15">
      <c r="H665" s="445"/>
      <c r="I665" s="445"/>
    </row>
    <row r="666" spans="8:9" x14ac:dyDescent="0.15">
      <c r="H666" s="445"/>
      <c r="I666" s="445"/>
    </row>
    <row r="667" spans="8:9" x14ac:dyDescent="0.15">
      <c r="H667" s="445"/>
      <c r="I667" s="445"/>
    </row>
    <row r="668" spans="8:9" x14ac:dyDescent="0.15">
      <c r="H668" s="445"/>
      <c r="I668" s="445"/>
    </row>
    <row r="669" spans="8:9" x14ac:dyDescent="0.15">
      <c r="H669" s="445"/>
      <c r="I669" s="445"/>
    </row>
    <row r="670" spans="8:9" x14ac:dyDescent="0.15">
      <c r="H670" s="445"/>
      <c r="I670" s="445"/>
    </row>
    <row r="671" spans="8:9" x14ac:dyDescent="0.15">
      <c r="H671" s="445"/>
      <c r="I671" s="445"/>
    </row>
    <row r="672" spans="8:9" x14ac:dyDescent="0.15">
      <c r="H672" s="445"/>
      <c r="I672" s="445"/>
    </row>
    <row r="673" spans="8:9" x14ac:dyDescent="0.15">
      <c r="H673" s="445"/>
      <c r="I673" s="445"/>
    </row>
    <row r="674" spans="8:9" x14ac:dyDescent="0.15">
      <c r="H674" s="445"/>
      <c r="I674" s="445"/>
    </row>
    <row r="675" spans="8:9" x14ac:dyDescent="0.15">
      <c r="H675" s="445"/>
      <c r="I675" s="445"/>
    </row>
    <row r="676" spans="8:9" x14ac:dyDescent="0.15">
      <c r="H676" s="445"/>
      <c r="I676" s="445"/>
    </row>
    <row r="677" spans="8:9" x14ac:dyDescent="0.15">
      <c r="H677" s="445"/>
      <c r="I677" s="445"/>
    </row>
    <row r="678" spans="8:9" x14ac:dyDescent="0.15">
      <c r="H678" s="445"/>
      <c r="I678" s="445"/>
    </row>
    <row r="679" spans="8:9" x14ac:dyDescent="0.15">
      <c r="H679" s="445"/>
      <c r="I679" s="445"/>
    </row>
    <row r="680" spans="8:9" x14ac:dyDescent="0.15">
      <c r="H680" s="445"/>
      <c r="I680" s="445"/>
    </row>
    <row r="681" spans="8:9" x14ac:dyDescent="0.15">
      <c r="H681" s="445"/>
      <c r="I681" s="445"/>
    </row>
    <row r="682" spans="8:9" x14ac:dyDescent="0.15">
      <c r="H682" s="445"/>
      <c r="I682" s="445"/>
    </row>
    <row r="683" spans="8:9" x14ac:dyDescent="0.15">
      <c r="H683" s="445"/>
      <c r="I683" s="445"/>
    </row>
    <row r="684" spans="8:9" x14ac:dyDescent="0.15">
      <c r="H684" s="445"/>
      <c r="I684" s="445"/>
    </row>
    <row r="685" spans="8:9" x14ac:dyDescent="0.15">
      <c r="H685" s="445"/>
      <c r="I685" s="445"/>
    </row>
    <row r="686" spans="8:9" x14ac:dyDescent="0.15">
      <c r="H686" s="445"/>
      <c r="I686" s="445"/>
    </row>
    <row r="687" spans="8:9" x14ac:dyDescent="0.15">
      <c r="H687" s="445"/>
      <c r="I687" s="445"/>
    </row>
    <row r="688" spans="8:9" x14ac:dyDescent="0.15">
      <c r="H688" s="445"/>
      <c r="I688" s="445"/>
    </row>
    <row r="689" spans="8:9" x14ac:dyDescent="0.15">
      <c r="H689" s="445"/>
      <c r="I689" s="445"/>
    </row>
    <row r="690" spans="8:9" x14ac:dyDescent="0.15">
      <c r="H690" s="445"/>
      <c r="I690" s="445"/>
    </row>
    <row r="691" spans="8:9" x14ac:dyDescent="0.15">
      <c r="H691" s="445"/>
      <c r="I691" s="445"/>
    </row>
    <row r="692" spans="8:9" x14ac:dyDescent="0.15">
      <c r="H692" s="445"/>
      <c r="I692" s="445"/>
    </row>
    <row r="693" spans="8:9" x14ac:dyDescent="0.15">
      <c r="H693" s="445"/>
      <c r="I693" s="445"/>
    </row>
    <row r="694" spans="8:9" x14ac:dyDescent="0.15">
      <c r="H694" s="445"/>
      <c r="I694" s="445"/>
    </row>
    <row r="695" spans="8:9" x14ac:dyDescent="0.15">
      <c r="H695" s="445"/>
      <c r="I695" s="445"/>
    </row>
    <row r="696" spans="8:9" x14ac:dyDescent="0.15">
      <c r="H696" s="445"/>
      <c r="I696" s="445"/>
    </row>
    <row r="697" spans="8:9" x14ac:dyDescent="0.15">
      <c r="H697" s="445"/>
      <c r="I697" s="445"/>
    </row>
    <row r="698" spans="8:9" x14ac:dyDescent="0.15">
      <c r="H698" s="445"/>
      <c r="I698" s="445"/>
    </row>
    <row r="699" spans="8:9" x14ac:dyDescent="0.15">
      <c r="H699" s="445"/>
      <c r="I699" s="445"/>
    </row>
    <row r="700" spans="8:9" x14ac:dyDescent="0.15">
      <c r="H700" s="445"/>
      <c r="I700" s="445"/>
    </row>
    <row r="701" spans="8:9" x14ac:dyDescent="0.15">
      <c r="H701" s="445"/>
      <c r="I701" s="445"/>
    </row>
    <row r="702" spans="8:9" x14ac:dyDescent="0.15">
      <c r="H702" s="445"/>
      <c r="I702" s="445"/>
    </row>
    <row r="703" spans="8:9" x14ac:dyDescent="0.15">
      <c r="H703" s="445"/>
      <c r="I703" s="445"/>
    </row>
    <row r="704" spans="8:9" x14ac:dyDescent="0.15">
      <c r="H704" s="445"/>
      <c r="I704" s="445"/>
    </row>
    <row r="705" spans="8:9" x14ac:dyDescent="0.15">
      <c r="H705" s="445"/>
      <c r="I705" s="445"/>
    </row>
    <row r="706" spans="8:9" x14ac:dyDescent="0.15">
      <c r="H706" s="445"/>
      <c r="I706" s="445"/>
    </row>
    <row r="707" spans="8:9" x14ac:dyDescent="0.15">
      <c r="H707" s="445"/>
      <c r="I707" s="445"/>
    </row>
    <row r="708" spans="8:9" x14ac:dyDescent="0.15">
      <c r="H708" s="445"/>
      <c r="I708" s="445"/>
    </row>
    <row r="709" spans="8:9" x14ac:dyDescent="0.15">
      <c r="H709" s="445"/>
      <c r="I709" s="445"/>
    </row>
    <row r="710" spans="8:9" x14ac:dyDescent="0.15">
      <c r="H710" s="445"/>
      <c r="I710" s="445"/>
    </row>
    <row r="711" spans="8:9" x14ac:dyDescent="0.15">
      <c r="H711" s="445"/>
      <c r="I711" s="445"/>
    </row>
    <row r="712" spans="8:9" x14ac:dyDescent="0.15">
      <c r="H712" s="445"/>
      <c r="I712" s="445"/>
    </row>
    <row r="713" spans="8:9" x14ac:dyDescent="0.15">
      <c r="H713" s="445"/>
      <c r="I713" s="445"/>
    </row>
    <row r="714" spans="8:9" x14ac:dyDescent="0.15">
      <c r="H714" s="445"/>
      <c r="I714" s="445"/>
    </row>
    <row r="715" spans="8:9" x14ac:dyDescent="0.15">
      <c r="H715" s="445"/>
      <c r="I715" s="445"/>
    </row>
    <row r="716" spans="8:9" x14ac:dyDescent="0.15">
      <c r="H716" s="445"/>
      <c r="I716" s="445"/>
    </row>
    <row r="717" spans="8:9" x14ac:dyDescent="0.15">
      <c r="H717" s="445"/>
      <c r="I717" s="445"/>
    </row>
    <row r="718" spans="8:9" x14ac:dyDescent="0.15">
      <c r="H718" s="445"/>
      <c r="I718" s="445"/>
    </row>
    <row r="719" spans="8:9" x14ac:dyDescent="0.15">
      <c r="H719" s="445"/>
      <c r="I719" s="445"/>
    </row>
    <row r="720" spans="8:9" x14ac:dyDescent="0.15">
      <c r="H720" s="445"/>
      <c r="I720" s="445"/>
    </row>
    <row r="721" spans="8:9" x14ac:dyDescent="0.15">
      <c r="H721" s="445"/>
      <c r="I721" s="445"/>
    </row>
    <row r="722" spans="8:9" x14ac:dyDescent="0.15">
      <c r="H722" s="445"/>
      <c r="I722" s="445"/>
    </row>
    <row r="723" spans="8:9" x14ac:dyDescent="0.15">
      <c r="H723" s="445"/>
      <c r="I723" s="445"/>
    </row>
    <row r="724" spans="8:9" x14ac:dyDescent="0.15">
      <c r="H724" s="445"/>
      <c r="I724" s="445"/>
    </row>
    <row r="725" spans="8:9" x14ac:dyDescent="0.15">
      <c r="H725" s="445"/>
      <c r="I725" s="445"/>
    </row>
    <row r="726" spans="8:9" x14ac:dyDescent="0.15">
      <c r="H726" s="445"/>
      <c r="I726" s="445"/>
    </row>
    <row r="727" spans="8:9" x14ac:dyDescent="0.15">
      <c r="H727" s="445"/>
      <c r="I727" s="445"/>
    </row>
    <row r="728" spans="8:9" x14ac:dyDescent="0.15">
      <c r="H728" s="445"/>
      <c r="I728" s="445"/>
    </row>
    <row r="729" spans="8:9" x14ac:dyDescent="0.15">
      <c r="H729" s="445"/>
      <c r="I729" s="445"/>
    </row>
    <row r="730" spans="8:9" x14ac:dyDescent="0.15">
      <c r="H730" s="445"/>
      <c r="I730" s="445"/>
    </row>
    <row r="731" spans="8:9" x14ac:dyDescent="0.15">
      <c r="H731" s="445"/>
      <c r="I731" s="445"/>
    </row>
    <row r="732" spans="8:9" x14ac:dyDescent="0.15">
      <c r="H732" s="445"/>
      <c r="I732" s="445"/>
    </row>
    <row r="733" spans="8:9" x14ac:dyDescent="0.15">
      <c r="H733" s="445"/>
      <c r="I733" s="445"/>
    </row>
    <row r="734" spans="8:9" x14ac:dyDescent="0.15">
      <c r="H734" s="445"/>
      <c r="I734" s="445"/>
    </row>
    <row r="735" spans="8:9" x14ac:dyDescent="0.15">
      <c r="H735" s="445"/>
      <c r="I735" s="445"/>
    </row>
    <row r="736" spans="8:9" x14ac:dyDescent="0.15">
      <c r="H736" s="445"/>
      <c r="I736" s="445"/>
    </row>
    <row r="737" spans="8:9" x14ac:dyDescent="0.15">
      <c r="H737" s="445"/>
      <c r="I737" s="445"/>
    </row>
    <row r="738" spans="8:9" x14ac:dyDescent="0.15">
      <c r="H738" s="445"/>
      <c r="I738" s="445"/>
    </row>
    <row r="739" spans="8:9" x14ac:dyDescent="0.15">
      <c r="H739" s="445"/>
      <c r="I739" s="445"/>
    </row>
    <row r="740" spans="8:9" x14ac:dyDescent="0.15">
      <c r="H740" s="445"/>
      <c r="I740" s="445"/>
    </row>
    <row r="741" spans="8:9" x14ac:dyDescent="0.15">
      <c r="H741" s="445"/>
      <c r="I741" s="445"/>
    </row>
    <row r="742" spans="8:9" x14ac:dyDescent="0.15">
      <c r="H742" s="445"/>
      <c r="I742" s="445"/>
    </row>
    <row r="743" spans="8:9" x14ac:dyDescent="0.15">
      <c r="H743" s="445"/>
      <c r="I743" s="445"/>
    </row>
    <row r="744" spans="8:9" x14ac:dyDescent="0.15">
      <c r="H744" s="445"/>
      <c r="I744" s="445"/>
    </row>
    <row r="745" spans="8:9" x14ac:dyDescent="0.15">
      <c r="H745" s="445"/>
      <c r="I745" s="445"/>
    </row>
    <row r="746" spans="8:9" x14ac:dyDescent="0.15">
      <c r="H746" s="445"/>
      <c r="I746" s="445"/>
    </row>
    <row r="747" spans="8:9" x14ac:dyDescent="0.15">
      <c r="H747" s="445"/>
      <c r="I747" s="445"/>
    </row>
    <row r="748" spans="8:9" x14ac:dyDescent="0.15">
      <c r="H748" s="445"/>
      <c r="I748" s="445"/>
    </row>
    <row r="749" spans="8:9" x14ac:dyDescent="0.15">
      <c r="H749" s="445"/>
      <c r="I749" s="445"/>
    </row>
    <row r="750" spans="8:9" x14ac:dyDescent="0.15">
      <c r="H750" s="445"/>
      <c r="I750" s="445"/>
    </row>
    <row r="751" spans="8:9" x14ac:dyDescent="0.15">
      <c r="H751" s="445"/>
      <c r="I751" s="445"/>
    </row>
    <row r="752" spans="8:9" x14ac:dyDescent="0.15">
      <c r="H752" s="445"/>
      <c r="I752" s="445"/>
    </row>
    <row r="753" spans="8:9" x14ac:dyDescent="0.15">
      <c r="H753" s="445"/>
      <c r="I753" s="445"/>
    </row>
    <row r="754" spans="8:9" x14ac:dyDescent="0.15">
      <c r="H754" s="445"/>
      <c r="I754" s="445"/>
    </row>
    <row r="755" spans="8:9" x14ac:dyDescent="0.15">
      <c r="H755" s="445"/>
      <c r="I755" s="445"/>
    </row>
    <row r="756" spans="8:9" x14ac:dyDescent="0.15">
      <c r="H756" s="445"/>
      <c r="I756" s="445"/>
    </row>
    <row r="757" spans="8:9" x14ac:dyDescent="0.15">
      <c r="H757" s="445"/>
      <c r="I757" s="445"/>
    </row>
    <row r="758" spans="8:9" x14ac:dyDescent="0.15">
      <c r="H758" s="445"/>
      <c r="I758" s="445"/>
    </row>
    <row r="759" spans="8:9" x14ac:dyDescent="0.15">
      <c r="H759" s="445"/>
      <c r="I759" s="445"/>
    </row>
    <row r="760" spans="8:9" x14ac:dyDescent="0.15">
      <c r="H760" s="445"/>
      <c r="I760" s="445"/>
    </row>
    <row r="761" spans="8:9" x14ac:dyDescent="0.15">
      <c r="H761" s="445"/>
      <c r="I761" s="445"/>
    </row>
    <row r="762" spans="8:9" x14ac:dyDescent="0.15">
      <c r="H762" s="445"/>
      <c r="I762" s="445"/>
    </row>
    <row r="763" spans="8:9" x14ac:dyDescent="0.15">
      <c r="H763" s="445"/>
      <c r="I763" s="445"/>
    </row>
    <row r="764" spans="8:9" x14ac:dyDescent="0.15">
      <c r="H764" s="445"/>
      <c r="I764" s="445"/>
    </row>
    <row r="765" spans="8:9" x14ac:dyDescent="0.15">
      <c r="H765" s="445"/>
      <c r="I765" s="445"/>
    </row>
    <row r="766" spans="8:9" x14ac:dyDescent="0.15">
      <c r="H766" s="445"/>
      <c r="I766" s="445"/>
    </row>
    <row r="767" spans="8:9" x14ac:dyDescent="0.15">
      <c r="H767" s="445"/>
      <c r="I767" s="445"/>
    </row>
    <row r="768" spans="8:9" x14ac:dyDescent="0.15">
      <c r="H768" s="445"/>
      <c r="I768" s="445"/>
    </row>
    <row r="769" spans="8:9" x14ac:dyDescent="0.15">
      <c r="H769" s="445"/>
      <c r="I769" s="445"/>
    </row>
    <row r="770" spans="8:9" x14ac:dyDescent="0.15">
      <c r="H770" s="445"/>
      <c r="I770" s="445"/>
    </row>
    <row r="771" spans="8:9" x14ac:dyDescent="0.15">
      <c r="H771" s="445"/>
      <c r="I771" s="445"/>
    </row>
    <row r="772" spans="8:9" x14ac:dyDescent="0.15">
      <c r="H772" s="445"/>
      <c r="I772" s="445"/>
    </row>
    <row r="773" spans="8:9" x14ac:dyDescent="0.15">
      <c r="H773" s="445"/>
      <c r="I773" s="445"/>
    </row>
    <row r="774" spans="8:9" x14ac:dyDescent="0.15">
      <c r="H774" s="445"/>
      <c r="I774" s="445"/>
    </row>
    <row r="775" spans="8:9" x14ac:dyDescent="0.15">
      <c r="H775" s="445"/>
      <c r="I775" s="445"/>
    </row>
    <row r="776" spans="8:9" x14ac:dyDescent="0.15">
      <c r="H776" s="445"/>
      <c r="I776" s="445"/>
    </row>
    <row r="777" spans="8:9" x14ac:dyDescent="0.15">
      <c r="H777" s="445"/>
      <c r="I777" s="445"/>
    </row>
    <row r="778" spans="8:9" x14ac:dyDescent="0.15">
      <c r="H778" s="445"/>
      <c r="I778" s="445"/>
    </row>
    <row r="779" spans="8:9" x14ac:dyDescent="0.15">
      <c r="H779" s="445"/>
      <c r="I779" s="445"/>
    </row>
    <row r="780" spans="8:9" x14ac:dyDescent="0.15">
      <c r="H780" s="445"/>
      <c r="I780" s="445"/>
    </row>
    <row r="781" spans="8:9" x14ac:dyDescent="0.15">
      <c r="H781" s="445"/>
      <c r="I781" s="445"/>
    </row>
    <row r="782" spans="8:9" x14ac:dyDescent="0.15">
      <c r="H782" s="445"/>
      <c r="I782" s="445"/>
    </row>
    <row r="783" spans="8:9" x14ac:dyDescent="0.15">
      <c r="H783" s="445"/>
      <c r="I783" s="445"/>
    </row>
    <row r="784" spans="8:9" x14ac:dyDescent="0.15">
      <c r="H784" s="445"/>
      <c r="I784" s="445"/>
    </row>
    <row r="785" spans="8:9" x14ac:dyDescent="0.15">
      <c r="H785" s="445"/>
      <c r="I785" s="445"/>
    </row>
    <row r="786" spans="8:9" x14ac:dyDescent="0.15">
      <c r="H786" s="445"/>
      <c r="I786" s="445"/>
    </row>
    <row r="787" spans="8:9" x14ac:dyDescent="0.15">
      <c r="H787" s="445"/>
      <c r="I787" s="445"/>
    </row>
    <row r="788" spans="8:9" x14ac:dyDescent="0.15">
      <c r="H788" s="445"/>
      <c r="I788" s="445"/>
    </row>
    <row r="789" spans="8:9" x14ac:dyDescent="0.15">
      <c r="H789" s="445"/>
      <c r="I789" s="445"/>
    </row>
    <row r="790" spans="8:9" x14ac:dyDescent="0.15">
      <c r="H790" s="445"/>
      <c r="I790" s="445"/>
    </row>
    <row r="791" spans="8:9" x14ac:dyDescent="0.15">
      <c r="H791" s="445"/>
      <c r="I791" s="445"/>
    </row>
    <row r="792" spans="8:9" x14ac:dyDescent="0.15">
      <c r="H792" s="445"/>
      <c r="I792" s="445"/>
    </row>
    <row r="793" spans="8:9" x14ac:dyDescent="0.15">
      <c r="H793" s="445"/>
      <c r="I793" s="445"/>
    </row>
    <row r="794" spans="8:9" x14ac:dyDescent="0.15">
      <c r="H794" s="445"/>
      <c r="I794" s="445"/>
    </row>
    <row r="795" spans="8:9" x14ac:dyDescent="0.15">
      <c r="H795" s="445"/>
      <c r="I795" s="445"/>
    </row>
    <row r="796" spans="8:9" x14ac:dyDescent="0.15">
      <c r="H796" s="445"/>
      <c r="I796" s="445"/>
    </row>
    <row r="797" spans="8:9" x14ac:dyDescent="0.15">
      <c r="H797" s="445"/>
      <c r="I797" s="445"/>
    </row>
    <row r="798" spans="8:9" x14ac:dyDescent="0.15">
      <c r="H798" s="445"/>
      <c r="I798" s="445"/>
    </row>
    <row r="799" spans="8:9" x14ac:dyDescent="0.15">
      <c r="H799" s="445"/>
      <c r="I799" s="445"/>
    </row>
    <row r="800" spans="8:9" x14ac:dyDescent="0.15">
      <c r="H800" s="445"/>
      <c r="I800" s="445"/>
    </row>
    <row r="801" spans="8:9" x14ac:dyDescent="0.15">
      <c r="H801" s="445"/>
      <c r="I801" s="445"/>
    </row>
    <row r="802" spans="8:9" x14ac:dyDescent="0.15">
      <c r="H802" s="445"/>
      <c r="I802" s="445"/>
    </row>
    <row r="803" spans="8:9" x14ac:dyDescent="0.15">
      <c r="H803" s="445"/>
      <c r="I803" s="445"/>
    </row>
    <row r="804" spans="8:9" x14ac:dyDescent="0.15">
      <c r="H804" s="445"/>
      <c r="I804" s="445"/>
    </row>
    <row r="805" spans="8:9" x14ac:dyDescent="0.15">
      <c r="H805" s="445"/>
      <c r="I805" s="445"/>
    </row>
    <row r="806" spans="8:9" x14ac:dyDescent="0.15">
      <c r="H806" s="445"/>
      <c r="I806" s="445"/>
    </row>
    <row r="807" spans="8:9" x14ac:dyDescent="0.15">
      <c r="H807" s="445"/>
      <c r="I807" s="445"/>
    </row>
    <row r="808" spans="8:9" x14ac:dyDescent="0.15">
      <c r="H808" s="445"/>
      <c r="I808" s="445"/>
    </row>
    <row r="809" spans="8:9" x14ac:dyDescent="0.15">
      <c r="H809" s="445"/>
      <c r="I809" s="445"/>
    </row>
    <row r="810" spans="8:9" x14ac:dyDescent="0.15">
      <c r="H810" s="445"/>
      <c r="I810" s="445"/>
    </row>
    <row r="811" spans="8:9" x14ac:dyDescent="0.15">
      <c r="H811" s="445"/>
      <c r="I811" s="445"/>
    </row>
    <row r="812" spans="8:9" x14ac:dyDescent="0.15">
      <c r="H812" s="445"/>
      <c r="I812" s="445"/>
    </row>
    <row r="813" spans="8:9" x14ac:dyDescent="0.15">
      <c r="H813" s="445"/>
      <c r="I813" s="445"/>
    </row>
    <row r="814" spans="8:9" x14ac:dyDescent="0.15">
      <c r="H814" s="445"/>
      <c r="I814" s="445"/>
    </row>
    <row r="815" spans="8:9" x14ac:dyDescent="0.15">
      <c r="H815" s="445"/>
      <c r="I815" s="445"/>
    </row>
    <row r="816" spans="8:9" x14ac:dyDescent="0.15">
      <c r="H816" s="445"/>
      <c r="I816" s="445"/>
    </row>
    <row r="817" spans="8:9" x14ac:dyDescent="0.15">
      <c r="H817" s="445"/>
      <c r="I817" s="445"/>
    </row>
    <row r="818" spans="8:9" x14ac:dyDescent="0.15">
      <c r="H818" s="445"/>
      <c r="I818" s="445"/>
    </row>
    <row r="819" spans="8:9" x14ac:dyDescent="0.15">
      <c r="H819" s="445"/>
      <c r="I819" s="445"/>
    </row>
    <row r="820" spans="8:9" x14ac:dyDescent="0.15">
      <c r="H820" s="445"/>
      <c r="I820" s="445"/>
    </row>
    <row r="821" spans="8:9" x14ac:dyDescent="0.15">
      <c r="H821" s="445"/>
      <c r="I821" s="445"/>
    </row>
    <row r="822" spans="8:9" x14ac:dyDescent="0.15">
      <c r="H822" s="445"/>
      <c r="I822" s="445"/>
    </row>
    <row r="823" spans="8:9" x14ac:dyDescent="0.15">
      <c r="H823" s="445"/>
      <c r="I823" s="445"/>
    </row>
    <row r="824" spans="8:9" x14ac:dyDescent="0.15">
      <c r="H824" s="445"/>
      <c r="I824" s="445"/>
    </row>
    <row r="825" spans="8:9" x14ac:dyDescent="0.15">
      <c r="H825" s="445"/>
      <c r="I825" s="445"/>
    </row>
    <row r="826" spans="8:9" x14ac:dyDescent="0.15">
      <c r="H826" s="445"/>
      <c r="I826" s="445"/>
    </row>
    <row r="827" spans="8:9" x14ac:dyDescent="0.15">
      <c r="H827" s="445"/>
      <c r="I827" s="445"/>
    </row>
    <row r="828" spans="8:9" x14ac:dyDescent="0.15">
      <c r="H828" s="445"/>
      <c r="I828" s="445"/>
    </row>
    <row r="829" spans="8:9" x14ac:dyDescent="0.15">
      <c r="H829" s="445"/>
      <c r="I829" s="445"/>
    </row>
    <row r="830" spans="8:9" x14ac:dyDescent="0.15">
      <c r="H830" s="445"/>
      <c r="I830" s="445"/>
    </row>
    <row r="831" spans="8:9" x14ac:dyDescent="0.15">
      <c r="H831" s="445"/>
      <c r="I831" s="445"/>
    </row>
    <row r="832" spans="8:9" x14ac:dyDescent="0.15">
      <c r="H832" s="445"/>
      <c r="I832" s="445"/>
    </row>
    <row r="833" spans="8:9" x14ac:dyDescent="0.15">
      <c r="H833" s="445"/>
      <c r="I833" s="445"/>
    </row>
    <row r="834" spans="8:9" x14ac:dyDescent="0.15">
      <c r="H834" s="445"/>
      <c r="I834" s="445"/>
    </row>
    <row r="835" spans="8:9" x14ac:dyDescent="0.15">
      <c r="H835" s="445"/>
      <c r="I835" s="445"/>
    </row>
    <row r="836" spans="8:9" x14ac:dyDescent="0.15">
      <c r="H836" s="445"/>
      <c r="I836" s="445"/>
    </row>
    <row r="837" spans="8:9" x14ac:dyDescent="0.15">
      <c r="H837" s="445"/>
      <c r="I837" s="445"/>
    </row>
    <row r="838" spans="8:9" x14ac:dyDescent="0.15">
      <c r="H838" s="445"/>
      <c r="I838" s="445"/>
    </row>
    <row r="839" spans="8:9" x14ac:dyDescent="0.15">
      <c r="H839" s="445"/>
      <c r="I839" s="445"/>
    </row>
    <row r="840" spans="8:9" x14ac:dyDescent="0.15">
      <c r="H840" s="445"/>
      <c r="I840" s="445"/>
    </row>
    <row r="841" spans="8:9" x14ac:dyDescent="0.15">
      <c r="H841" s="445"/>
      <c r="I841" s="445"/>
    </row>
    <row r="842" spans="8:9" x14ac:dyDescent="0.15">
      <c r="H842" s="445"/>
      <c r="I842" s="445"/>
    </row>
    <row r="843" spans="8:9" x14ac:dyDescent="0.15">
      <c r="H843" s="445"/>
      <c r="I843" s="445"/>
    </row>
    <row r="844" spans="8:9" x14ac:dyDescent="0.15">
      <c r="H844" s="445"/>
      <c r="I844" s="445"/>
    </row>
    <row r="845" spans="8:9" x14ac:dyDescent="0.15">
      <c r="H845" s="445"/>
      <c r="I845" s="445"/>
    </row>
    <row r="846" spans="8:9" x14ac:dyDescent="0.15">
      <c r="H846" s="445"/>
      <c r="I846" s="445"/>
    </row>
    <row r="847" spans="8:9" x14ac:dyDescent="0.15">
      <c r="H847" s="445"/>
      <c r="I847" s="445"/>
    </row>
    <row r="848" spans="8:9" x14ac:dyDescent="0.15">
      <c r="H848" s="445"/>
      <c r="I848" s="445"/>
    </row>
    <row r="849" spans="8:9" x14ac:dyDescent="0.15">
      <c r="H849" s="445"/>
      <c r="I849" s="445"/>
    </row>
    <row r="850" spans="8:9" x14ac:dyDescent="0.15">
      <c r="H850" s="445"/>
      <c r="I850" s="445"/>
    </row>
    <row r="851" spans="8:9" x14ac:dyDescent="0.15">
      <c r="H851" s="445"/>
      <c r="I851" s="445"/>
    </row>
    <row r="852" spans="8:9" x14ac:dyDescent="0.15">
      <c r="H852" s="445"/>
      <c r="I852" s="445"/>
    </row>
    <row r="853" spans="8:9" x14ac:dyDescent="0.15">
      <c r="H853" s="445"/>
      <c r="I853" s="445"/>
    </row>
    <row r="854" spans="8:9" x14ac:dyDescent="0.15">
      <c r="H854" s="445"/>
      <c r="I854" s="445"/>
    </row>
    <row r="855" spans="8:9" x14ac:dyDescent="0.15">
      <c r="H855" s="445"/>
      <c r="I855" s="445"/>
    </row>
    <row r="856" spans="8:9" x14ac:dyDescent="0.15">
      <c r="H856" s="445"/>
      <c r="I856" s="445"/>
    </row>
    <row r="857" spans="8:9" x14ac:dyDescent="0.15">
      <c r="H857" s="445"/>
      <c r="I857" s="445"/>
    </row>
    <row r="858" spans="8:9" x14ac:dyDescent="0.15">
      <c r="H858" s="445"/>
      <c r="I858" s="445"/>
    </row>
    <row r="859" spans="8:9" x14ac:dyDescent="0.15">
      <c r="H859" s="445"/>
      <c r="I859" s="445"/>
    </row>
    <row r="860" spans="8:9" x14ac:dyDescent="0.15">
      <c r="H860" s="445"/>
      <c r="I860" s="445"/>
    </row>
    <row r="861" spans="8:9" x14ac:dyDescent="0.15">
      <c r="H861" s="445"/>
      <c r="I861" s="445"/>
    </row>
    <row r="862" spans="8:9" x14ac:dyDescent="0.15">
      <c r="H862" s="445"/>
      <c r="I862" s="445"/>
    </row>
    <row r="863" spans="8:9" x14ac:dyDescent="0.15">
      <c r="H863" s="445"/>
      <c r="I863" s="445"/>
    </row>
    <row r="864" spans="8:9" x14ac:dyDescent="0.15">
      <c r="H864" s="445"/>
      <c r="I864" s="445"/>
    </row>
    <row r="865" spans="8:9" x14ac:dyDescent="0.15">
      <c r="H865" s="445"/>
      <c r="I865" s="445"/>
    </row>
    <row r="866" spans="8:9" x14ac:dyDescent="0.15">
      <c r="H866" s="445"/>
      <c r="I866" s="445"/>
    </row>
    <row r="867" spans="8:9" x14ac:dyDescent="0.15">
      <c r="H867" s="445"/>
      <c r="I867" s="445"/>
    </row>
    <row r="868" spans="8:9" x14ac:dyDescent="0.15">
      <c r="H868" s="445"/>
      <c r="I868" s="445"/>
    </row>
    <row r="869" spans="8:9" x14ac:dyDescent="0.15">
      <c r="H869" s="445"/>
      <c r="I869" s="445"/>
    </row>
    <row r="870" spans="8:9" x14ac:dyDescent="0.15">
      <c r="H870" s="445"/>
      <c r="I870" s="445"/>
    </row>
    <row r="871" spans="8:9" x14ac:dyDescent="0.15">
      <c r="H871" s="445"/>
      <c r="I871" s="445"/>
    </row>
    <row r="872" spans="8:9" x14ac:dyDescent="0.15">
      <c r="H872" s="445"/>
      <c r="I872" s="445"/>
    </row>
    <row r="873" spans="8:9" x14ac:dyDescent="0.15">
      <c r="H873" s="445"/>
      <c r="I873" s="445"/>
    </row>
    <row r="874" spans="8:9" x14ac:dyDescent="0.15">
      <c r="H874" s="445"/>
      <c r="I874" s="445"/>
    </row>
    <row r="875" spans="8:9" x14ac:dyDescent="0.15">
      <c r="H875" s="445"/>
      <c r="I875" s="445"/>
    </row>
    <row r="876" spans="8:9" x14ac:dyDescent="0.15">
      <c r="H876" s="445"/>
      <c r="I876" s="445"/>
    </row>
    <row r="877" spans="8:9" x14ac:dyDescent="0.15">
      <c r="H877" s="445"/>
      <c r="I877" s="445"/>
    </row>
    <row r="878" spans="8:9" x14ac:dyDescent="0.15">
      <c r="H878" s="445"/>
      <c r="I878" s="445"/>
    </row>
    <row r="879" spans="8:9" x14ac:dyDescent="0.15">
      <c r="H879" s="445"/>
      <c r="I879" s="445"/>
    </row>
    <row r="880" spans="8:9" x14ac:dyDescent="0.15">
      <c r="H880" s="445"/>
      <c r="I880" s="445"/>
    </row>
    <row r="881" spans="8:9" x14ac:dyDescent="0.15">
      <c r="H881" s="445"/>
      <c r="I881" s="445"/>
    </row>
    <row r="882" spans="8:9" x14ac:dyDescent="0.15">
      <c r="H882" s="445"/>
      <c r="I882" s="445"/>
    </row>
    <row r="883" spans="8:9" x14ac:dyDescent="0.15">
      <c r="H883" s="445"/>
      <c r="I883" s="445"/>
    </row>
    <row r="884" spans="8:9" x14ac:dyDescent="0.15">
      <c r="H884" s="445"/>
      <c r="I884" s="445"/>
    </row>
    <row r="885" spans="8:9" x14ac:dyDescent="0.15">
      <c r="H885" s="445"/>
      <c r="I885" s="445"/>
    </row>
    <row r="886" spans="8:9" x14ac:dyDescent="0.15">
      <c r="H886" s="445"/>
      <c r="I886" s="445"/>
    </row>
    <row r="887" spans="8:9" x14ac:dyDescent="0.15">
      <c r="H887" s="445"/>
      <c r="I887" s="445"/>
    </row>
    <row r="888" spans="8:9" x14ac:dyDescent="0.15">
      <c r="H888" s="445"/>
      <c r="I888" s="445"/>
    </row>
    <row r="889" spans="8:9" x14ac:dyDescent="0.15">
      <c r="H889" s="445"/>
      <c r="I889" s="445"/>
    </row>
    <row r="890" spans="8:9" x14ac:dyDescent="0.15">
      <c r="H890" s="445"/>
      <c r="I890" s="445"/>
    </row>
    <row r="891" spans="8:9" x14ac:dyDescent="0.15">
      <c r="H891" s="445"/>
      <c r="I891" s="445"/>
    </row>
    <row r="892" spans="8:9" x14ac:dyDescent="0.15">
      <c r="H892" s="445"/>
      <c r="I892" s="445"/>
    </row>
    <row r="893" spans="8:9" x14ac:dyDescent="0.15">
      <c r="H893" s="445"/>
      <c r="I893" s="445"/>
    </row>
    <row r="894" spans="8:9" x14ac:dyDescent="0.15">
      <c r="H894" s="445"/>
      <c r="I894" s="445"/>
    </row>
    <row r="895" spans="8:9" x14ac:dyDescent="0.15">
      <c r="H895" s="445"/>
      <c r="I895" s="445"/>
    </row>
    <row r="896" spans="8:9" x14ac:dyDescent="0.15">
      <c r="H896" s="445"/>
      <c r="I896" s="445"/>
    </row>
    <row r="897" spans="8:9" x14ac:dyDescent="0.15">
      <c r="H897" s="445"/>
      <c r="I897" s="445"/>
    </row>
    <row r="898" spans="8:9" x14ac:dyDescent="0.15">
      <c r="H898" s="445"/>
      <c r="I898" s="445"/>
    </row>
    <row r="899" spans="8:9" x14ac:dyDescent="0.15">
      <c r="H899" s="445"/>
      <c r="I899" s="445"/>
    </row>
    <row r="900" spans="8:9" x14ac:dyDescent="0.15">
      <c r="H900" s="445"/>
      <c r="I900" s="445"/>
    </row>
    <row r="901" spans="8:9" x14ac:dyDescent="0.15">
      <c r="H901" s="445"/>
      <c r="I901" s="445"/>
    </row>
    <row r="902" spans="8:9" x14ac:dyDescent="0.15">
      <c r="H902" s="445"/>
      <c r="I902" s="445"/>
    </row>
    <row r="903" spans="8:9" x14ac:dyDescent="0.15">
      <c r="H903" s="445"/>
      <c r="I903" s="445"/>
    </row>
    <row r="904" spans="8:9" x14ac:dyDescent="0.15">
      <c r="H904" s="445"/>
      <c r="I904" s="445"/>
    </row>
    <row r="905" spans="8:9" x14ac:dyDescent="0.15">
      <c r="H905" s="445"/>
      <c r="I905" s="445"/>
    </row>
    <row r="906" spans="8:9" x14ac:dyDescent="0.15">
      <c r="H906" s="445"/>
      <c r="I906" s="445"/>
    </row>
    <row r="907" spans="8:9" x14ac:dyDescent="0.15">
      <c r="H907" s="445"/>
      <c r="I907" s="445"/>
    </row>
    <row r="908" spans="8:9" x14ac:dyDescent="0.15">
      <c r="H908" s="445"/>
      <c r="I908" s="445"/>
    </row>
    <row r="909" spans="8:9" x14ac:dyDescent="0.15">
      <c r="H909" s="445"/>
      <c r="I909" s="445"/>
    </row>
    <row r="910" spans="8:9" x14ac:dyDescent="0.15">
      <c r="H910" s="445"/>
      <c r="I910" s="445"/>
    </row>
    <row r="911" spans="8:9" x14ac:dyDescent="0.15">
      <c r="H911" s="445"/>
      <c r="I911" s="445"/>
    </row>
    <row r="912" spans="8:9" x14ac:dyDescent="0.15">
      <c r="H912" s="445"/>
      <c r="I912" s="445"/>
    </row>
    <row r="913" spans="8:9" x14ac:dyDescent="0.15">
      <c r="H913" s="445"/>
      <c r="I913" s="445"/>
    </row>
    <row r="914" spans="8:9" x14ac:dyDescent="0.15">
      <c r="H914" s="445"/>
      <c r="I914" s="445"/>
    </row>
    <row r="915" spans="8:9" x14ac:dyDescent="0.15">
      <c r="H915" s="445"/>
      <c r="I915" s="445"/>
    </row>
    <row r="916" spans="8:9" x14ac:dyDescent="0.15">
      <c r="H916" s="445"/>
      <c r="I916" s="445"/>
    </row>
    <row r="917" spans="8:9" x14ac:dyDescent="0.15">
      <c r="H917" s="445"/>
      <c r="I917" s="445"/>
    </row>
    <row r="918" spans="8:9" x14ac:dyDescent="0.15">
      <c r="H918" s="445"/>
      <c r="I918" s="445"/>
    </row>
    <row r="919" spans="8:9" x14ac:dyDescent="0.15">
      <c r="H919" s="445"/>
      <c r="I919" s="445"/>
    </row>
    <row r="920" spans="8:9" x14ac:dyDescent="0.15">
      <c r="H920" s="445"/>
      <c r="I920" s="445"/>
    </row>
    <row r="921" spans="8:9" x14ac:dyDescent="0.15">
      <c r="H921" s="445"/>
      <c r="I921" s="445"/>
    </row>
    <row r="922" spans="8:9" x14ac:dyDescent="0.15">
      <c r="H922" s="445"/>
      <c r="I922" s="445"/>
    </row>
    <row r="923" spans="8:9" x14ac:dyDescent="0.15">
      <c r="H923" s="445"/>
      <c r="I923" s="445"/>
    </row>
    <row r="924" spans="8:9" x14ac:dyDescent="0.15">
      <c r="H924" s="445"/>
      <c r="I924" s="445"/>
    </row>
    <row r="925" spans="8:9" x14ac:dyDescent="0.15">
      <c r="H925" s="445"/>
      <c r="I925" s="445"/>
    </row>
    <row r="926" spans="8:9" x14ac:dyDescent="0.15">
      <c r="H926" s="445"/>
      <c r="I926" s="445"/>
    </row>
    <row r="927" spans="8:9" x14ac:dyDescent="0.15">
      <c r="H927" s="445"/>
      <c r="I927" s="445"/>
    </row>
    <row r="928" spans="8:9" x14ac:dyDescent="0.15">
      <c r="H928" s="445"/>
      <c r="I928" s="445"/>
    </row>
    <row r="929" spans="8:9" x14ac:dyDescent="0.15">
      <c r="H929" s="445"/>
      <c r="I929" s="445"/>
    </row>
    <row r="930" spans="8:9" x14ac:dyDescent="0.15">
      <c r="H930" s="445"/>
      <c r="I930" s="445"/>
    </row>
    <row r="931" spans="8:9" x14ac:dyDescent="0.15">
      <c r="H931" s="445"/>
      <c r="I931" s="445"/>
    </row>
    <row r="932" spans="8:9" x14ac:dyDescent="0.15">
      <c r="H932" s="445"/>
      <c r="I932" s="445"/>
    </row>
    <row r="933" spans="8:9" x14ac:dyDescent="0.15">
      <c r="H933" s="445"/>
      <c r="I933" s="445"/>
    </row>
    <row r="934" spans="8:9" x14ac:dyDescent="0.15">
      <c r="H934" s="445"/>
      <c r="I934" s="445"/>
    </row>
    <row r="935" spans="8:9" x14ac:dyDescent="0.15">
      <c r="H935" s="445"/>
      <c r="I935" s="445"/>
    </row>
    <row r="936" spans="8:9" x14ac:dyDescent="0.15">
      <c r="H936" s="445"/>
      <c r="I936" s="445"/>
    </row>
    <row r="937" spans="8:9" x14ac:dyDescent="0.15">
      <c r="H937" s="445"/>
      <c r="I937" s="445"/>
    </row>
    <row r="938" spans="8:9" x14ac:dyDescent="0.15">
      <c r="H938" s="445"/>
      <c r="I938" s="445"/>
    </row>
    <row r="939" spans="8:9" x14ac:dyDescent="0.15">
      <c r="H939" s="445"/>
      <c r="I939" s="445"/>
    </row>
    <row r="940" spans="8:9" x14ac:dyDescent="0.15">
      <c r="H940" s="445"/>
      <c r="I940" s="445"/>
    </row>
    <row r="941" spans="8:9" x14ac:dyDescent="0.15">
      <c r="H941" s="445"/>
      <c r="I941" s="445"/>
    </row>
    <row r="942" spans="8:9" x14ac:dyDescent="0.15">
      <c r="H942" s="445"/>
      <c r="I942" s="445"/>
    </row>
    <row r="943" spans="8:9" x14ac:dyDescent="0.15">
      <c r="H943" s="445"/>
      <c r="I943" s="445"/>
    </row>
    <row r="944" spans="8:9" x14ac:dyDescent="0.15">
      <c r="H944" s="445"/>
      <c r="I944" s="445"/>
    </row>
    <row r="945" spans="8:9" x14ac:dyDescent="0.15">
      <c r="H945" s="445"/>
      <c r="I945" s="445"/>
    </row>
    <row r="946" spans="8:9" x14ac:dyDescent="0.15">
      <c r="H946" s="445"/>
      <c r="I946" s="445"/>
    </row>
    <row r="947" spans="8:9" x14ac:dyDescent="0.15">
      <c r="H947" s="445"/>
      <c r="I947" s="445"/>
    </row>
    <row r="948" spans="8:9" x14ac:dyDescent="0.15">
      <c r="H948" s="445"/>
      <c r="I948" s="445"/>
    </row>
    <row r="949" spans="8:9" x14ac:dyDescent="0.15">
      <c r="H949" s="445"/>
      <c r="I949" s="445"/>
    </row>
    <row r="950" spans="8:9" x14ac:dyDescent="0.15">
      <c r="H950" s="445"/>
      <c r="I950" s="445"/>
    </row>
    <row r="951" spans="8:9" x14ac:dyDescent="0.15">
      <c r="H951" s="445"/>
      <c r="I951" s="445"/>
    </row>
    <row r="952" spans="8:9" x14ac:dyDescent="0.15">
      <c r="H952" s="445"/>
      <c r="I952" s="445"/>
    </row>
    <row r="953" spans="8:9" x14ac:dyDescent="0.15">
      <c r="H953" s="445"/>
      <c r="I953" s="445"/>
    </row>
    <row r="954" spans="8:9" x14ac:dyDescent="0.15">
      <c r="H954" s="445"/>
      <c r="I954" s="445"/>
    </row>
    <row r="955" spans="8:9" x14ac:dyDescent="0.15">
      <c r="H955" s="445"/>
      <c r="I955" s="445"/>
    </row>
    <row r="956" spans="8:9" x14ac:dyDescent="0.15">
      <c r="H956" s="445"/>
      <c r="I956" s="445"/>
    </row>
    <row r="957" spans="8:9" x14ac:dyDescent="0.15">
      <c r="H957" s="445"/>
      <c r="I957" s="445"/>
    </row>
    <row r="958" spans="8:9" x14ac:dyDescent="0.15">
      <c r="H958" s="445"/>
      <c r="I958" s="445"/>
    </row>
    <row r="959" spans="8:9" x14ac:dyDescent="0.15">
      <c r="H959" s="445"/>
      <c r="I959" s="445"/>
    </row>
    <row r="960" spans="8:9" x14ac:dyDescent="0.15">
      <c r="H960" s="445"/>
      <c r="I960" s="445"/>
    </row>
    <row r="961" spans="8:9" x14ac:dyDescent="0.15">
      <c r="H961" s="445"/>
      <c r="I961" s="445"/>
    </row>
    <row r="962" spans="8:9" x14ac:dyDescent="0.15">
      <c r="H962" s="445"/>
      <c r="I962" s="445"/>
    </row>
    <row r="963" spans="8:9" x14ac:dyDescent="0.15">
      <c r="H963" s="445"/>
      <c r="I963" s="445"/>
    </row>
    <row r="964" spans="8:9" x14ac:dyDescent="0.15">
      <c r="H964" s="445"/>
      <c r="I964" s="445"/>
    </row>
    <row r="965" spans="8:9" x14ac:dyDescent="0.15">
      <c r="H965" s="445"/>
      <c r="I965" s="445"/>
    </row>
    <row r="966" spans="8:9" x14ac:dyDescent="0.15">
      <c r="H966" s="445"/>
      <c r="I966" s="445"/>
    </row>
    <row r="967" spans="8:9" x14ac:dyDescent="0.15">
      <c r="H967" s="445"/>
      <c r="I967" s="445"/>
    </row>
    <row r="968" spans="8:9" x14ac:dyDescent="0.15">
      <c r="H968" s="445"/>
      <c r="I968" s="445"/>
    </row>
    <row r="969" spans="8:9" x14ac:dyDescent="0.15">
      <c r="H969" s="445"/>
      <c r="I969" s="445"/>
    </row>
    <row r="970" spans="8:9" x14ac:dyDescent="0.15">
      <c r="H970" s="445"/>
      <c r="I970" s="445"/>
    </row>
    <row r="971" spans="8:9" x14ac:dyDescent="0.15">
      <c r="H971" s="445"/>
      <c r="I971" s="445"/>
    </row>
    <row r="972" spans="8:9" x14ac:dyDescent="0.15">
      <c r="H972" s="445"/>
      <c r="I972" s="445"/>
    </row>
    <row r="973" spans="8:9" x14ac:dyDescent="0.15">
      <c r="H973" s="445"/>
      <c r="I973" s="445"/>
    </row>
    <row r="974" spans="8:9" x14ac:dyDescent="0.15">
      <c r="H974" s="445"/>
      <c r="I974" s="445"/>
    </row>
    <row r="975" spans="8:9" x14ac:dyDescent="0.15">
      <c r="H975" s="445"/>
      <c r="I975" s="445"/>
    </row>
    <row r="976" spans="8:9" x14ac:dyDescent="0.15">
      <c r="H976" s="445"/>
      <c r="I976" s="445"/>
    </row>
    <row r="977" spans="8:9" x14ac:dyDescent="0.15">
      <c r="H977" s="445"/>
      <c r="I977" s="445"/>
    </row>
    <row r="978" spans="8:9" x14ac:dyDescent="0.15">
      <c r="H978" s="445"/>
      <c r="I978" s="445"/>
    </row>
    <row r="979" spans="8:9" x14ac:dyDescent="0.15">
      <c r="H979" s="445"/>
      <c r="I979" s="445"/>
    </row>
    <row r="980" spans="8:9" x14ac:dyDescent="0.15">
      <c r="H980" s="445"/>
      <c r="I980" s="445"/>
    </row>
    <row r="981" spans="8:9" x14ac:dyDescent="0.15">
      <c r="H981" s="445"/>
      <c r="I981" s="445"/>
    </row>
    <row r="982" spans="8:9" x14ac:dyDescent="0.15">
      <c r="H982" s="445"/>
      <c r="I982" s="445"/>
    </row>
    <row r="983" spans="8:9" x14ac:dyDescent="0.15">
      <c r="H983" s="445"/>
      <c r="I983" s="445"/>
    </row>
    <row r="984" spans="8:9" x14ac:dyDescent="0.15">
      <c r="H984" s="445"/>
      <c r="I984" s="445"/>
    </row>
    <row r="985" spans="8:9" x14ac:dyDescent="0.15">
      <c r="H985" s="445"/>
      <c r="I985" s="445"/>
    </row>
    <row r="986" spans="8:9" x14ac:dyDescent="0.15">
      <c r="H986" s="445"/>
      <c r="I986" s="445"/>
    </row>
    <row r="987" spans="8:9" x14ac:dyDescent="0.15">
      <c r="H987" s="445"/>
      <c r="I987" s="445"/>
    </row>
    <row r="988" spans="8:9" x14ac:dyDescent="0.15">
      <c r="H988" s="445"/>
      <c r="I988" s="445"/>
    </row>
    <row r="989" spans="8:9" x14ac:dyDescent="0.15">
      <c r="H989" s="445"/>
      <c r="I989" s="445"/>
    </row>
    <row r="990" spans="8:9" x14ac:dyDescent="0.15">
      <c r="H990" s="445"/>
      <c r="I990" s="445"/>
    </row>
    <row r="991" spans="8:9" x14ac:dyDescent="0.15">
      <c r="H991" s="445"/>
      <c r="I991" s="445"/>
    </row>
    <row r="992" spans="8:9" x14ac:dyDescent="0.15">
      <c r="H992" s="445"/>
      <c r="I992" s="445"/>
    </row>
    <row r="993" spans="8:9" x14ac:dyDescent="0.15">
      <c r="H993" s="445"/>
      <c r="I993" s="445"/>
    </row>
    <row r="994" spans="8:9" x14ac:dyDescent="0.15">
      <c r="H994" s="445"/>
      <c r="I994" s="445"/>
    </row>
    <row r="995" spans="8:9" x14ac:dyDescent="0.15">
      <c r="H995" s="445"/>
      <c r="I995" s="445"/>
    </row>
    <row r="996" spans="8:9" x14ac:dyDescent="0.15">
      <c r="H996" s="445"/>
      <c r="I996" s="445"/>
    </row>
    <row r="997" spans="8:9" x14ac:dyDescent="0.15">
      <c r="H997" s="445"/>
      <c r="I997" s="445"/>
    </row>
    <row r="998" spans="8:9" x14ac:dyDescent="0.15">
      <c r="H998" s="445"/>
      <c r="I998" s="445"/>
    </row>
    <row r="999" spans="8:9" x14ac:dyDescent="0.15">
      <c r="H999" s="445"/>
      <c r="I999" s="445"/>
    </row>
    <row r="1000" spans="8:9" x14ac:dyDescent="0.15">
      <c r="H1000" s="445"/>
      <c r="I1000" s="445"/>
    </row>
    <row r="1001" spans="8:9" x14ac:dyDescent="0.15">
      <c r="H1001" s="445"/>
      <c r="I1001" s="445"/>
    </row>
    <row r="1002" spans="8:9" x14ac:dyDescent="0.15">
      <c r="H1002" s="445"/>
      <c r="I1002" s="445"/>
    </row>
    <row r="1003" spans="8:9" x14ac:dyDescent="0.15">
      <c r="H1003" s="445"/>
      <c r="I1003" s="445"/>
    </row>
    <row r="1004" spans="8:9" x14ac:dyDescent="0.15">
      <c r="H1004" s="445"/>
      <c r="I1004" s="445"/>
    </row>
    <row r="1005" spans="8:9" x14ac:dyDescent="0.15">
      <c r="H1005" s="445"/>
      <c r="I1005" s="445"/>
    </row>
    <row r="1006" spans="8:9" x14ac:dyDescent="0.15">
      <c r="H1006" s="445"/>
      <c r="I1006" s="445"/>
    </row>
    <row r="1007" spans="8:9" x14ac:dyDescent="0.15">
      <c r="H1007" s="445"/>
      <c r="I1007" s="445"/>
    </row>
    <row r="1008" spans="8:9" x14ac:dyDescent="0.15">
      <c r="H1008" s="445"/>
      <c r="I1008" s="445"/>
    </row>
    <row r="1009" spans="8:9" x14ac:dyDescent="0.15">
      <c r="H1009" s="445"/>
      <c r="I1009" s="445"/>
    </row>
    <row r="1010" spans="8:9" x14ac:dyDescent="0.15">
      <c r="H1010" s="445"/>
      <c r="I1010" s="445"/>
    </row>
    <row r="1011" spans="8:9" x14ac:dyDescent="0.15">
      <c r="H1011" s="445"/>
      <c r="I1011" s="445"/>
    </row>
    <row r="1012" spans="8:9" x14ac:dyDescent="0.15">
      <c r="H1012" s="445"/>
      <c r="I1012" s="445"/>
    </row>
    <row r="1013" spans="8:9" x14ac:dyDescent="0.15">
      <c r="H1013" s="445"/>
      <c r="I1013" s="445"/>
    </row>
    <row r="1014" spans="8:9" x14ac:dyDescent="0.15">
      <c r="H1014" s="445"/>
      <c r="I1014" s="445"/>
    </row>
    <row r="1015" spans="8:9" x14ac:dyDescent="0.15">
      <c r="H1015" s="445"/>
      <c r="I1015" s="445"/>
    </row>
    <row r="1016" spans="8:9" x14ac:dyDescent="0.15">
      <c r="H1016" s="445"/>
      <c r="I1016" s="445"/>
    </row>
    <row r="1017" spans="8:9" x14ac:dyDescent="0.15">
      <c r="H1017" s="445"/>
      <c r="I1017" s="445"/>
    </row>
    <row r="1018" spans="8:9" x14ac:dyDescent="0.15">
      <c r="H1018" s="445"/>
      <c r="I1018" s="445"/>
    </row>
    <row r="1019" spans="8:9" x14ac:dyDescent="0.15">
      <c r="H1019" s="445"/>
      <c r="I1019" s="445"/>
    </row>
    <row r="1020" spans="8:9" x14ac:dyDescent="0.15">
      <c r="H1020" s="445"/>
      <c r="I1020" s="445"/>
    </row>
    <row r="1021" spans="8:9" x14ac:dyDescent="0.15">
      <c r="H1021" s="445"/>
      <c r="I1021" s="445"/>
    </row>
    <row r="1022" spans="8:9" x14ac:dyDescent="0.15">
      <c r="H1022" s="445"/>
      <c r="I1022" s="445"/>
    </row>
    <row r="1023" spans="8:9" x14ac:dyDescent="0.15">
      <c r="H1023" s="445"/>
      <c r="I1023" s="445"/>
    </row>
    <row r="1024" spans="8:9" x14ac:dyDescent="0.15">
      <c r="H1024" s="445"/>
      <c r="I1024" s="445"/>
    </row>
    <row r="1025" spans="8:9" x14ac:dyDescent="0.15">
      <c r="H1025" s="445"/>
      <c r="I1025" s="445"/>
    </row>
    <row r="1026" spans="8:9" x14ac:dyDescent="0.15">
      <c r="H1026" s="445"/>
      <c r="I1026" s="445"/>
    </row>
    <row r="1027" spans="8:9" x14ac:dyDescent="0.15">
      <c r="H1027" s="445"/>
      <c r="I1027" s="445"/>
    </row>
    <row r="1028" spans="8:9" x14ac:dyDescent="0.15">
      <c r="H1028" s="445"/>
      <c r="I1028" s="445"/>
    </row>
    <row r="1029" spans="8:9" x14ac:dyDescent="0.15">
      <c r="H1029" s="445"/>
      <c r="I1029" s="445"/>
    </row>
    <row r="1030" spans="8:9" x14ac:dyDescent="0.15">
      <c r="H1030" s="445"/>
      <c r="I1030" s="445"/>
    </row>
    <row r="1031" spans="8:9" x14ac:dyDescent="0.15">
      <c r="H1031" s="445"/>
      <c r="I1031" s="445"/>
    </row>
    <row r="1032" spans="8:9" x14ac:dyDescent="0.15">
      <c r="H1032" s="445"/>
      <c r="I1032" s="445"/>
    </row>
    <row r="1033" spans="8:9" x14ac:dyDescent="0.15">
      <c r="H1033" s="445"/>
      <c r="I1033" s="445"/>
    </row>
    <row r="1034" spans="8:9" x14ac:dyDescent="0.15">
      <c r="H1034" s="445"/>
      <c r="I1034" s="445"/>
    </row>
    <row r="1035" spans="8:9" x14ac:dyDescent="0.15">
      <c r="H1035" s="445"/>
      <c r="I1035" s="445"/>
    </row>
    <row r="1036" spans="8:9" x14ac:dyDescent="0.15">
      <c r="H1036" s="445"/>
      <c r="I1036" s="445"/>
    </row>
    <row r="1037" spans="8:9" x14ac:dyDescent="0.15">
      <c r="H1037" s="445"/>
      <c r="I1037" s="445"/>
    </row>
    <row r="1038" spans="8:9" x14ac:dyDescent="0.15">
      <c r="H1038" s="445"/>
      <c r="I1038" s="445"/>
    </row>
    <row r="1039" spans="8:9" x14ac:dyDescent="0.15">
      <c r="H1039" s="445"/>
      <c r="I1039" s="445"/>
    </row>
    <row r="1040" spans="8:9" x14ac:dyDescent="0.15">
      <c r="H1040" s="445"/>
      <c r="I1040" s="445"/>
    </row>
    <row r="1041" spans="8:9" x14ac:dyDescent="0.15">
      <c r="H1041" s="445"/>
      <c r="I1041" s="445"/>
    </row>
    <row r="1042" spans="8:9" x14ac:dyDescent="0.15">
      <c r="H1042" s="445"/>
      <c r="I1042" s="445"/>
    </row>
    <row r="1043" spans="8:9" x14ac:dyDescent="0.15">
      <c r="H1043" s="445"/>
      <c r="I1043" s="445"/>
    </row>
    <row r="1044" spans="8:9" x14ac:dyDescent="0.15">
      <c r="H1044" s="445"/>
      <c r="I1044" s="445"/>
    </row>
    <row r="1045" spans="8:9" x14ac:dyDescent="0.15">
      <c r="H1045" s="445"/>
      <c r="I1045" s="445"/>
    </row>
    <row r="1046" spans="8:9" x14ac:dyDescent="0.15">
      <c r="H1046" s="445"/>
      <c r="I1046" s="445"/>
    </row>
    <row r="1047" spans="8:9" x14ac:dyDescent="0.15">
      <c r="H1047" s="445"/>
      <c r="I1047" s="445"/>
    </row>
    <row r="1048" spans="8:9" x14ac:dyDescent="0.15">
      <c r="H1048" s="445"/>
      <c r="I1048" s="445"/>
    </row>
    <row r="1049" spans="8:9" x14ac:dyDescent="0.15">
      <c r="H1049" s="445"/>
      <c r="I1049" s="445"/>
    </row>
    <row r="1050" spans="8:9" x14ac:dyDescent="0.15">
      <c r="H1050" s="445"/>
      <c r="I1050" s="445"/>
    </row>
    <row r="1051" spans="8:9" x14ac:dyDescent="0.15">
      <c r="H1051" s="445"/>
      <c r="I1051" s="445"/>
    </row>
    <row r="1052" spans="8:9" x14ac:dyDescent="0.15">
      <c r="H1052" s="445"/>
      <c r="I1052" s="445"/>
    </row>
    <row r="1053" spans="8:9" x14ac:dyDescent="0.15">
      <c r="H1053" s="445"/>
      <c r="I1053" s="445"/>
    </row>
    <row r="1054" spans="8:9" x14ac:dyDescent="0.15">
      <c r="H1054" s="445"/>
      <c r="I1054" s="445"/>
    </row>
    <row r="1055" spans="8:9" x14ac:dyDescent="0.15">
      <c r="H1055" s="445"/>
      <c r="I1055" s="445"/>
    </row>
    <row r="1056" spans="8:9" x14ac:dyDescent="0.15">
      <c r="H1056" s="445"/>
      <c r="I1056" s="445"/>
    </row>
    <row r="1057" spans="8:9" x14ac:dyDescent="0.15">
      <c r="H1057" s="445"/>
      <c r="I1057" s="445"/>
    </row>
    <row r="1058" spans="8:9" x14ac:dyDescent="0.15">
      <c r="H1058" s="445"/>
      <c r="I1058" s="445"/>
    </row>
    <row r="1059" spans="8:9" x14ac:dyDescent="0.15">
      <c r="H1059" s="445"/>
      <c r="I1059" s="445"/>
    </row>
    <row r="1060" spans="8:9" x14ac:dyDescent="0.15">
      <c r="H1060" s="445"/>
      <c r="I1060" s="445"/>
    </row>
    <row r="1061" spans="8:9" x14ac:dyDescent="0.15">
      <c r="H1061" s="445"/>
      <c r="I1061" s="445"/>
    </row>
    <row r="1062" spans="8:9" x14ac:dyDescent="0.15">
      <c r="H1062" s="445"/>
      <c r="I1062" s="445"/>
    </row>
    <row r="1063" spans="8:9" x14ac:dyDescent="0.15">
      <c r="H1063" s="445"/>
      <c r="I1063" s="445"/>
    </row>
    <row r="1064" spans="8:9" x14ac:dyDescent="0.15">
      <c r="H1064" s="445"/>
      <c r="I1064" s="445"/>
    </row>
    <row r="1065" spans="8:9" x14ac:dyDescent="0.15">
      <c r="H1065" s="445"/>
      <c r="I1065" s="445"/>
    </row>
    <row r="1066" spans="8:9" x14ac:dyDescent="0.15">
      <c r="H1066" s="445"/>
      <c r="I1066" s="445"/>
    </row>
    <row r="1067" spans="8:9" x14ac:dyDescent="0.15">
      <c r="H1067" s="445"/>
      <c r="I1067" s="445"/>
    </row>
    <row r="1068" spans="8:9" x14ac:dyDescent="0.15">
      <c r="H1068" s="445"/>
      <c r="I1068" s="445"/>
    </row>
    <row r="1069" spans="8:9" x14ac:dyDescent="0.15">
      <c r="H1069" s="445"/>
      <c r="I1069" s="445"/>
    </row>
    <row r="1070" spans="8:9" x14ac:dyDescent="0.15">
      <c r="H1070" s="445"/>
      <c r="I1070" s="445"/>
    </row>
    <row r="1071" spans="8:9" x14ac:dyDescent="0.15">
      <c r="H1071" s="445"/>
      <c r="I1071" s="445"/>
    </row>
    <row r="1072" spans="8:9" x14ac:dyDescent="0.15">
      <c r="H1072" s="445"/>
      <c r="I1072" s="445"/>
    </row>
    <row r="1073" spans="8:9" x14ac:dyDescent="0.15">
      <c r="H1073" s="445"/>
      <c r="I1073" s="445"/>
    </row>
    <row r="1074" spans="8:9" x14ac:dyDescent="0.15">
      <c r="H1074" s="445"/>
      <c r="I1074" s="445"/>
    </row>
    <row r="1075" spans="8:9" x14ac:dyDescent="0.15">
      <c r="H1075" s="445"/>
      <c r="I1075" s="445"/>
    </row>
    <row r="1076" spans="8:9" x14ac:dyDescent="0.15">
      <c r="H1076" s="445"/>
      <c r="I1076" s="445"/>
    </row>
    <row r="1077" spans="8:9" x14ac:dyDescent="0.15">
      <c r="H1077" s="445"/>
      <c r="I1077" s="445"/>
    </row>
    <row r="1078" spans="8:9" x14ac:dyDescent="0.15">
      <c r="H1078" s="445"/>
      <c r="I1078" s="445"/>
    </row>
    <row r="1079" spans="8:9" x14ac:dyDescent="0.15">
      <c r="H1079" s="445"/>
      <c r="I1079" s="445"/>
    </row>
    <row r="1080" spans="8:9" x14ac:dyDescent="0.15">
      <c r="H1080" s="445"/>
      <c r="I1080" s="445"/>
    </row>
    <row r="1081" spans="8:9" x14ac:dyDescent="0.15">
      <c r="H1081" s="445"/>
      <c r="I1081" s="445"/>
    </row>
    <row r="1082" spans="8:9" x14ac:dyDescent="0.15">
      <c r="H1082" s="445"/>
      <c r="I1082" s="445"/>
    </row>
    <row r="1083" spans="8:9" x14ac:dyDescent="0.15">
      <c r="H1083" s="445"/>
      <c r="I1083" s="445"/>
    </row>
    <row r="1084" spans="8:9" x14ac:dyDescent="0.15">
      <c r="H1084" s="445"/>
      <c r="I1084" s="445"/>
    </row>
    <row r="1085" spans="8:9" x14ac:dyDescent="0.15">
      <c r="H1085" s="445"/>
      <c r="I1085" s="445"/>
    </row>
    <row r="1086" spans="8:9" x14ac:dyDescent="0.15">
      <c r="H1086" s="445"/>
      <c r="I1086" s="445"/>
    </row>
    <row r="1087" spans="8:9" x14ac:dyDescent="0.15">
      <c r="H1087" s="445"/>
      <c r="I1087" s="445"/>
    </row>
    <row r="1088" spans="8:9" x14ac:dyDescent="0.15">
      <c r="H1088" s="445"/>
      <c r="I1088" s="445"/>
    </row>
    <row r="1089" spans="8:9" x14ac:dyDescent="0.15">
      <c r="H1089" s="445"/>
      <c r="I1089" s="445"/>
    </row>
    <row r="1090" spans="8:9" x14ac:dyDescent="0.15">
      <c r="H1090" s="445"/>
      <c r="I1090" s="445"/>
    </row>
    <row r="1091" spans="8:9" x14ac:dyDescent="0.15">
      <c r="H1091" s="445"/>
      <c r="I1091" s="445"/>
    </row>
    <row r="1092" spans="8:9" x14ac:dyDescent="0.15">
      <c r="H1092" s="445"/>
      <c r="I1092" s="445"/>
    </row>
    <row r="1093" spans="8:9" x14ac:dyDescent="0.15">
      <c r="H1093" s="445"/>
      <c r="I1093" s="445"/>
    </row>
    <row r="1094" spans="8:9" x14ac:dyDescent="0.15">
      <c r="H1094" s="445"/>
      <c r="I1094" s="445"/>
    </row>
    <row r="1095" spans="8:9" x14ac:dyDescent="0.15">
      <c r="H1095" s="445"/>
      <c r="I1095" s="445"/>
    </row>
    <row r="1096" spans="8:9" x14ac:dyDescent="0.15">
      <c r="H1096" s="445"/>
      <c r="I1096" s="445"/>
    </row>
    <row r="1097" spans="8:9" x14ac:dyDescent="0.15">
      <c r="H1097" s="445"/>
      <c r="I1097" s="445"/>
    </row>
    <row r="1098" spans="8:9" x14ac:dyDescent="0.15">
      <c r="H1098" s="445"/>
      <c r="I1098" s="445"/>
    </row>
    <row r="1099" spans="8:9" x14ac:dyDescent="0.15">
      <c r="H1099" s="445"/>
      <c r="I1099" s="445"/>
    </row>
    <row r="1100" spans="8:9" x14ac:dyDescent="0.15">
      <c r="H1100" s="445"/>
      <c r="I1100" s="445"/>
    </row>
    <row r="1101" spans="8:9" x14ac:dyDescent="0.15">
      <c r="H1101" s="445"/>
      <c r="I1101" s="445"/>
    </row>
    <row r="1102" spans="8:9" x14ac:dyDescent="0.15">
      <c r="H1102" s="445"/>
      <c r="I1102" s="445"/>
    </row>
    <row r="1103" spans="8:9" x14ac:dyDescent="0.15">
      <c r="H1103" s="445"/>
      <c r="I1103" s="445"/>
    </row>
    <row r="1104" spans="8:9" x14ac:dyDescent="0.15">
      <c r="H1104" s="445"/>
      <c r="I1104" s="445"/>
    </row>
    <row r="1105" spans="8:9" x14ac:dyDescent="0.15">
      <c r="H1105" s="445"/>
      <c r="I1105" s="445"/>
    </row>
    <row r="1106" spans="8:9" x14ac:dyDescent="0.15">
      <c r="H1106" s="445"/>
      <c r="I1106" s="445"/>
    </row>
    <row r="1107" spans="8:9" x14ac:dyDescent="0.15">
      <c r="H1107" s="445"/>
      <c r="I1107" s="445"/>
    </row>
    <row r="1108" spans="8:9" x14ac:dyDescent="0.15">
      <c r="H1108" s="445"/>
      <c r="I1108" s="445"/>
    </row>
    <row r="1109" spans="8:9" x14ac:dyDescent="0.15">
      <c r="H1109" s="445"/>
      <c r="I1109" s="445"/>
    </row>
    <row r="1110" spans="8:9" x14ac:dyDescent="0.15">
      <c r="H1110" s="445"/>
      <c r="I1110" s="445"/>
    </row>
    <row r="1111" spans="8:9" x14ac:dyDescent="0.15">
      <c r="H1111" s="445"/>
      <c r="I1111" s="445"/>
    </row>
    <row r="1112" spans="8:9" x14ac:dyDescent="0.15">
      <c r="H1112" s="445"/>
      <c r="I1112" s="445"/>
    </row>
    <row r="1113" spans="8:9" x14ac:dyDescent="0.15">
      <c r="H1113" s="445"/>
      <c r="I1113" s="445"/>
    </row>
    <row r="1114" spans="8:9" x14ac:dyDescent="0.15">
      <c r="H1114" s="445"/>
      <c r="I1114" s="445"/>
    </row>
    <row r="1115" spans="8:9" x14ac:dyDescent="0.15">
      <c r="H1115" s="445"/>
      <c r="I1115" s="445"/>
    </row>
    <row r="1116" spans="8:9" x14ac:dyDescent="0.15">
      <c r="H1116" s="445"/>
      <c r="I1116" s="445"/>
    </row>
    <row r="1117" spans="8:9" x14ac:dyDescent="0.15">
      <c r="H1117" s="445"/>
      <c r="I1117" s="445"/>
    </row>
    <row r="1118" spans="8:9" x14ac:dyDescent="0.15">
      <c r="H1118" s="445"/>
      <c r="I1118" s="445"/>
    </row>
    <row r="1119" spans="8:9" x14ac:dyDescent="0.15">
      <c r="H1119" s="445"/>
      <c r="I1119" s="445"/>
    </row>
    <row r="1120" spans="8:9" x14ac:dyDescent="0.15">
      <c r="H1120" s="445"/>
      <c r="I1120" s="445"/>
    </row>
    <row r="1121" spans="8:9" x14ac:dyDescent="0.15">
      <c r="H1121" s="445"/>
      <c r="I1121" s="445"/>
    </row>
    <row r="1122" spans="8:9" x14ac:dyDescent="0.15">
      <c r="H1122" s="445"/>
      <c r="I1122" s="445"/>
    </row>
    <row r="1123" spans="8:9" x14ac:dyDescent="0.15">
      <c r="H1123" s="445"/>
      <c r="I1123" s="445"/>
    </row>
    <row r="1124" spans="8:9" x14ac:dyDescent="0.15">
      <c r="H1124" s="445"/>
      <c r="I1124" s="445"/>
    </row>
    <row r="1125" spans="8:9" x14ac:dyDescent="0.15">
      <c r="H1125" s="445"/>
      <c r="I1125" s="445"/>
    </row>
    <row r="1126" spans="8:9" x14ac:dyDescent="0.15">
      <c r="H1126" s="445"/>
      <c r="I1126" s="445"/>
    </row>
    <row r="1127" spans="8:9" x14ac:dyDescent="0.15">
      <c r="H1127" s="445"/>
      <c r="I1127" s="445"/>
    </row>
    <row r="1128" spans="8:9" x14ac:dyDescent="0.15">
      <c r="H1128" s="445"/>
      <c r="I1128" s="445"/>
    </row>
    <row r="1129" spans="8:9" x14ac:dyDescent="0.15">
      <c r="H1129" s="445"/>
      <c r="I1129" s="445"/>
    </row>
    <row r="1130" spans="8:9" x14ac:dyDescent="0.15">
      <c r="H1130" s="445"/>
      <c r="I1130" s="445"/>
    </row>
    <row r="1131" spans="8:9" x14ac:dyDescent="0.15">
      <c r="H1131" s="445"/>
      <c r="I1131" s="445"/>
    </row>
    <row r="1132" spans="8:9" x14ac:dyDescent="0.15">
      <c r="H1132" s="445"/>
      <c r="I1132" s="445"/>
    </row>
    <row r="1133" spans="8:9" x14ac:dyDescent="0.15">
      <c r="H1133" s="445"/>
      <c r="I1133" s="445"/>
    </row>
    <row r="1134" spans="8:9" x14ac:dyDescent="0.15">
      <c r="H1134" s="445"/>
      <c r="I1134" s="445"/>
    </row>
    <row r="1135" spans="8:9" x14ac:dyDescent="0.15">
      <c r="H1135" s="445"/>
      <c r="I1135" s="445"/>
    </row>
    <row r="1136" spans="8:9" x14ac:dyDescent="0.15">
      <c r="H1136" s="445"/>
      <c r="I1136" s="445"/>
    </row>
    <row r="1137" spans="8:9" x14ac:dyDescent="0.15">
      <c r="H1137" s="445"/>
      <c r="I1137" s="445"/>
    </row>
    <row r="1138" spans="8:9" x14ac:dyDescent="0.15">
      <c r="H1138" s="445"/>
      <c r="I1138" s="445"/>
    </row>
    <row r="1139" spans="8:9" x14ac:dyDescent="0.15">
      <c r="H1139" s="445"/>
      <c r="I1139" s="445"/>
    </row>
    <row r="1140" spans="8:9" x14ac:dyDescent="0.15">
      <c r="H1140" s="445"/>
      <c r="I1140" s="445"/>
    </row>
    <row r="1141" spans="8:9" x14ac:dyDescent="0.15">
      <c r="H1141" s="445"/>
      <c r="I1141" s="445"/>
    </row>
    <row r="1142" spans="8:9" x14ac:dyDescent="0.15">
      <c r="H1142" s="445"/>
      <c r="I1142" s="445"/>
    </row>
    <row r="1143" spans="8:9" x14ac:dyDescent="0.15">
      <c r="H1143" s="445"/>
      <c r="I1143" s="445"/>
    </row>
    <row r="1144" spans="8:9" x14ac:dyDescent="0.15">
      <c r="H1144" s="445"/>
      <c r="I1144" s="445"/>
    </row>
    <row r="1145" spans="8:9" x14ac:dyDescent="0.15">
      <c r="H1145" s="445"/>
      <c r="I1145" s="445"/>
    </row>
    <row r="1146" spans="8:9" x14ac:dyDescent="0.15">
      <c r="H1146" s="445"/>
      <c r="I1146" s="445"/>
    </row>
    <row r="1147" spans="8:9" x14ac:dyDescent="0.15">
      <c r="H1147" s="445"/>
      <c r="I1147" s="445"/>
    </row>
    <row r="1148" spans="8:9" x14ac:dyDescent="0.15">
      <c r="H1148" s="445"/>
      <c r="I1148" s="445"/>
    </row>
    <row r="1149" spans="8:9" x14ac:dyDescent="0.15">
      <c r="H1149" s="445"/>
      <c r="I1149" s="445"/>
    </row>
    <row r="1150" spans="8:9" x14ac:dyDescent="0.15">
      <c r="H1150" s="445"/>
      <c r="I1150" s="445"/>
    </row>
    <row r="1151" spans="8:9" x14ac:dyDescent="0.15">
      <c r="H1151" s="445"/>
      <c r="I1151" s="445"/>
    </row>
    <row r="1152" spans="8:9" x14ac:dyDescent="0.15">
      <c r="H1152" s="445"/>
      <c r="I1152" s="445"/>
    </row>
    <row r="1153" spans="8:9" x14ac:dyDescent="0.15">
      <c r="H1153" s="445"/>
      <c r="I1153" s="445"/>
    </row>
    <row r="1154" spans="8:9" x14ac:dyDescent="0.15">
      <c r="H1154" s="445"/>
      <c r="I1154" s="445"/>
    </row>
    <row r="1155" spans="8:9" x14ac:dyDescent="0.15">
      <c r="H1155" s="445"/>
      <c r="I1155" s="445"/>
    </row>
    <row r="1156" spans="8:9" x14ac:dyDescent="0.15">
      <c r="H1156" s="445"/>
      <c r="I1156" s="445"/>
    </row>
    <row r="1157" spans="8:9" x14ac:dyDescent="0.15">
      <c r="H1157" s="445"/>
      <c r="I1157" s="445"/>
    </row>
    <row r="1158" spans="8:9" x14ac:dyDescent="0.15">
      <c r="H1158" s="445"/>
      <c r="I1158" s="445"/>
    </row>
    <row r="1159" spans="8:9" x14ac:dyDescent="0.15">
      <c r="H1159" s="445"/>
      <c r="I1159" s="445"/>
    </row>
    <row r="1160" spans="8:9" x14ac:dyDescent="0.15">
      <c r="H1160" s="445"/>
      <c r="I1160" s="445"/>
    </row>
    <row r="1161" spans="8:9" x14ac:dyDescent="0.15">
      <c r="H1161" s="445"/>
      <c r="I1161" s="445"/>
    </row>
    <row r="1162" spans="8:9" x14ac:dyDescent="0.15">
      <c r="H1162" s="445"/>
      <c r="I1162" s="445"/>
    </row>
    <row r="1163" spans="8:9" x14ac:dyDescent="0.15">
      <c r="H1163" s="445"/>
      <c r="I1163" s="445"/>
    </row>
    <row r="1164" spans="8:9" x14ac:dyDescent="0.15">
      <c r="H1164" s="445"/>
      <c r="I1164" s="445"/>
    </row>
    <row r="1165" spans="8:9" x14ac:dyDescent="0.15">
      <c r="H1165" s="445"/>
      <c r="I1165" s="445"/>
    </row>
    <row r="1166" spans="8:9" x14ac:dyDescent="0.15">
      <c r="H1166" s="445"/>
      <c r="I1166" s="445"/>
    </row>
    <row r="1167" spans="8:9" x14ac:dyDescent="0.15">
      <c r="H1167" s="445"/>
      <c r="I1167" s="445"/>
    </row>
    <row r="1168" spans="8:9" x14ac:dyDescent="0.15">
      <c r="H1168" s="445"/>
      <c r="I1168" s="445"/>
    </row>
    <row r="1169" spans="8:9" x14ac:dyDescent="0.15">
      <c r="H1169" s="445"/>
      <c r="I1169" s="445"/>
    </row>
    <row r="1170" spans="8:9" x14ac:dyDescent="0.15">
      <c r="H1170" s="445"/>
      <c r="I1170" s="445"/>
    </row>
    <row r="1171" spans="8:9" x14ac:dyDescent="0.15">
      <c r="H1171" s="445"/>
      <c r="I1171" s="445"/>
    </row>
    <row r="1172" spans="8:9" x14ac:dyDescent="0.15">
      <c r="H1172" s="445"/>
      <c r="I1172" s="445"/>
    </row>
    <row r="1173" spans="8:9" x14ac:dyDescent="0.15">
      <c r="H1173" s="445"/>
      <c r="I1173" s="445"/>
    </row>
    <row r="1174" spans="8:9" x14ac:dyDescent="0.15">
      <c r="H1174" s="445"/>
      <c r="I1174" s="445"/>
    </row>
    <row r="1175" spans="8:9" x14ac:dyDescent="0.15">
      <c r="H1175" s="445"/>
      <c r="I1175" s="445"/>
    </row>
    <row r="1176" spans="8:9" x14ac:dyDescent="0.15">
      <c r="H1176" s="445"/>
      <c r="I1176" s="445"/>
    </row>
    <row r="1177" spans="8:9" x14ac:dyDescent="0.15">
      <c r="H1177" s="445"/>
      <c r="I1177" s="445"/>
    </row>
    <row r="1178" spans="8:9" x14ac:dyDescent="0.15">
      <c r="H1178" s="445"/>
      <c r="I1178" s="445"/>
    </row>
    <row r="1179" spans="8:9" x14ac:dyDescent="0.15">
      <c r="H1179" s="445"/>
      <c r="I1179" s="445"/>
    </row>
    <row r="1180" spans="8:9" x14ac:dyDescent="0.15">
      <c r="H1180" s="445"/>
      <c r="I1180" s="445"/>
    </row>
    <row r="1181" spans="8:9" x14ac:dyDescent="0.15">
      <c r="H1181" s="445"/>
      <c r="I1181" s="445"/>
    </row>
    <row r="1182" spans="8:9" x14ac:dyDescent="0.15">
      <c r="H1182" s="445"/>
      <c r="I1182" s="445"/>
    </row>
    <row r="1183" spans="8:9" x14ac:dyDescent="0.15">
      <c r="H1183" s="445"/>
      <c r="I1183" s="445"/>
    </row>
    <row r="1184" spans="8:9" x14ac:dyDescent="0.15">
      <c r="H1184" s="445"/>
      <c r="I1184" s="445"/>
    </row>
    <row r="1185" spans="8:9" x14ac:dyDescent="0.15">
      <c r="H1185" s="445"/>
      <c r="I1185" s="445"/>
    </row>
    <row r="1186" spans="8:9" x14ac:dyDescent="0.15">
      <c r="H1186" s="445"/>
      <c r="I1186" s="445"/>
    </row>
    <row r="1187" spans="8:9" x14ac:dyDescent="0.15">
      <c r="H1187" s="445"/>
      <c r="I1187" s="445"/>
    </row>
    <row r="1188" spans="8:9" x14ac:dyDescent="0.15">
      <c r="H1188" s="445"/>
      <c r="I1188" s="445"/>
    </row>
    <row r="1189" spans="8:9" x14ac:dyDescent="0.15">
      <c r="H1189" s="445"/>
      <c r="I1189" s="445"/>
    </row>
    <row r="1190" spans="8:9" x14ac:dyDescent="0.15">
      <c r="H1190" s="445"/>
      <c r="I1190" s="445"/>
    </row>
    <row r="1191" spans="8:9" x14ac:dyDescent="0.15">
      <c r="H1191" s="445"/>
      <c r="I1191" s="445"/>
    </row>
    <row r="1192" spans="8:9" x14ac:dyDescent="0.15">
      <c r="H1192" s="445"/>
      <c r="I1192" s="445"/>
    </row>
    <row r="1193" spans="8:9" x14ac:dyDescent="0.15">
      <c r="H1193" s="445"/>
      <c r="I1193" s="445"/>
    </row>
    <row r="1194" spans="8:9" x14ac:dyDescent="0.15">
      <c r="H1194" s="445"/>
      <c r="I1194" s="445"/>
    </row>
    <row r="1195" spans="8:9" x14ac:dyDescent="0.15">
      <c r="H1195" s="445"/>
      <c r="I1195" s="445"/>
    </row>
    <row r="1196" spans="8:9" x14ac:dyDescent="0.15">
      <c r="H1196" s="445"/>
      <c r="I1196" s="445"/>
    </row>
    <row r="1197" spans="8:9" x14ac:dyDescent="0.15">
      <c r="H1197" s="445"/>
      <c r="I1197" s="445"/>
    </row>
    <row r="1198" spans="8:9" x14ac:dyDescent="0.15">
      <c r="H1198" s="445"/>
      <c r="I1198" s="445"/>
    </row>
    <row r="1199" spans="8:9" x14ac:dyDescent="0.15">
      <c r="H1199" s="445"/>
      <c r="I1199" s="445"/>
    </row>
    <row r="1200" spans="8:9" x14ac:dyDescent="0.15">
      <c r="H1200" s="445"/>
      <c r="I1200" s="445"/>
    </row>
    <row r="1201" spans="8:9" x14ac:dyDescent="0.15">
      <c r="H1201" s="445"/>
      <c r="I1201" s="445"/>
    </row>
    <row r="1202" spans="8:9" x14ac:dyDescent="0.15">
      <c r="H1202" s="445"/>
      <c r="I1202" s="445"/>
    </row>
    <row r="1203" spans="8:9" x14ac:dyDescent="0.15">
      <c r="H1203" s="445"/>
      <c r="I1203" s="445"/>
    </row>
    <row r="1204" spans="8:9" x14ac:dyDescent="0.15">
      <c r="H1204" s="445"/>
      <c r="I1204" s="445"/>
    </row>
    <row r="1205" spans="8:9" x14ac:dyDescent="0.15">
      <c r="H1205" s="445"/>
      <c r="I1205" s="445"/>
    </row>
    <row r="1206" spans="8:9" x14ac:dyDescent="0.15">
      <c r="H1206" s="445"/>
      <c r="I1206" s="445"/>
    </row>
    <row r="1207" spans="8:9" x14ac:dyDescent="0.15">
      <c r="H1207" s="445"/>
      <c r="I1207" s="445"/>
    </row>
    <row r="1208" spans="8:9" x14ac:dyDescent="0.15">
      <c r="H1208" s="445"/>
      <c r="I1208" s="445"/>
    </row>
    <row r="1209" spans="8:9" x14ac:dyDescent="0.15">
      <c r="H1209" s="445"/>
      <c r="I1209" s="445"/>
    </row>
    <row r="1210" spans="8:9" x14ac:dyDescent="0.15">
      <c r="H1210" s="445"/>
      <c r="I1210" s="445"/>
    </row>
    <row r="1211" spans="8:9" x14ac:dyDescent="0.15">
      <c r="H1211" s="445"/>
      <c r="I1211" s="445"/>
    </row>
    <row r="1212" spans="8:9" x14ac:dyDescent="0.15">
      <c r="H1212" s="445"/>
      <c r="I1212" s="445"/>
    </row>
    <row r="1213" spans="8:9" x14ac:dyDescent="0.15">
      <c r="H1213" s="445"/>
      <c r="I1213" s="445"/>
    </row>
    <row r="1214" spans="8:9" x14ac:dyDescent="0.15">
      <c r="H1214" s="445"/>
      <c r="I1214" s="445"/>
    </row>
    <row r="1215" spans="8:9" x14ac:dyDescent="0.15">
      <c r="H1215" s="445"/>
      <c r="I1215" s="445"/>
    </row>
    <row r="1216" spans="8:9" x14ac:dyDescent="0.15">
      <c r="H1216" s="445"/>
      <c r="I1216" s="445"/>
    </row>
    <row r="1217" spans="8:9" x14ac:dyDescent="0.15">
      <c r="H1217" s="445"/>
      <c r="I1217" s="445"/>
    </row>
    <row r="1218" spans="8:9" x14ac:dyDescent="0.15">
      <c r="H1218" s="445"/>
      <c r="I1218" s="445"/>
    </row>
    <row r="1219" spans="8:9" x14ac:dyDescent="0.15">
      <c r="H1219" s="445"/>
      <c r="I1219" s="445"/>
    </row>
    <row r="1220" spans="8:9" x14ac:dyDescent="0.15">
      <c r="H1220" s="445"/>
      <c r="I1220" s="445"/>
    </row>
    <row r="1221" spans="8:9" x14ac:dyDescent="0.15">
      <c r="H1221" s="445"/>
      <c r="I1221" s="445"/>
    </row>
    <row r="1222" spans="8:9" x14ac:dyDescent="0.15">
      <c r="H1222" s="445"/>
      <c r="I1222" s="445"/>
    </row>
    <row r="1223" spans="8:9" x14ac:dyDescent="0.15">
      <c r="H1223" s="445"/>
      <c r="I1223" s="445"/>
    </row>
    <row r="1224" spans="8:9" x14ac:dyDescent="0.15">
      <c r="H1224" s="445"/>
      <c r="I1224" s="445"/>
    </row>
    <row r="1225" spans="8:9" x14ac:dyDescent="0.15">
      <c r="H1225" s="445"/>
      <c r="I1225" s="445"/>
    </row>
    <row r="1226" spans="8:9" x14ac:dyDescent="0.15">
      <c r="H1226" s="445"/>
      <c r="I1226" s="445"/>
    </row>
    <row r="1227" spans="8:9" x14ac:dyDescent="0.15">
      <c r="H1227" s="445"/>
      <c r="I1227" s="445"/>
    </row>
    <row r="1228" spans="8:9" x14ac:dyDescent="0.15">
      <c r="H1228" s="445"/>
      <c r="I1228" s="445"/>
    </row>
    <row r="1229" spans="8:9" x14ac:dyDescent="0.15">
      <c r="H1229" s="445"/>
      <c r="I1229" s="445"/>
    </row>
    <row r="1230" spans="8:9" x14ac:dyDescent="0.15">
      <c r="H1230" s="445"/>
      <c r="I1230" s="445"/>
    </row>
    <row r="1231" spans="8:9" x14ac:dyDescent="0.15">
      <c r="H1231" s="445"/>
      <c r="I1231" s="445"/>
    </row>
    <row r="1232" spans="8:9" x14ac:dyDescent="0.15">
      <c r="H1232" s="445"/>
      <c r="I1232" s="445"/>
    </row>
    <row r="1233" spans="8:9" x14ac:dyDescent="0.15">
      <c r="H1233" s="445"/>
      <c r="I1233" s="445"/>
    </row>
    <row r="1234" spans="8:9" x14ac:dyDescent="0.15">
      <c r="H1234" s="445"/>
      <c r="I1234" s="445"/>
    </row>
    <row r="1235" spans="8:9" x14ac:dyDescent="0.15">
      <c r="H1235" s="445"/>
      <c r="I1235" s="445"/>
    </row>
    <row r="1236" spans="8:9" x14ac:dyDescent="0.15">
      <c r="H1236" s="445"/>
      <c r="I1236" s="445"/>
    </row>
    <row r="1237" spans="8:9" x14ac:dyDescent="0.15">
      <c r="H1237" s="445"/>
      <c r="I1237" s="445"/>
    </row>
    <row r="1238" spans="8:9" x14ac:dyDescent="0.15">
      <c r="H1238" s="445"/>
      <c r="I1238" s="445"/>
    </row>
    <row r="1239" spans="8:9" x14ac:dyDescent="0.15">
      <c r="H1239" s="445"/>
      <c r="I1239" s="445"/>
    </row>
    <row r="1240" spans="8:9" x14ac:dyDescent="0.15">
      <c r="H1240" s="445"/>
      <c r="I1240" s="445"/>
    </row>
    <row r="1241" spans="8:9" x14ac:dyDescent="0.15">
      <c r="H1241" s="445"/>
      <c r="I1241" s="445"/>
    </row>
    <row r="1242" spans="8:9" x14ac:dyDescent="0.15">
      <c r="H1242" s="445"/>
      <c r="I1242" s="445"/>
    </row>
    <row r="1243" spans="8:9" x14ac:dyDescent="0.15">
      <c r="H1243" s="445"/>
      <c r="I1243" s="445"/>
    </row>
    <row r="1244" spans="8:9" x14ac:dyDescent="0.15">
      <c r="H1244" s="445"/>
      <c r="I1244" s="445"/>
    </row>
    <row r="1245" spans="8:9" x14ac:dyDescent="0.15">
      <c r="H1245" s="445"/>
      <c r="I1245" s="445"/>
    </row>
    <row r="1246" spans="8:9" x14ac:dyDescent="0.15">
      <c r="H1246" s="445"/>
      <c r="I1246" s="445"/>
    </row>
    <row r="1247" spans="8:9" x14ac:dyDescent="0.15">
      <c r="H1247" s="445"/>
      <c r="I1247" s="445"/>
    </row>
    <row r="1248" spans="8:9" x14ac:dyDescent="0.15">
      <c r="H1248" s="445"/>
      <c r="I1248" s="445"/>
    </row>
    <row r="1249" spans="8:9" x14ac:dyDescent="0.15">
      <c r="H1249" s="445"/>
      <c r="I1249" s="445"/>
    </row>
    <row r="1250" spans="8:9" x14ac:dyDescent="0.15">
      <c r="H1250" s="445"/>
      <c r="I1250" s="445"/>
    </row>
    <row r="1251" spans="8:9" x14ac:dyDescent="0.15">
      <c r="H1251" s="445"/>
      <c r="I1251" s="445"/>
    </row>
    <row r="1252" spans="8:9" x14ac:dyDescent="0.15">
      <c r="H1252" s="445"/>
      <c r="I1252" s="445"/>
    </row>
    <row r="1253" spans="8:9" x14ac:dyDescent="0.15">
      <c r="H1253" s="445"/>
      <c r="I1253" s="445"/>
    </row>
    <row r="1254" spans="8:9" x14ac:dyDescent="0.15">
      <c r="H1254" s="445"/>
      <c r="I1254" s="445"/>
    </row>
    <row r="1255" spans="8:9" x14ac:dyDescent="0.15">
      <c r="H1255" s="445"/>
      <c r="I1255" s="445"/>
    </row>
    <row r="1256" spans="8:9" x14ac:dyDescent="0.15">
      <c r="H1256" s="445"/>
      <c r="I1256" s="445"/>
    </row>
    <row r="1257" spans="8:9" x14ac:dyDescent="0.15">
      <c r="H1257" s="445"/>
      <c r="I1257" s="445"/>
    </row>
    <row r="1258" spans="8:9" x14ac:dyDescent="0.15">
      <c r="H1258" s="445"/>
      <c r="I1258" s="445"/>
    </row>
    <row r="1259" spans="8:9" x14ac:dyDescent="0.15">
      <c r="H1259" s="445"/>
      <c r="I1259" s="445"/>
    </row>
    <row r="1260" spans="8:9" x14ac:dyDescent="0.15">
      <c r="H1260" s="445"/>
      <c r="I1260" s="445"/>
    </row>
    <row r="1261" spans="8:9" x14ac:dyDescent="0.15">
      <c r="H1261" s="445"/>
      <c r="I1261" s="445"/>
    </row>
    <row r="1262" spans="8:9" x14ac:dyDescent="0.15">
      <c r="H1262" s="445"/>
      <c r="I1262" s="445"/>
    </row>
    <row r="1263" spans="8:9" x14ac:dyDescent="0.15">
      <c r="H1263" s="445"/>
      <c r="I1263" s="445"/>
    </row>
    <row r="1264" spans="8:9" x14ac:dyDescent="0.15">
      <c r="H1264" s="445"/>
      <c r="I1264" s="445"/>
    </row>
    <row r="1265" spans="8:9" x14ac:dyDescent="0.15">
      <c r="H1265" s="445"/>
      <c r="I1265" s="445"/>
    </row>
    <row r="1266" spans="8:9" x14ac:dyDescent="0.15">
      <c r="H1266" s="445"/>
      <c r="I1266" s="445"/>
    </row>
    <row r="1267" spans="8:9" x14ac:dyDescent="0.15">
      <c r="H1267" s="445"/>
      <c r="I1267" s="445"/>
    </row>
    <row r="1268" spans="8:9" x14ac:dyDescent="0.15">
      <c r="H1268" s="445"/>
      <c r="I1268" s="445"/>
    </row>
    <row r="1269" spans="8:9" x14ac:dyDescent="0.15">
      <c r="H1269" s="445"/>
      <c r="I1269" s="445"/>
    </row>
    <row r="1270" spans="8:9" x14ac:dyDescent="0.15">
      <c r="H1270" s="445"/>
      <c r="I1270" s="445"/>
    </row>
    <row r="1271" spans="8:9" x14ac:dyDescent="0.15">
      <c r="H1271" s="445"/>
      <c r="I1271" s="445"/>
    </row>
    <row r="1272" spans="8:9" x14ac:dyDescent="0.15">
      <c r="H1272" s="445"/>
      <c r="I1272" s="445"/>
    </row>
    <row r="1273" spans="8:9" x14ac:dyDescent="0.15">
      <c r="H1273" s="445"/>
      <c r="I1273" s="445"/>
    </row>
    <row r="1274" spans="8:9" x14ac:dyDescent="0.15">
      <c r="H1274" s="445"/>
      <c r="I1274" s="445"/>
    </row>
    <row r="1275" spans="8:9" x14ac:dyDescent="0.15">
      <c r="H1275" s="445"/>
      <c r="I1275" s="445"/>
    </row>
    <row r="1276" spans="8:9" x14ac:dyDescent="0.15">
      <c r="H1276" s="445"/>
      <c r="I1276" s="445"/>
    </row>
    <row r="1277" spans="8:9" x14ac:dyDescent="0.15">
      <c r="H1277" s="445"/>
      <c r="I1277" s="445"/>
    </row>
    <row r="1278" spans="8:9" x14ac:dyDescent="0.15">
      <c r="H1278" s="445"/>
      <c r="I1278" s="445"/>
    </row>
    <row r="1279" spans="8:9" x14ac:dyDescent="0.15">
      <c r="H1279" s="445"/>
      <c r="I1279" s="445"/>
    </row>
    <row r="1280" spans="8:9" x14ac:dyDescent="0.15">
      <c r="H1280" s="445"/>
      <c r="I1280" s="445"/>
    </row>
    <row r="1281" spans="8:9" x14ac:dyDescent="0.15">
      <c r="H1281" s="445"/>
      <c r="I1281" s="445"/>
    </row>
    <row r="1282" spans="8:9" x14ac:dyDescent="0.15">
      <c r="H1282" s="445"/>
      <c r="I1282" s="445"/>
    </row>
    <row r="1283" spans="8:9" x14ac:dyDescent="0.15">
      <c r="H1283" s="445"/>
      <c r="I1283" s="445"/>
    </row>
    <row r="1284" spans="8:9" x14ac:dyDescent="0.15">
      <c r="H1284" s="445"/>
      <c r="I1284" s="445"/>
    </row>
    <row r="1285" spans="8:9" x14ac:dyDescent="0.15">
      <c r="H1285" s="445"/>
      <c r="I1285" s="445"/>
    </row>
    <row r="1286" spans="8:9" x14ac:dyDescent="0.15">
      <c r="H1286" s="445"/>
      <c r="I1286" s="445"/>
    </row>
    <row r="1287" spans="8:9" x14ac:dyDescent="0.15">
      <c r="H1287" s="445"/>
      <c r="I1287" s="445"/>
    </row>
    <row r="1288" spans="8:9" x14ac:dyDescent="0.15">
      <c r="H1288" s="445"/>
      <c r="I1288" s="445"/>
    </row>
    <row r="1289" spans="8:9" x14ac:dyDescent="0.15">
      <c r="H1289" s="445"/>
      <c r="I1289" s="445"/>
    </row>
    <row r="1290" spans="8:9" x14ac:dyDescent="0.15">
      <c r="H1290" s="445"/>
      <c r="I1290" s="445"/>
    </row>
    <row r="1291" spans="8:9" x14ac:dyDescent="0.15">
      <c r="H1291" s="445"/>
      <c r="I1291" s="445"/>
    </row>
    <row r="1292" spans="8:9" x14ac:dyDescent="0.15">
      <c r="H1292" s="445"/>
      <c r="I1292" s="445"/>
    </row>
    <row r="1293" spans="8:9" x14ac:dyDescent="0.15">
      <c r="H1293" s="445"/>
      <c r="I1293" s="445"/>
    </row>
    <row r="1294" spans="8:9" x14ac:dyDescent="0.15">
      <c r="H1294" s="445"/>
      <c r="I1294" s="445"/>
    </row>
    <row r="1295" spans="8:9" x14ac:dyDescent="0.15">
      <c r="H1295" s="445"/>
      <c r="I1295" s="445"/>
    </row>
    <row r="1296" spans="8:9" x14ac:dyDescent="0.15">
      <c r="H1296" s="445"/>
      <c r="I1296" s="445"/>
    </row>
    <row r="1297" spans="8:9" x14ac:dyDescent="0.15">
      <c r="H1297" s="445"/>
      <c r="I1297" s="445"/>
    </row>
    <row r="1298" spans="8:9" x14ac:dyDescent="0.15">
      <c r="H1298" s="445"/>
      <c r="I1298" s="445"/>
    </row>
    <row r="1299" spans="8:9" x14ac:dyDescent="0.15">
      <c r="H1299" s="445"/>
      <c r="I1299" s="445"/>
    </row>
    <row r="1300" spans="8:9" x14ac:dyDescent="0.15">
      <c r="H1300" s="445"/>
      <c r="I1300" s="445"/>
    </row>
    <row r="1301" spans="8:9" x14ac:dyDescent="0.15">
      <c r="H1301" s="445"/>
      <c r="I1301" s="445"/>
    </row>
    <row r="1302" spans="8:9" x14ac:dyDescent="0.15">
      <c r="H1302" s="445"/>
      <c r="I1302" s="445"/>
    </row>
    <row r="1303" spans="8:9" x14ac:dyDescent="0.15">
      <c r="H1303" s="445"/>
      <c r="I1303" s="445"/>
    </row>
    <row r="1304" spans="8:9" x14ac:dyDescent="0.15">
      <c r="H1304" s="445"/>
      <c r="I1304" s="445"/>
    </row>
    <row r="1305" spans="8:9" x14ac:dyDescent="0.15">
      <c r="H1305" s="445"/>
      <c r="I1305" s="445"/>
    </row>
    <row r="1306" spans="8:9" x14ac:dyDescent="0.15">
      <c r="H1306" s="445"/>
      <c r="I1306" s="445"/>
    </row>
    <row r="1307" spans="8:9" x14ac:dyDescent="0.15">
      <c r="H1307" s="445"/>
      <c r="I1307" s="445"/>
    </row>
    <row r="1308" spans="8:9" x14ac:dyDescent="0.15">
      <c r="H1308" s="445"/>
      <c r="I1308" s="445"/>
    </row>
    <row r="1309" spans="8:9" x14ac:dyDescent="0.15">
      <c r="H1309" s="445"/>
      <c r="I1309" s="445"/>
    </row>
    <row r="1310" spans="8:9" x14ac:dyDescent="0.15">
      <c r="H1310" s="445"/>
      <c r="I1310" s="445"/>
    </row>
    <row r="1311" spans="8:9" x14ac:dyDescent="0.15">
      <c r="H1311" s="445"/>
      <c r="I1311" s="445"/>
    </row>
    <row r="1312" spans="8:9" x14ac:dyDescent="0.15">
      <c r="H1312" s="445"/>
      <c r="I1312" s="445"/>
    </row>
    <row r="1313" spans="8:9" x14ac:dyDescent="0.15">
      <c r="H1313" s="445"/>
      <c r="I1313" s="445"/>
    </row>
    <row r="1314" spans="8:9" x14ac:dyDescent="0.15">
      <c r="H1314" s="445"/>
      <c r="I1314" s="445"/>
    </row>
    <row r="1315" spans="8:9" x14ac:dyDescent="0.15">
      <c r="H1315" s="445"/>
      <c r="I1315" s="445"/>
    </row>
    <row r="1316" spans="8:9" x14ac:dyDescent="0.15">
      <c r="H1316" s="445"/>
      <c r="I1316" s="445"/>
    </row>
    <row r="1317" spans="8:9" x14ac:dyDescent="0.15">
      <c r="H1317" s="445"/>
      <c r="I1317" s="445"/>
    </row>
    <row r="1318" spans="8:9" x14ac:dyDescent="0.15">
      <c r="H1318" s="445"/>
      <c r="I1318" s="445"/>
    </row>
    <row r="1319" spans="8:9" x14ac:dyDescent="0.15">
      <c r="H1319" s="445"/>
      <c r="I1319" s="445"/>
    </row>
    <row r="1320" spans="8:9" x14ac:dyDescent="0.15">
      <c r="H1320" s="445"/>
      <c r="I1320" s="445"/>
    </row>
    <row r="1321" spans="8:9" x14ac:dyDescent="0.15">
      <c r="H1321" s="445"/>
      <c r="I1321" s="445"/>
    </row>
    <row r="1322" spans="8:9" x14ac:dyDescent="0.15">
      <c r="H1322" s="445"/>
      <c r="I1322" s="445"/>
    </row>
    <row r="1323" spans="8:9" x14ac:dyDescent="0.15">
      <c r="H1323" s="445"/>
      <c r="I1323" s="445"/>
    </row>
    <row r="1324" spans="8:9" x14ac:dyDescent="0.15">
      <c r="H1324" s="445"/>
      <c r="I1324" s="445"/>
    </row>
    <row r="1325" spans="8:9" x14ac:dyDescent="0.15">
      <c r="H1325" s="445"/>
      <c r="I1325" s="445"/>
    </row>
    <row r="1326" spans="8:9" x14ac:dyDescent="0.15">
      <c r="H1326" s="445"/>
      <c r="I1326" s="445"/>
    </row>
    <row r="1327" spans="8:9" x14ac:dyDescent="0.15">
      <c r="H1327" s="445"/>
      <c r="I1327" s="445"/>
    </row>
    <row r="1328" spans="8:9" x14ac:dyDescent="0.15">
      <c r="H1328" s="445"/>
      <c r="I1328" s="445"/>
    </row>
    <row r="1329" spans="8:9" x14ac:dyDescent="0.15">
      <c r="H1329" s="445"/>
      <c r="I1329" s="445"/>
    </row>
    <row r="1330" spans="8:9" x14ac:dyDescent="0.15">
      <c r="H1330" s="445"/>
      <c r="I1330" s="445"/>
    </row>
    <row r="1331" spans="8:9" x14ac:dyDescent="0.15">
      <c r="H1331" s="445"/>
      <c r="I1331" s="445"/>
    </row>
    <row r="1332" spans="8:9" x14ac:dyDescent="0.15">
      <c r="H1332" s="445"/>
      <c r="I1332" s="445"/>
    </row>
    <row r="1333" spans="8:9" x14ac:dyDescent="0.15">
      <c r="H1333" s="445"/>
      <c r="I1333" s="445"/>
    </row>
    <row r="1334" spans="8:9" x14ac:dyDescent="0.15">
      <c r="H1334" s="445"/>
      <c r="I1334" s="445"/>
    </row>
    <row r="1335" spans="8:9" x14ac:dyDescent="0.15">
      <c r="H1335" s="445"/>
      <c r="I1335" s="445"/>
    </row>
    <row r="1336" spans="8:9" x14ac:dyDescent="0.15">
      <c r="H1336" s="445"/>
      <c r="I1336" s="445"/>
    </row>
    <row r="1337" spans="8:9" x14ac:dyDescent="0.15">
      <c r="H1337" s="445"/>
      <c r="I1337" s="445"/>
    </row>
    <row r="1338" spans="8:9" x14ac:dyDescent="0.15">
      <c r="H1338" s="445"/>
      <c r="I1338" s="445"/>
    </row>
    <row r="1339" spans="8:9" x14ac:dyDescent="0.15">
      <c r="H1339" s="445"/>
      <c r="I1339" s="445"/>
    </row>
    <row r="1340" spans="8:9" x14ac:dyDescent="0.15">
      <c r="H1340" s="445"/>
      <c r="I1340" s="445"/>
    </row>
    <row r="1341" spans="8:9" x14ac:dyDescent="0.15">
      <c r="H1341" s="445"/>
      <c r="I1341" s="445"/>
    </row>
    <row r="1342" spans="8:9" x14ac:dyDescent="0.15">
      <c r="H1342" s="445"/>
      <c r="I1342" s="445"/>
    </row>
    <row r="1343" spans="8:9" x14ac:dyDescent="0.15">
      <c r="H1343" s="445"/>
      <c r="I1343" s="445"/>
    </row>
    <row r="1344" spans="8:9" x14ac:dyDescent="0.15">
      <c r="H1344" s="445"/>
      <c r="I1344" s="445"/>
    </row>
    <row r="1345" spans="8:9" x14ac:dyDescent="0.15">
      <c r="H1345" s="445"/>
      <c r="I1345" s="445"/>
    </row>
    <row r="1346" spans="8:9" x14ac:dyDescent="0.15">
      <c r="H1346" s="445"/>
      <c r="I1346" s="445"/>
    </row>
    <row r="1347" spans="8:9" x14ac:dyDescent="0.15">
      <c r="H1347" s="445"/>
      <c r="I1347" s="445"/>
    </row>
    <row r="1348" spans="8:9" x14ac:dyDescent="0.15">
      <c r="H1348" s="445"/>
      <c r="I1348" s="445"/>
    </row>
    <row r="1349" spans="8:9" x14ac:dyDescent="0.15">
      <c r="H1349" s="445"/>
      <c r="I1349" s="445"/>
    </row>
    <row r="1350" spans="8:9" x14ac:dyDescent="0.15">
      <c r="H1350" s="445"/>
      <c r="I1350" s="445"/>
    </row>
    <row r="1351" spans="8:9" x14ac:dyDescent="0.15">
      <c r="H1351" s="445"/>
      <c r="I1351" s="445"/>
    </row>
    <row r="1352" spans="8:9" x14ac:dyDescent="0.15">
      <c r="H1352" s="445"/>
      <c r="I1352" s="445"/>
    </row>
    <row r="1353" spans="8:9" x14ac:dyDescent="0.15">
      <c r="H1353" s="445"/>
      <c r="I1353" s="445"/>
    </row>
    <row r="1354" spans="8:9" x14ac:dyDescent="0.15">
      <c r="H1354" s="445"/>
      <c r="I1354" s="445"/>
    </row>
    <row r="1355" spans="8:9" x14ac:dyDescent="0.15">
      <c r="H1355" s="445"/>
      <c r="I1355" s="445"/>
    </row>
    <row r="1356" spans="8:9" x14ac:dyDescent="0.15">
      <c r="H1356" s="445"/>
      <c r="I1356" s="445"/>
    </row>
    <row r="1357" spans="8:9" x14ac:dyDescent="0.15">
      <c r="H1357" s="445"/>
      <c r="I1357" s="445"/>
    </row>
    <row r="1358" spans="8:9" x14ac:dyDescent="0.15">
      <c r="H1358" s="445"/>
      <c r="I1358" s="445"/>
    </row>
    <row r="1359" spans="8:9" x14ac:dyDescent="0.15">
      <c r="H1359" s="445"/>
      <c r="I1359" s="445"/>
    </row>
    <row r="1360" spans="8:9" x14ac:dyDescent="0.15">
      <c r="H1360" s="445"/>
      <c r="I1360" s="445"/>
    </row>
    <row r="1361" spans="8:9" x14ac:dyDescent="0.15">
      <c r="H1361" s="445"/>
      <c r="I1361" s="445"/>
    </row>
    <row r="1362" spans="8:9" x14ac:dyDescent="0.15">
      <c r="H1362" s="445"/>
      <c r="I1362" s="445"/>
    </row>
    <row r="1363" spans="8:9" x14ac:dyDescent="0.15">
      <c r="H1363" s="445"/>
      <c r="I1363" s="445"/>
    </row>
    <row r="1364" spans="8:9" x14ac:dyDescent="0.15">
      <c r="H1364" s="445"/>
      <c r="I1364" s="445"/>
    </row>
    <row r="1365" spans="8:9" x14ac:dyDescent="0.15">
      <c r="H1365" s="445"/>
      <c r="I1365" s="445"/>
    </row>
    <row r="1366" spans="8:9" x14ac:dyDescent="0.15">
      <c r="H1366" s="445"/>
      <c r="I1366" s="445"/>
    </row>
    <row r="1367" spans="8:9" x14ac:dyDescent="0.15">
      <c r="H1367" s="445"/>
      <c r="I1367" s="445"/>
    </row>
    <row r="1368" spans="8:9" x14ac:dyDescent="0.15">
      <c r="H1368" s="445"/>
      <c r="I1368" s="445"/>
    </row>
    <row r="1369" spans="8:9" x14ac:dyDescent="0.15">
      <c r="H1369" s="445"/>
      <c r="I1369" s="445"/>
    </row>
    <row r="1370" spans="8:9" x14ac:dyDescent="0.15">
      <c r="H1370" s="445"/>
      <c r="I1370" s="445"/>
    </row>
    <row r="1371" spans="8:9" x14ac:dyDescent="0.15">
      <c r="H1371" s="445"/>
      <c r="I1371" s="445"/>
    </row>
    <row r="1372" spans="8:9" x14ac:dyDescent="0.15">
      <c r="H1372" s="445"/>
      <c r="I1372" s="445"/>
    </row>
    <row r="1373" spans="8:9" x14ac:dyDescent="0.15">
      <c r="H1373" s="445"/>
      <c r="I1373" s="445"/>
    </row>
    <row r="1374" spans="8:9" x14ac:dyDescent="0.15">
      <c r="H1374" s="445"/>
      <c r="I1374" s="445"/>
    </row>
    <row r="1375" spans="8:9" x14ac:dyDescent="0.15">
      <c r="H1375" s="445"/>
      <c r="I1375" s="445"/>
    </row>
    <row r="1376" spans="8:9" x14ac:dyDescent="0.15">
      <c r="H1376" s="445"/>
      <c r="I1376" s="445"/>
    </row>
    <row r="1377" spans="8:9" x14ac:dyDescent="0.15">
      <c r="H1377" s="445"/>
      <c r="I1377" s="445"/>
    </row>
    <row r="1378" spans="8:9" x14ac:dyDescent="0.15">
      <c r="H1378" s="445"/>
      <c r="I1378" s="445"/>
    </row>
    <row r="1379" spans="8:9" x14ac:dyDescent="0.15">
      <c r="H1379" s="445"/>
      <c r="I1379" s="445"/>
    </row>
    <row r="1380" spans="8:9" x14ac:dyDescent="0.15">
      <c r="H1380" s="445"/>
      <c r="I1380" s="445"/>
    </row>
    <row r="1381" spans="8:9" x14ac:dyDescent="0.15">
      <c r="H1381" s="445"/>
      <c r="I1381" s="445"/>
    </row>
    <row r="1382" spans="8:9" x14ac:dyDescent="0.15">
      <c r="H1382" s="445"/>
      <c r="I1382" s="445"/>
    </row>
    <row r="1383" spans="8:9" x14ac:dyDescent="0.15">
      <c r="H1383" s="445"/>
      <c r="I1383" s="445"/>
    </row>
    <row r="1384" spans="8:9" x14ac:dyDescent="0.15">
      <c r="H1384" s="445"/>
      <c r="I1384" s="445"/>
    </row>
    <row r="1385" spans="8:9" x14ac:dyDescent="0.15">
      <c r="H1385" s="445"/>
      <c r="I1385" s="445"/>
    </row>
    <row r="1386" spans="8:9" x14ac:dyDescent="0.15">
      <c r="H1386" s="445"/>
      <c r="I1386" s="445"/>
    </row>
    <row r="1387" spans="8:9" x14ac:dyDescent="0.15">
      <c r="H1387" s="445"/>
      <c r="I1387" s="445"/>
    </row>
    <row r="1388" spans="8:9" x14ac:dyDescent="0.15">
      <c r="H1388" s="445"/>
      <c r="I1388" s="445"/>
    </row>
    <row r="1389" spans="8:9" x14ac:dyDescent="0.15">
      <c r="H1389" s="445"/>
      <c r="I1389" s="445"/>
    </row>
    <row r="1390" spans="8:9" x14ac:dyDescent="0.15">
      <c r="H1390" s="445"/>
      <c r="I1390" s="445"/>
    </row>
    <row r="1391" spans="8:9" x14ac:dyDescent="0.15">
      <c r="H1391" s="445"/>
      <c r="I1391" s="445"/>
    </row>
    <row r="1392" spans="8:9" x14ac:dyDescent="0.15">
      <c r="H1392" s="445"/>
      <c r="I1392" s="445"/>
    </row>
    <row r="1393" spans="8:9" x14ac:dyDescent="0.15">
      <c r="H1393" s="445"/>
      <c r="I1393" s="445"/>
    </row>
    <row r="1394" spans="8:9" x14ac:dyDescent="0.15">
      <c r="H1394" s="445"/>
      <c r="I1394" s="445"/>
    </row>
    <row r="1395" spans="8:9" x14ac:dyDescent="0.15">
      <c r="H1395" s="445"/>
      <c r="I1395" s="445"/>
    </row>
    <row r="1396" spans="8:9" x14ac:dyDescent="0.15">
      <c r="H1396" s="445"/>
      <c r="I1396" s="445"/>
    </row>
    <row r="1397" spans="8:9" x14ac:dyDescent="0.15">
      <c r="H1397" s="445"/>
      <c r="I1397" s="445"/>
    </row>
    <row r="1398" spans="8:9" x14ac:dyDescent="0.15">
      <c r="H1398" s="445"/>
      <c r="I1398" s="445"/>
    </row>
    <row r="1399" spans="8:9" x14ac:dyDescent="0.15">
      <c r="H1399" s="445"/>
      <c r="I1399" s="445"/>
    </row>
    <row r="1400" spans="8:9" x14ac:dyDescent="0.15">
      <c r="H1400" s="445"/>
      <c r="I1400" s="445"/>
    </row>
    <row r="1401" spans="8:9" x14ac:dyDescent="0.15">
      <c r="H1401" s="445"/>
      <c r="I1401" s="445"/>
    </row>
    <row r="1402" spans="8:9" x14ac:dyDescent="0.15">
      <c r="H1402" s="445"/>
      <c r="I1402" s="445"/>
    </row>
    <row r="1403" spans="8:9" x14ac:dyDescent="0.15">
      <c r="H1403" s="445"/>
      <c r="I1403" s="445"/>
    </row>
    <row r="1404" spans="8:9" x14ac:dyDescent="0.15">
      <c r="H1404" s="445"/>
      <c r="I1404" s="445"/>
    </row>
    <row r="1405" spans="8:9" x14ac:dyDescent="0.15">
      <c r="H1405" s="445"/>
      <c r="I1405" s="445"/>
    </row>
    <row r="1406" spans="8:9" x14ac:dyDescent="0.15">
      <c r="H1406" s="445"/>
      <c r="I1406" s="445"/>
    </row>
    <row r="1407" spans="8:9" x14ac:dyDescent="0.15">
      <c r="H1407" s="445"/>
      <c r="I1407" s="445"/>
    </row>
    <row r="1408" spans="8:9" x14ac:dyDescent="0.15">
      <c r="H1408" s="445"/>
      <c r="I1408" s="445"/>
    </row>
    <row r="1409" spans="8:9" x14ac:dyDescent="0.15">
      <c r="H1409" s="445"/>
      <c r="I1409" s="445"/>
    </row>
    <row r="1410" spans="8:9" x14ac:dyDescent="0.15">
      <c r="H1410" s="445"/>
      <c r="I1410" s="445"/>
    </row>
    <row r="1411" spans="8:9" x14ac:dyDescent="0.15">
      <c r="H1411" s="445"/>
      <c r="I1411" s="445"/>
    </row>
    <row r="1412" spans="8:9" x14ac:dyDescent="0.15">
      <c r="H1412" s="445"/>
      <c r="I1412" s="445"/>
    </row>
    <row r="1413" spans="8:9" x14ac:dyDescent="0.15">
      <c r="H1413" s="445"/>
      <c r="I1413" s="445"/>
    </row>
    <row r="1414" spans="8:9" x14ac:dyDescent="0.15">
      <c r="H1414" s="445"/>
      <c r="I1414" s="445"/>
    </row>
    <row r="1415" spans="8:9" x14ac:dyDescent="0.15">
      <c r="H1415" s="445"/>
      <c r="I1415" s="445"/>
    </row>
    <row r="1416" spans="8:9" x14ac:dyDescent="0.15">
      <c r="H1416" s="445"/>
      <c r="I1416" s="445"/>
    </row>
    <row r="1417" spans="8:9" x14ac:dyDescent="0.15">
      <c r="H1417" s="445"/>
      <c r="I1417" s="445"/>
    </row>
    <row r="1418" spans="8:9" x14ac:dyDescent="0.15">
      <c r="H1418" s="445"/>
      <c r="I1418" s="445"/>
    </row>
    <row r="1419" spans="8:9" x14ac:dyDescent="0.15">
      <c r="H1419" s="445"/>
      <c r="I1419" s="445"/>
    </row>
    <row r="1420" spans="8:9" x14ac:dyDescent="0.15">
      <c r="H1420" s="445"/>
      <c r="I1420" s="445"/>
    </row>
    <row r="1421" spans="8:9" x14ac:dyDescent="0.15">
      <c r="H1421" s="445"/>
      <c r="I1421" s="445"/>
    </row>
    <row r="1422" spans="8:9" x14ac:dyDescent="0.15">
      <c r="H1422" s="445"/>
      <c r="I1422" s="445"/>
    </row>
    <row r="1423" spans="8:9" x14ac:dyDescent="0.15">
      <c r="H1423" s="445"/>
      <c r="I1423" s="445"/>
    </row>
    <row r="1424" spans="8:9" x14ac:dyDescent="0.15">
      <c r="H1424" s="445"/>
      <c r="I1424" s="445"/>
    </row>
    <row r="1425" spans="8:9" x14ac:dyDescent="0.15">
      <c r="H1425" s="445"/>
      <c r="I1425" s="445"/>
    </row>
    <row r="1426" spans="8:9" x14ac:dyDescent="0.15">
      <c r="H1426" s="445"/>
      <c r="I1426" s="445"/>
    </row>
    <row r="1427" spans="8:9" x14ac:dyDescent="0.15">
      <c r="H1427" s="445"/>
      <c r="I1427" s="445"/>
    </row>
    <row r="1428" spans="8:9" x14ac:dyDescent="0.15">
      <c r="H1428" s="445"/>
      <c r="I1428" s="445"/>
    </row>
    <row r="1429" spans="8:9" x14ac:dyDescent="0.15">
      <c r="H1429" s="445"/>
      <c r="I1429" s="445"/>
    </row>
    <row r="1430" spans="8:9" x14ac:dyDescent="0.15">
      <c r="H1430" s="445"/>
      <c r="I1430" s="445"/>
    </row>
    <row r="1431" spans="8:9" x14ac:dyDescent="0.15">
      <c r="H1431" s="445"/>
      <c r="I1431" s="445"/>
    </row>
    <row r="1432" spans="8:9" x14ac:dyDescent="0.15">
      <c r="H1432" s="445"/>
      <c r="I1432" s="445"/>
    </row>
    <row r="1433" spans="8:9" x14ac:dyDescent="0.15">
      <c r="H1433" s="445"/>
      <c r="I1433" s="445"/>
    </row>
    <row r="1434" spans="8:9" x14ac:dyDescent="0.15">
      <c r="H1434" s="445"/>
      <c r="I1434" s="445"/>
    </row>
    <row r="1435" spans="8:9" x14ac:dyDescent="0.15">
      <c r="H1435" s="445"/>
      <c r="I1435" s="445"/>
    </row>
    <row r="1436" spans="8:9" x14ac:dyDescent="0.15">
      <c r="H1436" s="445"/>
      <c r="I1436" s="445"/>
    </row>
    <row r="1437" spans="8:9" x14ac:dyDescent="0.15">
      <c r="H1437" s="445"/>
      <c r="I1437" s="445"/>
    </row>
    <row r="1438" spans="8:9" x14ac:dyDescent="0.15">
      <c r="H1438" s="445"/>
      <c r="I1438" s="445"/>
    </row>
    <row r="1439" spans="8:9" x14ac:dyDescent="0.15">
      <c r="H1439" s="445"/>
      <c r="I1439" s="445"/>
    </row>
    <row r="1440" spans="8:9" x14ac:dyDescent="0.15">
      <c r="H1440" s="445"/>
      <c r="I1440" s="445"/>
    </row>
    <row r="1441" spans="8:9" x14ac:dyDescent="0.15">
      <c r="H1441" s="445"/>
      <c r="I1441" s="445"/>
    </row>
    <row r="1442" spans="8:9" x14ac:dyDescent="0.15">
      <c r="H1442" s="445"/>
      <c r="I1442" s="445"/>
    </row>
    <row r="1443" spans="8:9" x14ac:dyDescent="0.15">
      <c r="H1443" s="445"/>
      <c r="I1443" s="445"/>
    </row>
    <row r="1444" spans="8:9" x14ac:dyDescent="0.15">
      <c r="H1444" s="445"/>
      <c r="I1444" s="445"/>
    </row>
    <row r="1445" spans="8:9" x14ac:dyDescent="0.15">
      <c r="H1445" s="445"/>
      <c r="I1445" s="445"/>
    </row>
    <row r="1446" spans="8:9" x14ac:dyDescent="0.15">
      <c r="H1446" s="445"/>
      <c r="I1446" s="445"/>
    </row>
    <row r="1447" spans="8:9" x14ac:dyDescent="0.15">
      <c r="H1447" s="445"/>
      <c r="I1447" s="445"/>
    </row>
    <row r="1448" spans="8:9" x14ac:dyDescent="0.15">
      <c r="H1448" s="445"/>
      <c r="I1448" s="445"/>
    </row>
    <row r="1449" spans="8:9" x14ac:dyDescent="0.15">
      <c r="H1449" s="445"/>
      <c r="I1449" s="445"/>
    </row>
    <row r="1450" spans="8:9" x14ac:dyDescent="0.15">
      <c r="H1450" s="445"/>
      <c r="I1450" s="445"/>
    </row>
    <row r="1451" spans="8:9" x14ac:dyDescent="0.15">
      <c r="H1451" s="445"/>
      <c r="I1451" s="445"/>
    </row>
    <row r="1452" spans="8:9" x14ac:dyDescent="0.15">
      <c r="H1452" s="445"/>
      <c r="I1452" s="445"/>
    </row>
    <row r="1453" spans="8:9" x14ac:dyDescent="0.15">
      <c r="H1453" s="445"/>
      <c r="I1453" s="445"/>
    </row>
    <row r="1454" spans="8:9" x14ac:dyDescent="0.15">
      <c r="H1454" s="445"/>
      <c r="I1454" s="445"/>
    </row>
    <row r="1455" spans="8:9" x14ac:dyDescent="0.15">
      <c r="H1455" s="445"/>
      <c r="I1455" s="445"/>
    </row>
    <row r="1456" spans="8:9" x14ac:dyDescent="0.15">
      <c r="H1456" s="445"/>
      <c r="I1456" s="445"/>
    </row>
    <row r="1457" spans="8:9" x14ac:dyDescent="0.15">
      <c r="H1457" s="445"/>
      <c r="I1457" s="445"/>
    </row>
    <row r="1458" spans="8:9" x14ac:dyDescent="0.15">
      <c r="H1458" s="445"/>
      <c r="I1458" s="445"/>
    </row>
    <row r="1459" spans="8:9" x14ac:dyDescent="0.15">
      <c r="H1459" s="445"/>
      <c r="I1459" s="445"/>
    </row>
    <row r="1460" spans="8:9" x14ac:dyDescent="0.15">
      <c r="H1460" s="445"/>
      <c r="I1460" s="445"/>
    </row>
    <row r="1461" spans="8:9" x14ac:dyDescent="0.15">
      <c r="H1461" s="445"/>
      <c r="I1461" s="445"/>
    </row>
    <row r="1462" spans="8:9" x14ac:dyDescent="0.15">
      <c r="H1462" s="445"/>
      <c r="I1462" s="445"/>
    </row>
    <row r="1463" spans="8:9" x14ac:dyDescent="0.15">
      <c r="H1463" s="445"/>
      <c r="I1463" s="445"/>
    </row>
    <row r="1464" spans="8:9" x14ac:dyDescent="0.15">
      <c r="H1464" s="445"/>
      <c r="I1464" s="445"/>
    </row>
    <row r="1465" spans="8:9" x14ac:dyDescent="0.15">
      <c r="H1465" s="445"/>
      <c r="I1465" s="445"/>
    </row>
    <row r="1466" spans="8:9" x14ac:dyDescent="0.15">
      <c r="H1466" s="445"/>
      <c r="I1466" s="445"/>
    </row>
    <row r="1467" spans="8:9" x14ac:dyDescent="0.15">
      <c r="H1467" s="445"/>
      <c r="I1467" s="445"/>
    </row>
    <row r="1468" spans="8:9" x14ac:dyDescent="0.15">
      <c r="H1468" s="445"/>
      <c r="I1468" s="445"/>
    </row>
    <row r="1469" spans="8:9" x14ac:dyDescent="0.15">
      <c r="H1469" s="445"/>
      <c r="I1469" s="445"/>
    </row>
    <row r="1470" spans="8:9" x14ac:dyDescent="0.15">
      <c r="H1470" s="445"/>
      <c r="I1470" s="445"/>
    </row>
    <row r="1471" spans="8:9" x14ac:dyDescent="0.15">
      <c r="H1471" s="445"/>
      <c r="I1471" s="445"/>
    </row>
    <row r="1472" spans="8:9" x14ac:dyDescent="0.15">
      <c r="H1472" s="445"/>
      <c r="I1472" s="445"/>
    </row>
    <row r="1473" spans="8:9" x14ac:dyDescent="0.15">
      <c r="H1473" s="445"/>
      <c r="I1473" s="445"/>
    </row>
    <row r="1474" spans="8:9" x14ac:dyDescent="0.15">
      <c r="H1474" s="445"/>
      <c r="I1474" s="445"/>
    </row>
    <row r="1475" spans="8:9" x14ac:dyDescent="0.15">
      <c r="H1475" s="445"/>
      <c r="I1475" s="445"/>
    </row>
    <row r="1476" spans="8:9" x14ac:dyDescent="0.15">
      <c r="H1476" s="445"/>
      <c r="I1476" s="445"/>
    </row>
    <row r="1477" spans="8:9" x14ac:dyDescent="0.15">
      <c r="H1477" s="445"/>
      <c r="I1477" s="445"/>
    </row>
    <row r="1478" spans="8:9" x14ac:dyDescent="0.15">
      <c r="H1478" s="445"/>
      <c r="I1478" s="445"/>
    </row>
    <row r="1479" spans="8:9" x14ac:dyDescent="0.15">
      <c r="H1479" s="445"/>
      <c r="I1479" s="445"/>
    </row>
    <row r="1480" spans="8:9" x14ac:dyDescent="0.15">
      <c r="H1480" s="445"/>
      <c r="I1480" s="445"/>
    </row>
    <row r="1481" spans="8:9" x14ac:dyDescent="0.15">
      <c r="H1481" s="445"/>
      <c r="I1481" s="445"/>
    </row>
    <row r="1482" spans="8:9" x14ac:dyDescent="0.15">
      <c r="H1482" s="445"/>
      <c r="I1482" s="445"/>
    </row>
    <row r="1483" spans="8:9" x14ac:dyDescent="0.15">
      <c r="H1483" s="445"/>
      <c r="I1483" s="445"/>
    </row>
    <row r="1484" spans="8:9" x14ac:dyDescent="0.15">
      <c r="H1484" s="445"/>
      <c r="I1484" s="445"/>
    </row>
    <row r="1485" spans="8:9" x14ac:dyDescent="0.15">
      <c r="H1485" s="445"/>
      <c r="I1485" s="445"/>
    </row>
    <row r="1486" spans="8:9" x14ac:dyDescent="0.15">
      <c r="H1486" s="445"/>
      <c r="I1486" s="445"/>
    </row>
    <row r="1487" spans="8:9" x14ac:dyDescent="0.15">
      <c r="H1487" s="445"/>
      <c r="I1487" s="445"/>
    </row>
    <row r="1488" spans="8:9" x14ac:dyDescent="0.15">
      <c r="H1488" s="445"/>
      <c r="I1488" s="445"/>
    </row>
    <row r="1489" spans="8:9" x14ac:dyDescent="0.15">
      <c r="H1489" s="445"/>
      <c r="I1489" s="445"/>
    </row>
    <row r="1490" spans="8:9" x14ac:dyDescent="0.15">
      <c r="H1490" s="445"/>
      <c r="I1490" s="445"/>
    </row>
    <row r="1491" spans="8:9" x14ac:dyDescent="0.15">
      <c r="H1491" s="445"/>
      <c r="I1491" s="445"/>
    </row>
    <row r="1492" spans="8:9" x14ac:dyDescent="0.15">
      <c r="H1492" s="445"/>
      <c r="I1492" s="445"/>
    </row>
    <row r="1493" spans="8:9" x14ac:dyDescent="0.15">
      <c r="H1493" s="445"/>
      <c r="I1493" s="445"/>
    </row>
    <row r="1494" spans="8:9" x14ac:dyDescent="0.15">
      <c r="H1494" s="445"/>
      <c r="I1494" s="445"/>
    </row>
    <row r="1495" spans="8:9" x14ac:dyDescent="0.15">
      <c r="H1495" s="445"/>
      <c r="I1495" s="445"/>
    </row>
    <row r="1496" spans="8:9" x14ac:dyDescent="0.15">
      <c r="H1496" s="445"/>
      <c r="I1496" s="445"/>
    </row>
    <row r="1497" spans="8:9" x14ac:dyDescent="0.15">
      <c r="H1497" s="445"/>
      <c r="I1497" s="445"/>
    </row>
    <row r="1498" spans="8:9" x14ac:dyDescent="0.15">
      <c r="H1498" s="445"/>
      <c r="I1498" s="445"/>
    </row>
    <row r="1499" spans="8:9" x14ac:dyDescent="0.15">
      <c r="H1499" s="445"/>
      <c r="I1499" s="445"/>
    </row>
    <row r="1500" spans="8:9" x14ac:dyDescent="0.15">
      <c r="H1500" s="445"/>
      <c r="I1500" s="445"/>
    </row>
    <row r="1501" spans="8:9" x14ac:dyDescent="0.15">
      <c r="H1501" s="445"/>
      <c r="I1501" s="445"/>
    </row>
    <row r="1502" spans="8:9" x14ac:dyDescent="0.15">
      <c r="H1502" s="445"/>
      <c r="I1502" s="445"/>
    </row>
    <row r="1503" spans="8:9" x14ac:dyDescent="0.15">
      <c r="H1503" s="445"/>
      <c r="I1503" s="445"/>
    </row>
    <row r="1504" spans="8:9" x14ac:dyDescent="0.15">
      <c r="H1504" s="445"/>
      <c r="I1504" s="445"/>
    </row>
    <row r="1505" spans="8:9" x14ac:dyDescent="0.15">
      <c r="H1505" s="445"/>
      <c r="I1505" s="445"/>
    </row>
    <row r="1506" spans="8:9" x14ac:dyDescent="0.15">
      <c r="H1506" s="445"/>
      <c r="I1506" s="445"/>
    </row>
    <row r="1507" spans="8:9" x14ac:dyDescent="0.15">
      <c r="H1507" s="445"/>
      <c r="I1507" s="445"/>
    </row>
    <row r="1508" spans="8:9" x14ac:dyDescent="0.15">
      <c r="H1508" s="445"/>
      <c r="I1508" s="445"/>
    </row>
    <row r="1509" spans="8:9" x14ac:dyDescent="0.15">
      <c r="H1509" s="445"/>
      <c r="I1509" s="445"/>
    </row>
    <row r="1510" spans="8:9" x14ac:dyDescent="0.15">
      <c r="H1510" s="445"/>
      <c r="I1510" s="445"/>
    </row>
    <row r="1511" spans="8:9" x14ac:dyDescent="0.15">
      <c r="H1511" s="445"/>
      <c r="I1511" s="445"/>
    </row>
    <row r="1512" spans="8:9" x14ac:dyDescent="0.15">
      <c r="H1512" s="445"/>
      <c r="I1512" s="445"/>
    </row>
    <row r="1513" spans="8:9" x14ac:dyDescent="0.15">
      <c r="H1513" s="445"/>
      <c r="I1513" s="445"/>
    </row>
    <row r="1514" spans="8:9" x14ac:dyDescent="0.15">
      <c r="H1514" s="445"/>
      <c r="I1514" s="445"/>
    </row>
    <row r="1515" spans="8:9" x14ac:dyDescent="0.15">
      <c r="H1515" s="445"/>
      <c r="I1515" s="445"/>
    </row>
    <row r="1516" spans="8:9" x14ac:dyDescent="0.15">
      <c r="H1516" s="445"/>
      <c r="I1516" s="445"/>
    </row>
    <row r="1517" spans="8:9" x14ac:dyDescent="0.15">
      <c r="H1517" s="445"/>
      <c r="I1517" s="445"/>
    </row>
    <row r="1518" spans="8:9" x14ac:dyDescent="0.15">
      <c r="H1518" s="445"/>
      <c r="I1518" s="445"/>
    </row>
    <row r="1519" spans="8:9" x14ac:dyDescent="0.15">
      <c r="H1519" s="445"/>
      <c r="I1519" s="445"/>
    </row>
    <row r="1520" spans="8:9" x14ac:dyDescent="0.15">
      <c r="H1520" s="445"/>
      <c r="I1520" s="445"/>
    </row>
    <row r="1521" spans="8:9" x14ac:dyDescent="0.15">
      <c r="H1521" s="445"/>
      <c r="I1521" s="445"/>
    </row>
    <row r="1522" spans="8:9" x14ac:dyDescent="0.15">
      <c r="H1522" s="445"/>
      <c r="I1522" s="445"/>
    </row>
    <row r="1523" spans="8:9" x14ac:dyDescent="0.15">
      <c r="H1523" s="445"/>
      <c r="I1523" s="445"/>
    </row>
    <row r="1524" spans="8:9" x14ac:dyDescent="0.15">
      <c r="H1524" s="445"/>
      <c r="I1524" s="445"/>
    </row>
    <row r="1525" spans="8:9" x14ac:dyDescent="0.15">
      <c r="H1525" s="445"/>
      <c r="I1525" s="445"/>
    </row>
    <row r="1526" spans="8:9" x14ac:dyDescent="0.15">
      <c r="H1526" s="445"/>
      <c r="I1526" s="445"/>
    </row>
    <row r="1527" spans="8:9" x14ac:dyDescent="0.15">
      <c r="H1527" s="445"/>
      <c r="I1527" s="445"/>
    </row>
    <row r="1528" spans="8:9" x14ac:dyDescent="0.15">
      <c r="H1528" s="445"/>
      <c r="I1528" s="445"/>
    </row>
    <row r="1529" spans="8:9" x14ac:dyDescent="0.15">
      <c r="H1529" s="445"/>
      <c r="I1529" s="445"/>
    </row>
    <row r="1530" spans="8:9" x14ac:dyDescent="0.15">
      <c r="H1530" s="445"/>
      <c r="I1530" s="445"/>
    </row>
    <row r="1531" spans="8:9" x14ac:dyDescent="0.15">
      <c r="H1531" s="445"/>
      <c r="I1531" s="445"/>
    </row>
    <row r="1532" spans="8:9" x14ac:dyDescent="0.15">
      <c r="H1532" s="445"/>
      <c r="I1532" s="445"/>
    </row>
    <row r="1533" spans="8:9" x14ac:dyDescent="0.15">
      <c r="H1533" s="445"/>
      <c r="I1533" s="445"/>
    </row>
    <row r="1534" spans="8:9" x14ac:dyDescent="0.15">
      <c r="H1534" s="445"/>
      <c r="I1534" s="445"/>
    </row>
    <row r="1535" spans="8:9" x14ac:dyDescent="0.15">
      <c r="H1535" s="445"/>
      <c r="I1535" s="445"/>
    </row>
    <row r="1536" spans="8:9" x14ac:dyDescent="0.15">
      <c r="H1536" s="445"/>
      <c r="I1536" s="445"/>
    </row>
    <row r="1537" spans="8:9" x14ac:dyDescent="0.15">
      <c r="H1537" s="445"/>
      <c r="I1537" s="445"/>
    </row>
    <row r="1538" spans="8:9" x14ac:dyDescent="0.15">
      <c r="H1538" s="445"/>
      <c r="I1538" s="445"/>
    </row>
    <row r="1539" spans="8:9" x14ac:dyDescent="0.15">
      <c r="H1539" s="445"/>
      <c r="I1539" s="445"/>
    </row>
    <row r="1540" spans="8:9" x14ac:dyDescent="0.15">
      <c r="H1540" s="445"/>
      <c r="I1540" s="445"/>
    </row>
    <row r="1541" spans="8:9" x14ac:dyDescent="0.15">
      <c r="H1541" s="445"/>
      <c r="I1541" s="445"/>
    </row>
    <row r="1542" spans="8:9" x14ac:dyDescent="0.15">
      <c r="H1542" s="445"/>
      <c r="I1542" s="445"/>
    </row>
    <row r="1543" spans="8:9" x14ac:dyDescent="0.15">
      <c r="H1543" s="445"/>
      <c r="I1543" s="445"/>
    </row>
    <row r="1544" spans="8:9" x14ac:dyDescent="0.15">
      <c r="H1544" s="445"/>
      <c r="I1544" s="445"/>
    </row>
    <row r="1545" spans="8:9" x14ac:dyDescent="0.15">
      <c r="H1545" s="445"/>
      <c r="I1545" s="445"/>
    </row>
    <row r="1546" spans="8:9" x14ac:dyDescent="0.15">
      <c r="H1546" s="445"/>
      <c r="I1546" s="445"/>
    </row>
    <row r="1547" spans="8:9" x14ac:dyDescent="0.15">
      <c r="H1547" s="445"/>
      <c r="I1547" s="445"/>
    </row>
    <row r="1548" spans="8:9" x14ac:dyDescent="0.15">
      <c r="H1548" s="445"/>
      <c r="I1548" s="445"/>
    </row>
    <row r="1549" spans="8:9" x14ac:dyDescent="0.15">
      <c r="H1549" s="445"/>
      <c r="I1549" s="445"/>
    </row>
    <row r="1550" spans="8:9" x14ac:dyDescent="0.15">
      <c r="H1550" s="445"/>
      <c r="I1550" s="445"/>
    </row>
    <row r="1551" spans="8:9" x14ac:dyDescent="0.15">
      <c r="H1551" s="445"/>
      <c r="I1551" s="445"/>
    </row>
    <row r="1552" spans="8:9" x14ac:dyDescent="0.15">
      <c r="H1552" s="445"/>
      <c r="I1552" s="445"/>
    </row>
    <row r="1553" spans="8:9" x14ac:dyDescent="0.15">
      <c r="H1553" s="445"/>
      <c r="I1553" s="445"/>
    </row>
    <row r="1554" spans="8:9" x14ac:dyDescent="0.15">
      <c r="H1554" s="445"/>
      <c r="I1554" s="445"/>
    </row>
    <row r="1555" spans="8:9" x14ac:dyDescent="0.15">
      <c r="H1555" s="445"/>
      <c r="I1555" s="445"/>
    </row>
    <row r="1556" spans="8:9" x14ac:dyDescent="0.15">
      <c r="H1556" s="445"/>
      <c r="I1556" s="445"/>
    </row>
    <row r="1557" spans="8:9" x14ac:dyDescent="0.15">
      <c r="H1557" s="445"/>
      <c r="I1557" s="445"/>
    </row>
    <row r="1558" spans="8:9" x14ac:dyDescent="0.15">
      <c r="H1558" s="445"/>
      <c r="I1558" s="445"/>
    </row>
    <row r="1559" spans="8:9" x14ac:dyDescent="0.15">
      <c r="H1559" s="445"/>
      <c r="I1559" s="445"/>
    </row>
    <row r="1560" spans="8:9" x14ac:dyDescent="0.15">
      <c r="H1560" s="445"/>
      <c r="I1560" s="445"/>
    </row>
    <row r="1561" spans="8:9" x14ac:dyDescent="0.15">
      <c r="H1561" s="445"/>
      <c r="I1561" s="445"/>
    </row>
    <row r="1562" spans="8:9" x14ac:dyDescent="0.15">
      <c r="H1562" s="445"/>
      <c r="I1562" s="445"/>
    </row>
    <row r="1563" spans="8:9" x14ac:dyDescent="0.15">
      <c r="H1563" s="445"/>
      <c r="I1563" s="445"/>
    </row>
    <row r="1564" spans="8:9" x14ac:dyDescent="0.15">
      <c r="H1564" s="445"/>
      <c r="I1564" s="445"/>
    </row>
    <row r="1565" spans="8:9" x14ac:dyDescent="0.15">
      <c r="H1565" s="445"/>
      <c r="I1565" s="445"/>
    </row>
    <row r="1566" spans="8:9" x14ac:dyDescent="0.15">
      <c r="H1566" s="445"/>
      <c r="I1566" s="445"/>
    </row>
    <row r="1567" spans="8:9" x14ac:dyDescent="0.15">
      <c r="H1567" s="445"/>
      <c r="I1567" s="445"/>
    </row>
    <row r="1568" spans="8:9" x14ac:dyDescent="0.15">
      <c r="H1568" s="445"/>
      <c r="I1568" s="445"/>
    </row>
    <row r="1569" spans="8:9" x14ac:dyDescent="0.15">
      <c r="H1569" s="445"/>
      <c r="I1569" s="445"/>
    </row>
    <row r="1570" spans="8:9" x14ac:dyDescent="0.15">
      <c r="H1570" s="445"/>
      <c r="I1570" s="445"/>
    </row>
    <row r="1571" spans="8:9" x14ac:dyDescent="0.15">
      <c r="H1571" s="445"/>
      <c r="I1571" s="445"/>
    </row>
    <row r="1572" spans="8:9" x14ac:dyDescent="0.15">
      <c r="H1572" s="445"/>
      <c r="I1572" s="445"/>
    </row>
    <row r="1573" spans="8:9" x14ac:dyDescent="0.15">
      <c r="H1573" s="445"/>
      <c r="I1573" s="445"/>
    </row>
    <row r="1574" spans="8:9" x14ac:dyDescent="0.15">
      <c r="H1574" s="445"/>
      <c r="I1574" s="445"/>
    </row>
    <row r="1575" spans="8:9" x14ac:dyDescent="0.15">
      <c r="H1575" s="445"/>
      <c r="I1575" s="445"/>
    </row>
    <row r="1576" spans="8:9" x14ac:dyDescent="0.15">
      <c r="H1576" s="445"/>
      <c r="I1576" s="445"/>
    </row>
    <row r="1577" spans="8:9" x14ac:dyDescent="0.15">
      <c r="H1577" s="445"/>
      <c r="I1577" s="445"/>
    </row>
    <row r="1578" spans="8:9" x14ac:dyDescent="0.15">
      <c r="H1578" s="445"/>
      <c r="I1578" s="445"/>
    </row>
    <row r="1579" spans="8:9" x14ac:dyDescent="0.15">
      <c r="H1579" s="445"/>
      <c r="I1579" s="445"/>
    </row>
    <row r="1580" spans="8:9" x14ac:dyDescent="0.15">
      <c r="H1580" s="445"/>
      <c r="I1580" s="445"/>
    </row>
    <row r="1581" spans="8:9" x14ac:dyDescent="0.15">
      <c r="H1581" s="445"/>
      <c r="I1581" s="445"/>
    </row>
    <row r="1582" spans="8:9" x14ac:dyDescent="0.15">
      <c r="H1582" s="445"/>
      <c r="I1582" s="445"/>
    </row>
    <row r="1583" spans="8:9" x14ac:dyDescent="0.15">
      <c r="H1583" s="445"/>
      <c r="I1583" s="445"/>
    </row>
    <row r="1584" spans="8:9" x14ac:dyDescent="0.15">
      <c r="H1584" s="445"/>
      <c r="I1584" s="445"/>
    </row>
    <row r="1585" spans="8:9" x14ac:dyDescent="0.15">
      <c r="H1585" s="445"/>
      <c r="I1585" s="445"/>
    </row>
    <row r="1586" spans="8:9" x14ac:dyDescent="0.15">
      <c r="H1586" s="445"/>
      <c r="I1586" s="445"/>
    </row>
    <row r="1587" spans="8:9" x14ac:dyDescent="0.15">
      <c r="H1587" s="445"/>
      <c r="I1587" s="445"/>
    </row>
    <row r="1588" spans="8:9" x14ac:dyDescent="0.15">
      <c r="H1588" s="445"/>
      <c r="I1588" s="445"/>
    </row>
    <row r="1589" spans="8:9" x14ac:dyDescent="0.15">
      <c r="H1589" s="445"/>
      <c r="I1589" s="445"/>
    </row>
    <row r="1590" spans="8:9" x14ac:dyDescent="0.15">
      <c r="H1590" s="445"/>
      <c r="I1590" s="445"/>
    </row>
    <row r="1591" spans="8:9" x14ac:dyDescent="0.15">
      <c r="H1591" s="445"/>
      <c r="I1591" s="445"/>
    </row>
    <row r="1592" spans="8:9" x14ac:dyDescent="0.15">
      <c r="H1592" s="445"/>
      <c r="I1592" s="445"/>
    </row>
    <row r="1593" spans="8:9" x14ac:dyDescent="0.15">
      <c r="H1593" s="445"/>
      <c r="I1593" s="445"/>
    </row>
    <row r="1594" spans="8:9" x14ac:dyDescent="0.15">
      <c r="H1594" s="445"/>
      <c r="I1594" s="445"/>
    </row>
    <row r="1595" spans="8:9" x14ac:dyDescent="0.15">
      <c r="H1595" s="445"/>
      <c r="I1595" s="445"/>
    </row>
    <row r="1596" spans="8:9" x14ac:dyDescent="0.15">
      <c r="H1596" s="445"/>
      <c r="I1596" s="445"/>
    </row>
    <row r="1597" spans="8:9" x14ac:dyDescent="0.15">
      <c r="H1597" s="445"/>
      <c r="I1597" s="445"/>
    </row>
    <row r="1598" spans="8:9" x14ac:dyDescent="0.15">
      <c r="H1598" s="445"/>
      <c r="I1598" s="445"/>
    </row>
    <row r="1599" spans="8:9" x14ac:dyDescent="0.15">
      <c r="H1599" s="445"/>
      <c r="I1599" s="445"/>
    </row>
    <row r="1600" spans="8:9" x14ac:dyDescent="0.15">
      <c r="H1600" s="445"/>
      <c r="I1600" s="445"/>
    </row>
    <row r="1601" spans="8:9" x14ac:dyDescent="0.15">
      <c r="H1601" s="445"/>
      <c r="I1601" s="445"/>
    </row>
    <row r="1602" spans="8:9" x14ac:dyDescent="0.15">
      <c r="H1602" s="445"/>
      <c r="I1602" s="445"/>
    </row>
    <row r="1603" spans="8:9" x14ac:dyDescent="0.15">
      <c r="H1603" s="445"/>
      <c r="I1603" s="445"/>
    </row>
    <row r="1604" spans="8:9" x14ac:dyDescent="0.15">
      <c r="H1604" s="445"/>
      <c r="I1604" s="445"/>
    </row>
    <row r="1605" spans="8:9" x14ac:dyDescent="0.15">
      <c r="H1605" s="445"/>
      <c r="I1605" s="445"/>
    </row>
    <row r="1606" spans="8:9" x14ac:dyDescent="0.15">
      <c r="H1606" s="445"/>
      <c r="I1606" s="445"/>
    </row>
    <row r="1607" spans="8:9" x14ac:dyDescent="0.15">
      <c r="H1607" s="445"/>
      <c r="I1607" s="445"/>
    </row>
    <row r="1608" spans="8:9" x14ac:dyDescent="0.15">
      <c r="H1608" s="445"/>
      <c r="I1608" s="445"/>
    </row>
    <row r="1609" spans="8:9" x14ac:dyDescent="0.15">
      <c r="H1609" s="445"/>
      <c r="I1609" s="445"/>
    </row>
    <row r="1610" spans="8:9" x14ac:dyDescent="0.15">
      <c r="H1610" s="445"/>
      <c r="I1610" s="445"/>
    </row>
    <row r="1611" spans="8:9" x14ac:dyDescent="0.15">
      <c r="H1611" s="445"/>
      <c r="I1611" s="445"/>
    </row>
    <row r="1612" spans="8:9" x14ac:dyDescent="0.15">
      <c r="H1612" s="445"/>
      <c r="I1612" s="445"/>
    </row>
    <row r="1613" spans="8:9" x14ac:dyDescent="0.15">
      <c r="H1613" s="445"/>
      <c r="I1613" s="445"/>
    </row>
    <row r="1614" spans="8:9" x14ac:dyDescent="0.15">
      <c r="H1614" s="445"/>
      <c r="I1614" s="445"/>
    </row>
    <row r="1615" spans="8:9" x14ac:dyDescent="0.15">
      <c r="H1615" s="445"/>
      <c r="I1615" s="445"/>
    </row>
    <row r="1616" spans="8:9" x14ac:dyDescent="0.15">
      <c r="H1616" s="445"/>
      <c r="I1616" s="445"/>
    </row>
    <row r="1617" spans="8:9" x14ac:dyDescent="0.15">
      <c r="H1617" s="445"/>
      <c r="I1617" s="445"/>
    </row>
    <row r="1618" spans="8:9" x14ac:dyDescent="0.15">
      <c r="H1618" s="445"/>
      <c r="I1618" s="445"/>
    </row>
    <row r="1619" spans="8:9" x14ac:dyDescent="0.15">
      <c r="H1619" s="445"/>
      <c r="I1619" s="445"/>
    </row>
    <row r="1620" spans="8:9" x14ac:dyDescent="0.15">
      <c r="H1620" s="445"/>
      <c r="I1620" s="445"/>
    </row>
    <row r="1621" spans="8:9" x14ac:dyDescent="0.15">
      <c r="H1621" s="445"/>
      <c r="I1621" s="445"/>
    </row>
    <row r="1622" spans="8:9" x14ac:dyDescent="0.15">
      <c r="H1622" s="445"/>
      <c r="I1622" s="445"/>
    </row>
    <row r="1623" spans="8:9" x14ac:dyDescent="0.15">
      <c r="H1623" s="445"/>
      <c r="I1623" s="445"/>
    </row>
    <row r="1624" spans="8:9" x14ac:dyDescent="0.15">
      <c r="H1624" s="445"/>
      <c r="I1624" s="445"/>
    </row>
    <row r="1625" spans="8:9" x14ac:dyDescent="0.15">
      <c r="H1625" s="445"/>
      <c r="I1625" s="445"/>
    </row>
    <row r="1626" spans="8:9" x14ac:dyDescent="0.15">
      <c r="H1626" s="445"/>
      <c r="I1626" s="445"/>
    </row>
    <row r="1627" spans="8:9" x14ac:dyDescent="0.15">
      <c r="H1627" s="445"/>
      <c r="I1627" s="445"/>
    </row>
    <row r="1628" spans="8:9" x14ac:dyDescent="0.15">
      <c r="H1628" s="445"/>
      <c r="I1628" s="445"/>
    </row>
    <row r="1629" spans="8:9" x14ac:dyDescent="0.15">
      <c r="H1629" s="445"/>
      <c r="I1629" s="445"/>
    </row>
    <row r="1630" spans="8:9" x14ac:dyDescent="0.15">
      <c r="H1630" s="445"/>
      <c r="I1630" s="445"/>
    </row>
    <row r="1631" spans="8:9" x14ac:dyDescent="0.15">
      <c r="H1631" s="445"/>
      <c r="I1631" s="445"/>
    </row>
    <row r="1632" spans="8:9" x14ac:dyDescent="0.15">
      <c r="H1632" s="445"/>
      <c r="I1632" s="445"/>
    </row>
    <row r="1633" spans="8:9" x14ac:dyDescent="0.15">
      <c r="H1633" s="445"/>
      <c r="I1633" s="445"/>
    </row>
    <row r="1634" spans="8:9" x14ac:dyDescent="0.15">
      <c r="H1634" s="445"/>
      <c r="I1634" s="445"/>
    </row>
    <row r="1635" spans="8:9" x14ac:dyDescent="0.15">
      <c r="H1635" s="445"/>
      <c r="I1635" s="445"/>
    </row>
    <row r="1636" spans="8:9" x14ac:dyDescent="0.15">
      <c r="H1636" s="445"/>
      <c r="I1636" s="445"/>
    </row>
    <row r="1637" spans="8:9" x14ac:dyDescent="0.15">
      <c r="H1637" s="445"/>
      <c r="I1637" s="445"/>
    </row>
    <row r="1638" spans="8:9" x14ac:dyDescent="0.15">
      <c r="H1638" s="445"/>
      <c r="I1638" s="445"/>
    </row>
    <row r="1639" spans="8:9" x14ac:dyDescent="0.15">
      <c r="H1639" s="445"/>
      <c r="I1639" s="445"/>
    </row>
    <row r="1640" spans="8:9" x14ac:dyDescent="0.15">
      <c r="H1640" s="445"/>
      <c r="I1640" s="445"/>
    </row>
    <row r="1641" spans="8:9" x14ac:dyDescent="0.15">
      <c r="H1641" s="445"/>
      <c r="I1641" s="445"/>
    </row>
    <row r="1642" spans="8:9" x14ac:dyDescent="0.15">
      <c r="H1642" s="445"/>
      <c r="I1642" s="445"/>
    </row>
    <row r="1643" spans="8:9" x14ac:dyDescent="0.15">
      <c r="H1643" s="445"/>
      <c r="I1643" s="445"/>
    </row>
    <row r="1644" spans="8:9" x14ac:dyDescent="0.15">
      <c r="H1644" s="445"/>
      <c r="I1644" s="445"/>
    </row>
    <row r="1645" spans="8:9" x14ac:dyDescent="0.15">
      <c r="H1645" s="445"/>
      <c r="I1645" s="445"/>
    </row>
    <row r="1646" spans="8:9" x14ac:dyDescent="0.15">
      <c r="H1646" s="445"/>
      <c r="I1646" s="445"/>
    </row>
    <row r="1647" spans="8:9" x14ac:dyDescent="0.15">
      <c r="H1647" s="445"/>
      <c r="I1647" s="445"/>
    </row>
    <row r="1648" spans="8:9" x14ac:dyDescent="0.15">
      <c r="H1648" s="445"/>
      <c r="I1648" s="445"/>
    </row>
    <row r="1649" spans="8:9" x14ac:dyDescent="0.15">
      <c r="H1649" s="445"/>
      <c r="I1649" s="445"/>
    </row>
    <row r="1650" spans="8:9" x14ac:dyDescent="0.15">
      <c r="H1650" s="445"/>
      <c r="I1650" s="445"/>
    </row>
    <row r="1651" spans="8:9" x14ac:dyDescent="0.15">
      <c r="H1651" s="445"/>
      <c r="I1651" s="445"/>
    </row>
    <row r="1652" spans="8:9" x14ac:dyDescent="0.15">
      <c r="H1652" s="445"/>
      <c r="I1652" s="445"/>
    </row>
    <row r="1653" spans="8:9" x14ac:dyDescent="0.15">
      <c r="H1653" s="445"/>
      <c r="I1653" s="445"/>
    </row>
    <row r="1654" spans="8:9" x14ac:dyDescent="0.15">
      <c r="H1654" s="445"/>
      <c r="I1654" s="445"/>
    </row>
    <row r="1655" spans="8:9" x14ac:dyDescent="0.15">
      <c r="H1655" s="445"/>
      <c r="I1655" s="445"/>
    </row>
    <row r="1656" spans="8:9" x14ac:dyDescent="0.15">
      <c r="H1656" s="445"/>
      <c r="I1656" s="445"/>
    </row>
    <row r="1657" spans="8:9" x14ac:dyDescent="0.15">
      <c r="H1657" s="445"/>
      <c r="I1657" s="445"/>
    </row>
    <row r="1658" spans="8:9" x14ac:dyDescent="0.15">
      <c r="H1658" s="445"/>
      <c r="I1658" s="445"/>
    </row>
    <row r="1659" spans="8:9" x14ac:dyDescent="0.15">
      <c r="H1659" s="445"/>
      <c r="I1659" s="445"/>
    </row>
    <row r="1660" spans="8:9" x14ac:dyDescent="0.15">
      <c r="H1660" s="445"/>
      <c r="I1660" s="445"/>
    </row>
    <row r="1661" spans="8:9" x14ac:dyDescent="0.15">
      <c r="H1661" s="445"/>
      <c r="I1661" s="445"/>
    </row>
    <row r="1662" spans="8:9" x14ac:dyDescent="0.15">
      <c r="H1662" s="445"/>
      <c r="I1662" s="445"/>
    </row>
    <row r="1663" spans="8:9" x14ac:dyDescent="0.15">
      <c r="H1663" s="445"/>
      <c r="I1663" s="445"/>
    </row>
    <row r="1664" spans="8:9" x14ac:dyDescent="0.15">
      <c r="H1664" s="445"/>
      <c r="I1664" s="445"/>
    </row>
    <row r="1665" spans="8:9" x14ac:dyDescent="0.15">
      <c r="H1665" s="445"/>
      <c r="I1665" s="445"/>
    </row>
    <row r="1666" spans="8:9" x14ac:dyDescent="0.15">
      <c r="H1666" s="445"/>
      <c r="I1666" s="445"/>
    </row>
    <row r="1667" spans="8:9" x14ac:dyDescent="0.15">
      <c r="H1667" s="445"/>
      <c r="I1667" s="445"/>
    </row>
    <row r="1668" spans="8:9" x14ac:dyDescent="0.15">
      <c r="H1668" s="445"/>
      <c r="I1668" s="445"/>
    </row>
    <row r="1669" spans="8:9" x14ac:dyDescent="0.15">
      <c r="H1669" s="445"/>
      <c r="I1669" s="445"/>
    </row>
    <row r="1670" spans="8:9" x14ac:dyDescent="0.15">
      <c r="H1670" s="445"/>
      <c r="I1670" s="445"/>
    </row>
    <row r="1671" spans="8:9" x14ac:dyDescent="0.15">
      <c r="H1671" s="445"/>
      <c r="I1671" s="445"/>
    </row>
    <row r="1672" spans="8:9" x14ac:dyDescent="0.15">
      <c r="H1672" s="445"/>
      <c r="I1672" s="445"/>
    </row>
    <row r="1673" spans="8:9" x14ac:dyDescent="0.15">
      <c r="H1673" s="445"/>
      <c r="I1673" s="445"/>
    </row>
    <row r="1674" spans="8:9" x14ac:dyDescent="0.15">
      <c r="H1674" s="445"/>
      <c r="I1674" s="445"/>
    </row>
    <row r="1675" spans="8:9" x14ac:dyDescent="0.15">
      <c r="H1675" s="445"/>
      <c r="I1675" s="445"/>
    </row>
    <row r="1676" spans="8:9" x14ac:dyDescent="0.15">
      <c r="H1676" s="445"/>
      <c r="I1676" s="445"/>
    </row>
    <row r="1677" spans="8:9" x14ac:dyDescent="0.15">
      <c r="H1677" s="445"/>
      <c r="I1677" s="445"/>
    </row>
    <row r="1678" spans="8:9" x14ac:dyDescent="0.15">
      <c r="H1678" s="445"/>
      <c r="I1678" s="445"/>
    </row>
    <row r="1679" spans="8:9" x14ac:dyDescent="0.15">
      <c r="H1679" s="445"/>
      <c r="I1679" s="445"/>
    </row>
    <row r="1680" spans="8:9" x14ac:dyDescent="0.15">
      <c r="H1680" s="445"/>
      <c r="I1680" s="445"/>
    </row>
    <row r="1681" spans="8:9" x14ac:dyDescent="0.15">
      <c r="H1681" s="445"/>
      <c r="I1681" s="445"/>
    </row>
    <row r="1682" spans="8:9" x14ac:dyDescent="0.15">
      <c r="H1682" s="445"/>
      <c r="I1682" s="445"/>
    </row>
    <row r="1683" spans="8:9" x14ac:dyDescent="0.15">
      <c r="H1683" s="445"/>
      <c r="I1683" s="445"/>
    </row>
    <row r="1684" spans="8:9" x14ac:dyDescent="0.15">
      <c r="H1684" s="445"/>
      <c r="I1684" s="445"/>
    </row>
    <row r="1685" spans="8:9" x14ac:dyDescent="0.15">
      <c r="H1685" s="445"/>
      <c r="I1685" s="445"/>
    </row>
    <row r="1686" spans="8:9" x14ac:dyDescent="0.15">
      <c r="H1686" s="445"/>
      <c r="I1686" s="445"/>
    </row>
    <row r="1687" spans="8:9" x14ac:dyDescent="0.15">
      <c r="H1687" s="445"/>
      <c r="I1687" s="445"/>
    </row>
    <row r="1688" spans="8:9" x14ac:dyDescent="0.15">
      <c r="H1688" s="445"/>
      <c r="I1688" s="445"/>
    </row>
    <row r="1689" spans="8:9" x14ac:dyDescent="0.15">
      <c r="H1689" s="445"/>
      <c r="I1689" s="445"/>
    </row>
    <row r="1690" spans="8:9" x14ac:dyDescent="0.15">
      <c r="H1690" s="445"/>
      <c r="I1690" s="445"/>
    </row>
    <row r="1691" spans="8:9" x14ac:dyDescent="0.15">
      <c r="H1691" s="445"/>
      <c r="I1691" s="445"/>
    </row>
    <row r="1692" spans="8:9" x14ac:dyDescent="0.15">
      <c r="H1692" s="445"/>
      <c r="I1692" s="445"/>
    </row>
    <row r="1693" spans="8:9" x14ac:dyDescent="0.15">
      <c r="H1693" s="445"/>
      <c r="I1693" s="445"/>
    </row>
    <row r="1694" spans="8:9" x14ac:dyDescent="0.15">
      <c r="H1694" s="445"/>
      <c r="I1694" s="445"/>
    </row>
    <row r="1695" spans="8:9" x14ac:dyDescent="0.15">
      <c r="H1695" s="445"/>
      <c r="I1695" s="445"/>
    </row>
    <row r="1696" spans="8:9" x14ac:dyDescent="0.15">
      <c r="H1696" s="445"/>
      <c r="I1696" s="445"/>
    </row>
    <row r="1697" spans="8:9" x14ac:dyDescent="0.15">
      <c r="H1697" s="445"/>
      <c r="I1697" s="445"/>
    </row>
    <row r="1698" spans="8:9" x14ac:dyDescent="0.15">
      <c r="H1698" s="445"/>
      <c r="I1698" s="445"/>
    </row>
    <row r="1699" spans="8:9" x14ac:dyDescent="0.15">
      <c r="H1699" s="445"/>
      <c r="I1699" s="445"/>
    </row>
    <row r="1700" spans="8:9" x14ac:dyDescent="0.15">
      <c r="H1700" s="445"/>
      <c r="I1700" s="445"/>
    </row>
    <row r="1701" spans="8:9" x14ac:dyDescent="0.15">
      <c r="H1701" s="445"/>
      <c r="I1701" s="445"/>
    </row>
    <row r="1702" spans="8:9" x14ac:dyDescent="0.15">
      <c r="H1702" s="445"/>
      <c r="I1702" s="445"/>
    </row>
    <row r="1703" spans="8:9" x14ac:dyDescent="0.15">
      <c r="H1703" s="445"/>
      <c r="I1703" s="445"/>
    </row>
    <row r="1704" spans="8:9" x14ac:dyDescent="0.15">
      <c r="H1704" s="445"/>
      <c r="I1704" s="445"/>
    </row>
    <row r="1705" spans="8:9" x14ac:dyDescent="0.15">
      <c r="H1705" s="445"/>
      <c r="I1705" s="445"/>
    </row>
    <row r="1706" spans="8:9" x14ac:dyDescent="0.15">
      <c r="H1706" s="445"/>
      <c r="I1706" s="445"/>
    </row>
    <row r="1707" spans="8:9" x14ac:dyDescent="0.15">
      <c r="H1707" s="445"/>
      <c r="I1707" s="445"/>
    </row>
    <row r="1708" spans="8:9" x14ac:dyDescent="0.15">
      <c r="H1708" s="445"/>
      <c r="I1708" s="445"/>
    </row>
    <row r="1709" spans="8:9" x14ac:dyDescent="0.15">
      <c r="H1709" s="445"/>
      <c r="I1709" s="445"/>
    </row>
    <row r="1710" spans="8:9" x14ac:dyDescent="0.15">
      <c r="H1710" s="445"/>
      <c r="I1710" s="445"/>
    </row>
    <row r="1711" spans="8:9" x14ac:dyDescent="0.15">
      <c r="H1711" s="445"/>
      <c r="I1711" s="445"/>
    </row>
    <row r="1712" spans="8:9" x14ac:dyDescent="0.15">
      <c r="H1712" s="445"/>
      <c r="I1712" s="445"/>
    </row>
    <row r="1713" spans="8:9" x14ac:dyDescent="0.15">
      <c r="H1713" s="445"/>
      <c r="I1713" s="445"/>
    </row>
    <row r="1714" spans="8:9" x14ac:dyDescent="0.15">
      <c r="H1714" s="445"/>
      <c r="I1714" s="445"/>
    </row>
    <row r="1715" spans="8:9" x14ac:dyDescent="0.15">
      <c r="H1715" s="445"/>
      <c r="I1715" s="445"/>
    </row>
    <row r="1716" spans="8:9" x14ac:dyDescent="0.15">
      <c r="H1716" s="445"/>
      <c r="I1716" s="445"/>
    </row>
    <row r="1717" spans="8:9" x14ac:dyDescent="0.15">
      <c r="H1717" s="445"/>
      <c r="I1717" s="445"/>
    </row>
    <row r="1718" spans="8:9" x14ac:dyDescent="0.15">
      <c r="H1718" s="445"/>
      <c r="I1718" s="445"/>
    </row>
    <row r="1719" spans="8:9" x14ac:dyDescent="0.15">
      <c r="H1719" s="445"/>
      <c r="I1719" s="445"/>
    </row>
    <row r="1720" spans="8:9" x14ac:dyDescent="0.15">
      <c r="H1720" s="445"/>
      <c r="I1720" s="445"/>
    </row>
    <row r="1721" spans="8:9" x14ac:dyDescent="0.15">
      <c r="H1721" s="445"/>
      <c r="I1721" s="445"/>
    </row>
    <row r="1722" spans="8:9" x14ac:dyDescent="0.15">
      <c r="H1722" s="445"/>
      <c r="I1722" s="445"/>
    </row>
    <row r="1723" spans="8:9" x14ac:dyDescent="0.15">
      <c r="H1723" s="445"/>
      <c r="I1723" s="445"/>
    </row>
    <row r="1724" spans="8:9" x14ac:dyDescent="0.15">
      <c r="H1724" s="445"/>
      <c r="I1724" s="445"/>
    </row>
    <row r="1725" spans="8:9" x14ac:dyDescent="0.15">
      <c r="H1725" s="445"/>
      <c r="I1725" s="445"/>
    </row>
    <row r="1726" spans="8:9" x14ac:dyDescent="0.15">
      <c r="H1726" s="445"/>
      <c r="I1726" s="445"/>
    </row>
    <row r="1727" spans="8:9" x14ac:dyDescent="0.15">
      <c r="H1727" s="445"/>
      <c r="I1727" s="445"/>
    </row>
    <row r="1728" spans="8:9" x14ac:dyDescent="0.15">
      <c r="H1728" s="445"/>
      <c r="I1728" s="445"/>
    </row>
    <row r="1729" spans="8:9" x14ac:dyDescent="0.15">
      <c r="H1729" s="445"/>
      <c r="I1729" s="445"/>
    </row>
    <row r="1730" spans="8:9" x14ac:dyDescent="0.15">
      <c r="H1730" s="445"/>
      <c r="I1730" s="445"/>
    </row>
    <row r="1731" spans="8:9" x14ac:dyDescent="0.15">
      <c r="H1731" s="445"/>
      <c r="I1731" s="445"/>
    </row>
    <row r="1732" spans="8:9" x14ac:dyDescent="0.15">
      <c r="H1732" s="445"/>
      <c r="I1732" s="445"/>
    </row>
    <row r="1733" spans="8:9" x14ac:dyDescent="0.15">
      <c r="H1733" s="445"/>
      <c r="I1733" s="445"/>
    </row>
    <row r="1734" spans="8:9" x14ac:dyDescent="0.15">
      <c r="H1734" s="445"/>
      <c r="I1734" s="445"/>
    </row>
    <row r="1735" spans="8:9" x14ac:dyDescent="0.15">
      <c r="H1735" s="445"/>
      <c r="I1735" s="445"/>
    </row>
    <row r="1736" spans="8:9" x14ac:dyDescent="0.15">
      <c r="H1736" s="445"/>
      <c r="I1736" s="445"/>
    </row>
    <row r="1737" spans="8:9" x14ac:dyDescent="0.15">
      <c r="H1737" s="445"/>
      <c r="I1737" s="445"/>
    </row>
    <row r="1738" spans="8:9" x14ac:dyDescent="0.15">
      <c r="H1738" s="445"/>
      <c r="I1738" s="445"/>
    </row>
    <row r="1739" spans="8:9" x14ac:dyDescent="0.15">
      <c r="H1739" s="445"/>
      <c r="I1739" s="445"/>
    </row>
    <row r="1740" spans="8:9" x14ac:dyDescent="0.15">
      <c r="H1740" s="445"/>
      <c r="I1740" s="445"/>
    </row>
    <row r="1741" spans="8:9" x14ac:dyDescent="0.15">
      <c r="H1741" s="445"/>
      <c r="I1741" s="445"/>
    </row>
    <row r="1742" spans="8:9" x14ac:dyDescent="0.15">
      <c r="H1742" s="445"/>
      <c r="I1742" s="445"/>
    </row>
    <row r="1743" spans="8:9" x14ac:dyDescent="0.15">
      <c r="H1743" s="445"/>
      <c r="I1743" s="445"/>
    </row>
    <row r="1744" spans="8:9" x14ac:dyDescent="0.15">
      <c r="H1744" s="445"/>
      <c r="I1744" s="445"/>
    </row>
    <row r="1745" spans="8:9" x14ac:dyDescent="0.15">
      <c r="H1745" s="445"/>
      <c r="I1745" s="445"/>
    </row>
    <row r="1746" spans="8:9" x14ac:dyDescent="0.15">
      <c r="H1746" s="445"/>
      <c r="I1746" s="445"/>
    </row>
    <row r="1747" spans="8:9" x14ac:dyDescent="0.15">
      <c r="H1747" s="445"/>
      <c r="I1747" s="445"/>
    </row>
    <row r="1748" spans="8:9" x14ac:dyDescent="0.15">
      <c r="H1748" s="445"/>
      <c r="I1748" s="445"/>
    </row>
    <row r="1749" spans="8:9" x14ac:dyDescent="0.15">
      <c r="H1749" s="445"/>
      <c r="I1749" s="445"/>
    </row>
    <row r="1750" spans="8:9" x14ac:dyDescent="0.15">
      <c r="H1750" s="445"/>
      <c r="I1750" s="445"/>
    </row>
    <row r="1751" spans="8:9" x14ac:dyDescent="0.15">
      <c r="H1751" s="445"/>
      <c r="I1751" s="445"/>
    </row>
    <row r="1752" spans="8:9" x14ac:dyDescent="0.15">
      <c r="H1752" s="445"/>
      <c r="I1752" s="445"/>
    </row>
    <row r="1753" spans="8:9" x14ac:dyDescent="0.15">
      <c r="H1753" s="445"/>
      <c r="I1753" s="445"/>
    </row>
    <row r="1754" spans="8:9" x14ac:dyDescent="0.15">
      <c r="H1754" s="445"/>
      <c r="I1754" s="445"/>
    </row>
    <row r="1755" spans="8:9" x14ac:dyDescent="0.15">
      <c r="H1755" s="445"/>
      <c r="I1755" s="445"/>
    </row>
    <row r="1756" spans="8:9" x14ac:dyDescent="0.15">
      <c r="H1756" s="445"/>
      <c r="I1756" s="445"/>
    </row>
    <row r="1757" spans="8:9" x14ac:dyDescent="0.15">
      <c r="H1757" s="445"/>
      <c r="I1757" s="445"/>
    </row>
    <row r="1758" spans="8:9" x14ac:dyDescent="0.15">
      <c r="H1758" s="445"/>
      <c r="I1758" s="445"/>
    </row>
    <row r="1759" spans="8:9" x14ac:dyDescent="0.15">
      <c r="H1759" s="445"/>
      <c r="I1759" s="445"/>
    </row>
    <row r="1760" spans="8:9" x14ac:dyDescent="0.15">
      <c r="H1760" s="445"/>
      <c r="I1760" s="445"/>
    </row>
    <row r="1761" spans="8:9" x14ac:dyDescent="0.15">
      <c r="H1761" s="445"/>
      <c r="I1761" s="445"/>
    </row>
    <row r="1762" spans="8:9" x14ac:dyDescent="0.15">
      <c r="H1762" s="445"/>
      <c r="I1762" s="445"/>
    </row>
    <row r="1763" spans="8:9" x14ac:dyDescent="0.15">
      <c r="H1763" s="445"/>
      <c r="I1763" s="445"/>
    </row>
    <row r="1764" spans="8:9" x14ac:dyDescent="0.15">
      <c r="H1764" s="445"/>
      <c r="I1764" s="445"/>
    </row>
    <row r="1765" spans="8:9" x14ac:dyDescent="0.15">
      <c r="H1765" s="445"/>
      <c r="I1765" s="445"/>
    </row>
    <row r="1766" spans="8:9" x14ac:dyDescent="0.15">
      <c r="H1766" s="445"/>
      <c r="I1766" s="445"/>
    </row>
    <row r="1767" spans="8:9" x14ac:dyDescent="0.15">
      <c r="H1767" s="445"/>
      <c r="I1767" s="445"/>
    </row>
    <row r="1768" spans="8:9" x14ac:dyDescent="0.15">
      <c r="H1768" s="445"/>
      <c r="I1768" s="445"/>
    </row>
    <row r="1769" spans="8:9" x14ac:dyDescent="0.15">
      <c r="H1769" s="445"/>
      <c r="I1769" s="445"/>
    </row>
    <row r="1770" spans="8:9" x14ac:dyDescent="0.15">
      <c r="H1770" s="445"/>
      <c r="I1770" s="445"/>
    </row>
    <row r="1771" spans="8:9" x14ac:dyDescent="0.15">
      <c r="H1771" s="445"/>
      <c r="I1771" s="445"/>
    </row>
    <row r="1772" spans="8:9" x14ac:dyDescent="0.15">
      <c r="H1772" s="445"/>
      <c r="I1772" s="445"/>
    </row>
    <row r="1773" spans="8:9" x14ac:dyDescent="0.15">
      <c r="H1773" s="445"/>
      <c r="I1773" s="445"/>
    </row>
    <row r="1774" spans="8:9" x14ac:dyDescent="0.15">
      <c r="H1774" s="445"/>
      <c r="I1774" s="445"/>
    </row>
    <row r="1775" spans="8:9" x14ac:dyDescent="0.15">
      <c r="H1775" s="445"/>
      <c r="I1775" s="445"/>
    </row>
    <row r="1776" spans="8:9" x14ac:dyDescent="0.15">
      <c r="H1776" s="445"/>
      <c r="I1776" s="445"/>
    </row>
    <row r="1777" spans="8:9" x14ac:dyDescent="0.15">
      <c r="H1777" s="445"/>
      <c r="I1777" s="445"/>
    </row>
    <row r="1778" spans="8:9" x14ac:dyDescent="0.15">
      <c r="H1778" s="445"/>
      <c r="I1778" s="445"/>
    </row>
    <row r="1779" spans="8:9" x14ac:dyDescent="0.15">
      <c r="H1779" s="445"/>
      <c r="I1779" s="445"/>
    </row>
    <row r="1780" spans="8:9" x14ac:dyDescent="0.15">
      <c r="H1780" s="445"/>
      <c r="I1780" s="445"/>
    </row>
    <row r="1781" spans="8:9" x14ac:dyDescent="0.15">
      <c r="H1781" s="445"/>
      <c r="I1781" s="445"/>
    </row>
    <row r="1782" spans="8:9" x14ac:dyDescent="0.15">
      <c r="H1782" s="445"/>
      <c r="I1782" s="445"/>
    </row>
    <row r="1783" spans="8:9" x14ac:dyDescent="0.15">
      <c r="H1783" s="445"/>
      <c r="I1783" s="445"/>
    </row>
    <row r="1784" spans="8:9" x14ac:dyDescent="0.15">
      <c r="H1784" s="445"/>
      <c r="I1784" s="445"/>
    </row>
    <row r="1785" spans="8:9" x14ac:dyDescent="0.15">
      <c r="H1785" s="445"/>
      <c r="I1785" s="445"/>
    </row>
    <row r="1786" spans="8:9" x14ac:dyDescent="0.15">
      <c r="H1786" s="445"/>
      <c r="I1786" s="445"/>
    </row>
    <row r="1787" spans="8:9" x14ac:dyDescent="0.15">
      <c r="H1787" s="445"/>
      <c r="I1787" s="445"/>
    </row>
    <row r="1788" spans="8:9" x14ac:dyDescent="0.15">
      <c r="H1788" s="445"/>
      <c r="I1788" s="445"/>
    </row>
    <row r="1789" spans="8:9" x14ac:dyDescent="0.15">
      <c r="H1789" s="445"/>
      <c r="I1789" s="445"/>
    </row>
    <row r="1790" spans="8:9" x14ac:dyDescent="0.15">
      <c r="H1790" s="445"/>
      <c r="I1790" s="445"/>
    </row>
    <row r="1791" spans="8:9" x14ac:dyDescent="0.15">
      <c r="H1791" s="445"/>
      <c r="I1791" s="445"/>
    </row>
    <row r="1792" spans="8:9" x14ac:dyDescent="0.15">
      <c r="H1792" s="445"/>
      <c r="I1792" s="445"/>
    </row>
    <row r="1793" spans="8:9" x14ac:dyDescent="0.15">
      <c r="H1793" s="445"/>
      <c r="I1793" s="445"/>
    </row>
    <row r="1794" spans="8:9" x14ac:dyDescent="0.15">
      <c r="H1794" s="445"/>
      <c r="I1794" s="445"/>
    </row>
    <row r="1795" spans="8:9" x14ac:dyDescent="0.15">
      <c r="H1795" s="445"/>
      <c r="I1795" s="445"/>
    </row>
    <row r="1796" spans="8:9" x14ac:dyDescent="0.15">
      <c r="H1796" s="445"/>
      <c r="I1796" s="445"/>
    </row>
    <row r="1797" spans="8:9" x14ac:dyDescent="0.15">
      <c r="H1797" s="445"/>
      <c r="I1797" s="445"/>
    </row>
    <row r="1798" spans="8:9" x14ac:dyDescent="0.15">
      <c r="H1798" s="445"/>
      <c r="I1798" s="445"/>
    </row>
    <row r="1799" spans="8:9" x14ac:dyDescent="0.15">
      <c r="H1799" s="445"/>
      <c r="I1799" s="445"/>
    </row>
    <row r="1800" spans="8:9" x14ac:dyDescent="0.15">
      <c r="H1800" s="445"/>
      <c r="I1800" s="445"/>
    </row>
    <row r="1801" spans="8:9" x14ac:dyDescent="0.15">
      <c r="H1801" s="445"/>
      <c r="I1801" s="445"/>
    </row>
    <row r="1802" spans="8:9" x14ac:dyDescent="0.15">
      <c r="H1802" s="445"/>
      <c r="I1802" s="445"/>
    </row>
    <row r="1803" spans="8:9" x14ac:dyDescent="0.15">
      <c r="H1803" s="445"/>
      <c r="I1803" s="445"/>
    </row>
    <row r="1804" spans="8:9" x14ac:dyDescent="0.15">
      <c r="H1804" s="445"/>
      <c r="I1804" s="445"/>
    </row>
    <row r="1805" spans="8:9" x14ac:dyDescent="0.15">
      <c r="H1805" s="445"/>
      <c r="I1805" s="445"/>
    </row>
    <row r="1806" spans="8:9" x14ac:dyDescent="0.15">
      <c r="H1806" s="445"/>
      <c r="I1806" s="445"/>
    </row>
    <row r="1807" spans="8:9" x14ac:dyDescent="0.15">
      <c r="H1807" s="445"/>
      <c r="I1807" s="445"/>
    </row>
    <row r="1808" spans="8:9" x14ac:dyDescent="0.15">
      <c r="H1808" s="445"/>
      <c r="I1808" s="445"/>
    </row>
    <row r="1809" spans="8:9" x14ac:dyDescent="0.15">
      <c r="H1809" s="445"/>
      <c r="I1809" s="445"/>
    </row>
    <row r="1810" spans="8:9" x14ac:dyDescent="0.15">
      <c r="H1810" s="445"/>
      <c r="I1810" s="445"/>
    </row>
    <row r="1811" spans="8:9" x14ac:dyDescent="0.15">
      <c r="H1811" s="445"/>
      <c r="I1811" s="445"/>
    </row>
    <row r="1812" spans="8:9" x14ac:dyDescent="0.15">
      <c r="H1812" s="445"/>
      <c r="I1812" s="445"/>
    </row>
    <row r="1813" spans="8:9" x14ac:dyDescent="0.15">
      <c r="H1813" s="445"/>
      <c r="I1813" s="445"/>
    </row>
    <row r="1814" spans="8:9" x14ac:dyDescent="0.15">
      <c r="H1814" s="445"/>
      <c r="I1814" s="445"/>
    </row>
    <row r="1815" spans="8:9" x14ac:dyDescent="0.15">
      <c r="H1815" s="445"/>
      <c r="I1815" s="445"/>
    </row>
    <row r="1816" spans="8:9" x14ac:dyDescent="0.15">
      <c r="H1816" s="445"/>
      <c r="I1816" s="445"/>
    </row>
    <row r="1817" spans="8:9" x14ac:dyDescent="0.15">
      <c r="H1817" s="445"/>
      <c r="I1817" s="445"/>
    </row>
    <row r="1818" spans="8:9" x14ac:dyDescent="0.15">
      <c r="H1818" s="445"/>
      <c r="I1818" s="445"/>
    </row>
    <row r="1819" spans="8:9" x14ac:dyDescent="0.15">
      <c r="H1819" s="445"/>
      <c r="I1819" s="445"/>
    </row>
    <row r="1820" spans="8:9" x14ac:dyDescent="0.15">
      <c r="H1820" s="445"/>
      <c r="I1820" s="445"/>
    </row>
    <row r="1821" spans="8:9" x14ac:dyDescent="0.15">
      <c r="H1821" s="445"/>
      <c r="I1821" s="445"/>
    </row>
    <row r="1822" spans="8:9" x14ac:dyDescent="0.15">
      <c r="H1822" s="445"/>
      <c r="I1822" s="445"/>
    </row>
    <row r="1823" spans="8:9" x14ac:dyDescent="0.15">
      <c r="H1823" s="445"/>
      <c r="I1823" s="445"/>
    </row>
    <row r="1824" spans="8:9" x14ac:dyDescent="0.15">
      <c r="H1824" s="445"/>
      <c r="I1824" s="445"/>
    </row>
    <row r="1825" spans="8:9" x14ac:dyDescent="0.15">
      <c r="H1825" s="445"/>
      <c r="I1825" s="445"/>
    </row>
    <row r="1826" spans="8:9" x14ac:dyDescent="0.15">
      <c r="H1826" s="445"/>
      <c r="I1826" s="445"/>
    </row>
    <row r="1827" spans="8:9" x14ac:dyDescent="0.15">
      <c r="H1827" s="445"/>
      <c r="I1827" s="445"/>
    </row>
    <row r="1828" spans="8:9" x14ac:dyDescent="0.15">
      <c r="H1828" s="445"/>
      <c r="I1828" s="445"/>
    </row>
    <row r="1829" spans="8:9" x14ac:dyDescent="0.15">
      <c r="H1829" s="445"/>
      <c r="I1829" s="445"/>
    </row>
    <row r="1830" spans="8:9" x14ac:dyDescent="0.15">
      <c r="H1830" s="445"/>
      <c r="I1830" s="445"/>
    </row>
    <row r="1831" spans="8:9" x14ac:dyDescent="0.15">
      <c r="H1831" s="445"/>
      <c r="I1831" s="445"/>
    </row>
    <row r="1832" spans="8:9" x14ac:dyDescent="0.15">
      <c r="H1832" s="445"/>
      <c r="I1832" s="445"/>
    </row>
    <row r="1833" spans="8:9" x14ac:dyDescent="0.15">
      <c r="H1833" s="445"/>
      <c r="I1833" s="445"/>
    </row>
    <row r="1834" spans="8:9" x14ac:dyDescent="0.15">
      <c r="H1834" s="445"/>
      <c r="I1834" s="445"/>
    </row>
    <row r="1835" spans="8:9" x14ac:dyDescent="0.15">
      <c r="H1835" s="445"/>
      <c r="I1835" s="445"/>
    </row>
    <row r="1836" spans="8:9" x14ac:dyDescent="0.15">
      <c r="H1836" s="445"/>
      <c r="I1836" s="445"/>
    </row>
    <row r="1837" spans="8:9" x14ac:dyDescent="0.15">
      <c r="H1837" s="445"/>
      <c r="I1837" s="445"/>
    </row>
    <row r="1838" spans="8:9" x14ac:dyDescent="0.15">
      <c r="H1838" s="445"/>
      <c r="I1838" s="445"/>
    </row>
    <row r="1839" spans="8:9" x14ac:dyDescent="0.15">
      <c r="H1839" s="445"/>
      <c r="I1839" s="445"/>
    </row>
    <row r="1840" spans="8:9" x14ac:dyDescent="0.15">
      <c r="H1840" s="445"/>
      <c r="I1840" s="445"/>
    </row>
    <row r="1841" spans="8:9" x14ac:dyDescent="0.15">
      <c r="H1841" s="445"/>
      <c r="I1841" s="445"/>
    </row>
    <row r="1842" spans="8:9" x14ac:dyDescent="0.15">
      <c r="H1842" s="445"/>
      <c r="I1842" s="445"/>
    </row>
    <row r="1843" spans="8:9" x14ac:dyDescent="0.15">
      <c r="H1843" s="445"/>
      <c r="I1843" s="445"/>
    </row>
    <row r="1844" spans="8:9" x14ac:dyDescent="0.15">
      <c r="H1844" s="445"/>
      <c r="I1844" s="445"/>
    </row>
    <row r="1845" spans="8:9" x14ac:dyDescent="0.15">
      <c r="H1845" s="445"/>
      <c r="I1845" s="445"/>
    </row>
    <row r="1846" spans="8:9" x14ac:dyDescent="0.15">
      <c r="H1846" s="445"/>
      <c r="I1846" s="445"/>
    </row>
    <row r="1847" spans="8:9" x14ac:dyDescent="0.15">
      <c r="H1847" s="445"/>
      <c r="I1847" s="445"/>
    </row>
    <row r="1848" spans="8:9" x14ac:dyDescent="0.15">
      <c r="H1848" s="445"/>
      <c r="I1848" s="445"/>
    </row>
    <row r="1849" spans="8:9" x14ac:dyDescent="0.15">
      <c r="H1849" s="445"/>
      <c r="I1849" s="445"/>
    </row>
    <row r="1850" spans="8:9" x14ac:dyDescent="0.15">
      <c r="H1850" s="445"/>
      <c r="I1850" s="445"/>
    </row>
    <row r="1851" spans="8:9" x14ac:dyDescent="0.15">
      <c r="H1851" s="445"/>
      <c r="I1851" s="445"/>
    </row>
    <row r="1852" spans="8:9" x14ac:dyDescent="0.15">
      <c r="H1852" s="445"/>
      <c r="I1852" s="445"/>
    </row>
    <row r="1853" spans="8:9" x14ac:dyDescent="0.15">
      <c r="H1853" s="445"/>
      <c r="I1853" s="445"/>
    </row>
    <row r="1854" spans="8:9" x14ac:dyDescent="0.15">
      <c r="H1854" s="445"/>
      <c r="I1854" s="445"/>
    </row>
    <row r="1855" spans="8:9" x14ac:dyDescent="0.15">
      <c r="H1855" s="445"/>
      <c r="I1855" s="445"/>
    </row>
    <row r="1856" spans="8:9" x14ac:dyDescent="0.15">
      <c r="H1856" s="445"/>
      <c r="I1856" s="445"/>
    </row>
    <row r="1857" spans="8:9" x14ac:dyDescent="0.15">
      <c r="H1857" s="445"/>
      <c r="I1857" s="445"/>
    </row>
    <row r="1858" spans="8:9" x14ac:dyDescent="0.15">
      <c r="H1858" s="445"/>
      <c r="I1858" s="445"/>
    </row>
    <row r="1859" spans="8:9" x14ac:dyDescent="0.15">
      <c r="H1859" s="445"/>
      <c r="I1859" s="445"/>
    </row>
    <row r="1860" spans="8:9" x14ac:dyDescent="0.15">
      <c r="H1860" s="445"/>
      <c r="I1860" s="445"/>
    </row>
    <row r="1861" spans="8:9" x14ac:dyDescent="0.15">
      <c r="H1861" s="445"/>
      <c r="I1861" s="445"/>
    </row>
    <row r="1862" spans="8:9" x14ac:dyDescent="0.15">
      <c r="H1862" s="445"/>
      <c r="I1862" s="445"/>
    </row>
    <row r="1863" spans="8:9" x14ac:dyDescent="0.15">
      <c r="H1863" s="445"/>
      <c r="I1863" s="445"/>
    </row>
    <row r="1864" spans="8:9" x14ac:dyDescent="0.15">
      <c r="H1864" s="445"/>
      <c r="I1864" s="445"/>
    </row>
    <row r="1865" spans="8:9" x14ac:dyDescent="0.15">
      <c r="H1865" s="445"/>
      <c r="I1865" s="445"/>
    </row>
    <row r="1866" spans="8:9" x14ac:dyDescent="0.15">
      <c r="H1866" s="445"/>
      <c r="I1866" s="445"/>
    </row>
    <row r="1867" spans="8:9" x14ac:dyDescent="0.15">
      <c r="H1867" s="445"/>
      <c r="I1867" s="445"/>
    </row>
    <row r="1868" spans="8:9" x14ac:dyDescent="0.15">
      <c r="H1868" s="445"/>
      <c r="I1868" s="445"/>
    </row>
    <row r="1869" spans="8:9" x14ac:dyDescent="0.15">
      <c r="H1869" s="445"/>
      <c r="I1869" s="445"/>
    </row>
    <row r="1870" spans="8:9" x14ac:dyDescent="0.15">
      <c r="H1870" s="445"/>
      <c r="I1870" s="445"/>
    </row>
    <row r="1871" spans="8:9" x14ac:dyDescent="0.15">
      <c r="H1871" s="445"/>
      <c r="I1871" s="445"/>
    </row>
    <row r="1872" spans="8:9" x14ac:dyDescent="0.15">
      <c r="H1872" s="445"/>
      <c r="I1872" s="445"/>
    </row>
    <row r="1873" spans="8:9" x14ac:dyDescent="0.15">
      <c r="H1873" s="445"/>
      <c r="I1873" s="445"/>
    </row>
    <row r="1874" spans="8:9" x14ac:dyDescent="0.15">
      <c r="H1874" s="445"/>
      <c r="I1874" s="445"/>
    </row>
    <row r="1875" spans="8:9" x14ac:dyDescent="0.15">
      <c r="H1875" s="445"/>
      <c r="I1875" s="445"/>
    </row>
    <row r="1876" spans="8:9" x14ac:dyDescent="0.15">
      <c r="H1876" s="445"/>
      <c r="I1876" s="445"/>
    </row>
    <row r="1877" spans="8:9" x14ac:dyDescent="0.15">
      <c r="H1877" s="445"/>
      <c r="I1877" s="445"/>
    </row>
    <row r="1878" spans="8:9" x14ac:dyDescent="0.15">
      <c r="H1878" s="445"/>
      <c r="I1878" s="445"/>
    </row>
    <row r="1879" spans="8:9" x14ac:dyDescent="0.15">
      <c r="H1879" s="445"/>
      <c r="I1879" s="445"/>
    </row>
    <row r="1880" spans="8:9" x14ac:dyDescent="0.15">
      <c r="H1880" s="445"/>
      <c r="I1880" s="445"/>
    </row>
    <row r="1881" spans="8:9" x14ac:dyDescent="0.15">
      <c r="H1881" s="445"/>
      <c r="I1881" s="445"/>
    </row>
    <row r="1882" spans="8:9" x14ac:dyDescent="0.15">
      <c r="H1882" s="445"/>
      <c r="I1882" s="445"/>
    </row>
    <row r="1883" spans="8:9" x14ac:dyDescent="0.15">
      <c r="H1883" s="445"/>
      <c r="I1883" s="445"/>
    </row>
    <row r="1884" spans="8:9" x14ac:dyDescent="0.15">
      <c r="H1884" s="445"/>
      <c r="I1884" s="445"/>
    </row>
    <row r="1885" spans="8:9" x14ac:dyDescent="0.15">
      <c r="H1885" s="445"/>
      <c r="I1885" s="445"/>
    </row>
    <row r="1886" spans="8:9" x14ac:dyDescent="0.15">
      <c r="H1886" s="445"/>
      <c r="I1886" s="445"/>
    </row>
    <row r="1887" spans="8:9" x14ac:dyDescent="0.15">
      <c r="H1887" s="445"/>
      <c r="I1887" s="445"/>
    </row>
    <row r="1888" spans="8:9" x14ac:dyDescent="0.15">
      <c r="H1888" s="445"/>
      <c r="I1888" s="445"/>
    </row>
    <row r="1889" spans="8:9" x14ac:dyDescent="0.15">
      <c r="H1889" s="445"/>
      <c r="I1889" s="445"/>
    </row>
    <row r="1890" spans="8:9" x14ac:dyDescent="0.15">
      <c r="H1890" s="445"/>
      <c r="I1890" s="445"/>
    </row>
    <row r="1891" spans="8:9" x14ac:dyDescent="0.15">
      <c r="H1891" s="445"/>
      <c r="I1891" s="445"/>
    </row>
    <row r="1892" spans="8:9" x14ac:dyDescent="0.15">
      <c r="H1892" s="445"/>
      <c r="I1892" s="445"/>
    </row>
    <row r="1893" spans="8:9" x14ac:dyDescent="0.15">
      <c r="H1893" s="445"/>
      <c r="I1893" s="445"/>
    </row>
    <row r="1894" spans="8:9" x14ac:dyDescent="0.15">
      <c r="H1894" s="445"/>
      <c r="I1894" s="445"/>
    </row>
    <row r="1895" spans="8:9" x14ac:dyDescent="0.15">
      <c r="H1895" s="445"/>
      <c r="I1895" s="445"/>
    </row>
    <row r="1896" spans="8:9" x14ac:dyDescent="0.15">
      <c r="H1896" s="445"/>
      <c r="I1896" s="445"/>
    </row>
    <row r="1897" spans="8:9" x14ac:dyDescent="0.15">
      <c r="H1897" s="445"/>
      <c r="I1897" s="445"/>
    </row>
    <row r="1898" spans="8:9" x14ac:dyDescent="0.15">
      <c r="H1898" s="445"/>
      <c r="I1898" s="445"/>
    </row>
    <row r="1899" spans="8:9" x14ac:dyDescent="0.15">
      <c r="H1899" s="445"/>
      <c r="I1899" s="445"/>
    </row>
    <row r="1900" spans="8:9" x14ac:dyDescent="0.15">
      <c r="H1900" s="445"/>
      <c r="I1900" s="445"/>
    </row>
    <row r="1901" spans="8:9" x14ac:dyDescent="0.15">
      <c r="H1901" s="445"/>
      <c r="I1901" s="445"/>
    </row>
    <row r="1902" spans="8:9" x14ac:dyDescent="0.15">
      <c r="H1902" s="445"/>
      <c r="I1902" s="445"/>
    </row>
    <row r="1903" spans="8:9" x14ac:dyDescent="0.15">
      <c r="H1903" s="445"/>
      <c r="I1903" s="445"/>
    </row>
    <row r="1904" spans="8:9" x14ac:dyDescent="0.15">
      <c r="H1904" s="445"/>
      <c r="I1904" s="445"/>
    </row>
    <row r="1905" spans="8:9" x14ac:dyDescent="0.15">
      <c r="H1905" s="445"/>
      <c r="I1905" s="445"/>
    </row>
    <row r="1906" spans="8:9" x14ac:dyDescent="0.15">
      <c r="H1906" s="445"/>
      <c r="I1906" s="445"/>
    </row>
    <row r="1907" spans="8:9" x14ac:dyDescent="0.15">
      <c r="H1907" s="445"/>
      <c r="I1907" s="445"/>
    </row>
    <row r="1908" spans="8:9" x14ac:dyDescent="0.15">
      <c r="H1908" s="445"/>
      <c r="I1908" s="445"/>
    </row>
    <row r="1909" spans="8:9" x14ac:dyDescent="0.15">
      <c r="H1909" s="445"/>
      <c r="I1909" s="445"/>
    </row>
    <row r="1910" spans="8:9" x14ac:dyDescent="0.15">
      <c r="H1910" s="445"/>
      <c r="I1910" s="445"/>
    </row>
    <row r="1911" spans="8:9" x14ac:dyDescent="0.15">
      <c r="H1911" s="445"/>
      <c r="I1911" s="445"/>
    </row>
    <row r="1912" spans="8:9" x14ac:dyDescent="0.15">
      <c r="H1912" s="445"/>
      <c r="I1912" s="445"/>
    </row>
    <row r="1913" spans="8:9" x14ac:dyDescent="0.15">
      <c r="H1913" s="445"/>
      <c r="I1913" s="445"/>
    </row>
    <row r="1914" spans="8:9" x14ac:dyDescent="0.15">
      <c r="H1914" s="445"/>
      <c r="I1914" s="445"/>
    </row>
    <row r="1915" spans="8:9" x14ac:dyDescent="0.15">
      <c r="H1915" s="445"/>
      <c r="I1915" s="445"/>
    </row>
    <row r="1916" spans="8:9" x14ac:dyDescent="0.15">
      <c r="H1916" s="445"/>
      <c r="I1916" s="445"/>
    </row>
    <row r="1917" spans="8:9" x14ac:dyDescent="0.15">
      <c r="H1917" s="445"/>
      <c r="I1917" s="445"/>
    </row>
    <row r="1918" spans="8:9" x14ac:dyDescent="0.15">
      <c r="H1918" s="445"/>
      <c r="I1918" s="445"/>
    </row>
    <row r="1919" spans="8:9" x14ac:dyDescent="0.15">
      <c r="H1919" s="445"/>
      <c r="I1919" s="445"/>
    </row>
    <row r="1920" spans="8:9" x14ac:dyDescent="0.15">
      <c r="H1920" s="445"/>
      <c r="I1920" s="445"/>
    </row>
    <row r="1921" spans="8:9" x14ac:dyDescent="0.15">
      <c r="H1921" s="445"/>
      <c r="I1921" s="445"/>
    </row>
    <row r="1922" spans="8:9" x14ac:dyDescent="0.15">
      <c r="H1922" s="445"/>
      <c r="I1922" s="445"/>
    </row>
    <row r="1923" spans="8:9" x14ac:dyDescent="0.15">
      <c r="H1923" s="445"/>
      <c r="I1923" s="445"/>
    </row>
    <row r="1924" spans="8:9" x14ac:dyDescent="0.15">
      <c r="H1924" s="445"/>
      <c r="I1924" s="445"/>
    </row>
    <row r="1925" spans="8:9" x14ac:dyDescent="0.15">
      <c r="H1925" s="445"/>
      <c r="I1925" s="445"/>
    </row>
    <row r="1926" spans="8:9" x14ac:dyDescent="0.15">
      <c r="H1926" s="445"/>
      <c r="I1926" s="445"/>
    </row>
    <row r="1927" spans="8:9" x14ac:dyDescent="0.15">
      <c r="H1927" s="445"/>
      <c r="I1927" s="445"/>
    </row>
    <row r="1928" spans="8:9" x14ac:dyDescent="0.15">
      <c r="H1928" s="445"/>
      <c r="I1928" s="445"/>
    </row>
    <row r="1929" spans="8:9" x14ac:dyDescent="0.15">
      <c r="H1929" s="445"/>
      <c r="I1929" s="445"/>
    </row>
    <row r="1930" spans="8:9" x14ac:dyDescent="0.15">
      <c r="H1930" s="445"/>
      <c r="I1930" s="445"/>
    </row>
    <row r="1931" spans="8:9" x14ac:dyDescent="0.15">
      <c r="H1931" s="445"/>
      <c r="I1931" s="445"/>
    </row>
    <row r="1932" spans="8:9" x14ac:dyDescent="0.15">
      <c r="H1932" s="445"/>
      <c r="I1932" s="445"/>
    </row>
    <row r="1933" spans="8:9" x14ac:dyDescent="0.15">
      <c r="H1933" s="445"/>
      <c r="I1933" s="445"/>
    </row>
    <row r="1934" spans="8:9" x14ac:dyDescent="0.15">
      <c r="H1934" s="445"/>
      <c r="I1934" s="445"/>
    </row>
    <row r="1935" spans="8:9" x14ac:dyDescent="0.15">
      <c r="H1935" s="445"/>
      <c r="I1935" s="445"/>
    </row>
    <row r="1936" spans="8:9" x14ac:dyDescent="0.15">
      <c r="H1936" s="445"/>
      <c r="I1936" s="445"/>
    </row>
    <row r="1937" spans="8:9" x14ac:dyDescent="0.15">
      <c r="H1937" s="445"/>
      <c r="I1937" s="445"/>
    </row>
    <row r="1938" spans="8:9" x14ac:dyDescent="0.15">
      <c r="H1938" s="445"/>
      <c r="I1938" s="445"/>
    </row>
    <row r="1939" spans="8:9" x14ac:dyDescent="0.15">
      <c r="H1939" s="445"/>
      <c r="I1939" s="445"/>
    </row>
    <row r="1940" spans="8:9" x14ac:dyDescent="0.15">
      <c r="H1940" s="445"/>
      <c r="I1940" s="445"/>
    </row>
    <row r="1941" spans="8:9" x14ac:dyDescent="0.15">
      <c r="H1941" s="445"/>
      <c r="I1941" s="445"/>
    </row>
    <row r="1942" spans="8:9" x14ac:dyDescent="0.15">
      <c r="H1942" s="445"/>
      <c r="I1942" s="445"/>
    </row>
    <row r="1943" spans="8:9" x14ac:dyDescent="0.15">
      <c r="H1943" s="445"/>
      <c r="I1943" s="445"/>
    </row>
    <row r="1944" spans="8:9" x14ac:dyDescent="0.15">
      <c r="H1944" s="445"/>
      <c r="I1944" s="445"/>
    </row>
    <row r="1945" spans="8:9" x14ac:dyDescent="0.15">
      <c r="H1945" s="445"/>
      <c r="I1945" s="445"/>
    </row>
    <row r="1946" spans="8:9" x14ac:dyDescent="0.15">
      <c r="H1946" s="445"/>
      <c r="I1946" s="445"/>
    </row>
    <row r="1947" spans="8:9" x14ac:dyDescent="0.15">
      <c r="H1947" s="445"/>
      <c r="I1947" s="445"/>
    </row>
    <row r="1948" spans="8:9" x14ac:dyDescent="0.15">
      <c r="H1948" s="445"/>
      <c r="I1948" s="445"/>
    </row>
    <row r="1949" spans="8:9" x14ac:dyDescent="0.15">
      <c r="H1949" s="445"/>
      <c r="I1949" s="445"/>
    </row>
    <row r="1950" spans="8:9" x14ac:dyDescent="0.15">
      <c r="H1950" s="445"/>
      <c r="I1950" s="445"/>
    </row>
    <row r="1951" spans="8:9" x14ac:dyDescent="0.15">
      <c r="H1951" s="445"/>
      <c r="I1951" s="445"/>
    </row>
    <row r="1952" spans="8:9" x14ac:dyDescent="0.15">
      <c r="H1952" s="445"/>
      <c r="I1952" s="445"/>
    </row>
    <row r="1953" spans="8:9" x14ac:dyDescent="0.15">
      <c r="H1953" s="445"/>
      <c r="I1953" s="445"/>
    </row>
    <row r="1954" spans="8:9" x14ac:dyDescent="0.15">
      <c r="H1954" s="445"/>
      <c r="I1954" s="445"/>
    </row>
    <row r="1955" spans="8:9" x14ac:dyDescent="0.15">
      <c r="H1955" s="445"/>
      <c r="I1955" s="445"/>
    </row>
    <row r="1956" spans="8:9" x14ac:dyDescent="0.15">
      <c r="H1956" s="445"/>
      <c r="I1956" s="445"/>
    </row>
    <row r="1957" spans="8:9" x14ac:dyDescent="0.15">
      <c r="H1957" s="445"/>
      <c r="I1957" s="445"/>
    </row>
    <row r="1958" spans="8:9" x14ac:dyDescent="0.15">
      <c r="H1958" s="445"/>
      <c r="I1958" s="445"/>
    </row>
    <row r="1959" spans="8:9" x14ac:dyDescent="0.15">
      <c r="H1959" s="445"/>
      <c r="I1959" s="445"/>
    </row>
    <row r="1960" spans="8:9" x14ac:dyDescent="0.15">
      <c r="H1960" s="445"/>
      <c r="I1960" s="445"/>
    </row>
    <row r="1961" spans="8:9" x14ac:dyDescent="0.15">
      <c r="H1961" s="445"/>
      <c r="I1961" s="445"/>
    </row>
    <row r="1962" spans="8:9" x14ac:dyDescent="0.15">
      <c r="H1962" s="445"/>
      <c r="I1962" s="445"/>
    </row>
    <row r="1963" spans="8:9" x14ac:dyDescent="0.15">
      <c r="H1963" s="445"/>
      <c r="I1963" s="445"/>
    </row>
    <row r="1964" spans="8:9" x14ac:dyDescent="0.15">
      <c r="H1964" s="445"/>
      <c r="I1964" s="445"/>
    </row>
    <row r="1965" spans="8:9" x14ac:dyDescent="0.15">
      <c r="H1965" s="445"/>
      <c r="I1965" s="445"/>
    </row>
    <row r="1966" spans="8:9" x14ac:dyDescent="0.15">
      <c r="H1966" s="445"/>
      <c r="I1966" s="445"/>
    </row>
    <row r="1967" spans="8:9" x14ac:dyDescent="0.15">
      <c r="H1967" s="445"/>
      <c r="I1967" s="445"/>
    </row>
    <row r="1968" spans="8:9" x14ac:dyDescent="0.15">
      <c r="H1968" s="445"/>
      <c r="I1968" s="445"/>
    </row>
    <row r="1969" spans="8:9" x14ac:dyDescent="0.15">
      <c r="H1969" s="445"/>
      <c r="I1969" s="445"/>
    </row>
    <row r="1970" spans="8:9" x14ac:dyDescent="0.15">
      <c r="H1970" s="445"/>
      <c r="I1970" s="445"/>
    </row>
    <row r="1971" spans="8:9" x14ac:dyDescent="0.15">
      <c r="H1971" s="445"/>
      <c r="I1971" s="445"/>
    </row>
    <row r="1972" spans="8:9" x14ac:dyDescent="0.15">
      <c r="H1972" s="445"/>
      <c r="I1972" s="445"/>
    </row>
    <row r="1973" spans="8:9" x14ac:dyDescent="0.15">
      <c r="H1973" s="445"/>
      <c r="I1973" s="445"/>
    </row>
    <row r="1974" spans="8:9" x14ac:dyDescent="0.15">
      <c r="H1974" s="445"/>
      <c r="I1974" s="445"/>
    </row>
    <row r="1975" spans="8:9" x14ac:dyDescent="0.15">
      <c r="H1975" s="445"/>
      <c r="I1975" s="445"/>
    </row>
    <row r="1976" spans="8:9" x14ac:dyDescent="0.15">
      <c r="H1976" s="445"/>
      <c r="I1976" s="445"/>
    </row>
    <row r="1977" spans="8:9" x14ac:dyDescent="0.15">
      <c r="H1977" s="445"/>
      <c r="I1977" s="445"/>
    </row>
    <row r="1978" spans="8:9" x14ac:dyDescent="0.15">
      <c r="H1978" s="445"/>
      <c r="I1978" s="445"/>
    </row>
    <row r="1979" spans="8:9" x14ac:dyDescent="0.15">
      <c r="H1979" s="445"/>
      <c r="I1979" s="445"/>
    </row>
    <row r="1980" spans="8:9" x14ac:dyDescent="0.15">
      <c r="H1980" s="445"/>
      <c r="I1980" s="445"/>
    </row>
    <row r="1981" spans="8:9" x14ac:dyDescent="0.15">
      <c r="H1981" s="445"/>
      <c r="I1981" s="445"/>
    </row>
    <row r="1982" spans="8:9" x14ac:dyDescent="0.15">
      <c r="H1982" s="445"/>
      <c r="I1982" s="445"/>
    </row>
    <row r="1983" spans="8:9" x14ac:dyDescent="0.15">
      <c r="H1983" s="445"/>
      <c r="I1983" s="445"/>
    </row>
    <row r="1984" spans="8:9" x14ac:dyDescent="0.15">
      <c r="H1984" s="445"/>
      <c r="I1984" s="445"/>
    </row>
    <row r="1985" spans="8:9" x14ac:dyDescent="0.15">
      <c r="H1985" s="445"/>
      <c r="I1985" s="445"/>
    </row>
    <row r="1986" spans="8:9" x14ac:dyDescent="0.15">
      <c r="H1986" s="445"/>
      <c r="I1986" s="445"/>
    </row>
    <row r="1987" spans="8:9" x14ac:dyDescent="0.15">
      <c r="H1987" s="445"/>
      <c r="I1987" s="445"/>
    </row>
    <row r="1988" spans="8:9" x14ac:dyDescent="0.15">
      <c r="H1988" s="445"/>
      <c r="I1988" s="445"/>
    </row>
    <row r="1989" spans="8:9" x14ac:dyDescent="0.15">
      <c r="H1989" s="445"/>
      <c r="I1989" s="445"/>
    </row>
    <row r="1990" spans="8:9" x14ac:dyDescent="0.15">
      <c r="H1990" s="445"/>
      <c r="I1990" s="445"/>
    </row>
    <row r="1991" spans="8:9" x14ac:dyDescent="0.15">
      <c r="H1991" s="445"/>
      <c r="I1991" s="445"/>
    </row>
    <row r="1992" spans="8:9" x14ac:dyDescent="0.15">
      <c r="H1992" s="445"/>
      <c r="I1992" s="445"/>
    </row>
    <row r="1993" spans="8:9" x14ac:dyDescent="0.15">
      <c r="H1993" s="445"/>
      <c r="I1993" s="445"/>
    </row>
    <row r="1994" spans="8:9" x14ac:dyDescent="0.15">
      <c r="H1994" s="445"/>
      <c r="I1994" s="445"/>
    </row>
    <row r="1995" spans="8:9" x14ac:dyDescent="0.15">
      <c r="H1995" s="445"/>
      <c r="I1995" s="445"/>
    </row>
    <row r="1996" spans="8:9" x14ac:dyDescent="0.15">
      <c r="H1996" s="445"/>
      <c r="I1996" s="445"/>
    </row>
    <row r="1997" spans="8:9" x14ac:dyDescent="0.15">
      <c r="H1997" s="445"/>
      <c r="I1997" s="445"/>
    </row>
    <row r="1998" spans="8:9" x14ac:dyDescent="0.15">
      <c r="H1998" s="445"/>
      <c r="I1998" s="445"/>
    </row>
    <row r="1999" spans="8:9" x14ac:dyDescent="0.15">
      <c r="H1999" s="445"/>
      <c r="I1999" s="445"/>
    </row>
    <row r="2000" spans="8:9" x14ac:dyDescent="0.15">
      <c r="H2000" s="445"/>
      <c r="I2000" s="445"/>
    </row>
    <row r="2001" spans="8:9" x14ac:dyDescent="0.15">
      <c r="H2001" s="445"/>
      <c r="I2001" s="445"/>
    </row>
    <row r="2002" spans="8:9" x14ac:dyDescent="0.15">
      <c r="H2002" s="445"/>
      <c r="I2002" s="445"/>
    </row>
    <row r="2003" spans="8:9" x14ac:dyDescent="0.15">
      <c r="H2003" s="445"/>
      <c r="I2003" s="445"/>
    </row>
    <row r="2004" spans="8:9" x14ac:dyDescent="0.15">
      <c r="H2004" s="445"/>
      <c r="I2004" s="445"/>
    </row>
    <row r="2005" spans="8:9" x14ac:dyDescent="0.15">
      <c r="H2005" s="445"/>
      <c r="I2005" s="445"/>
    </row>
    <row r="2006" spans="8:9" x14ac:dyDescent="0.15">
      <c r="H2006" s="445"/>
      <c r="I2006" s="445"/>
    </row>
    <row r="2007" spans="8:9" x14ac:dyDescent="0.15">
      <c r="H2007" s="445"/>
      <c r="I2007" s="445"/>
    </row>
    <row r="2008" spans="8:9" x14ac:dyDescent="0.15">
      <c r="H2008" s="445"/>
      <c r="I2008" s="445"/>
    </row>
    <row r="2009" spans="8:9" x14ac:dyDescent="0.15">
      <c r="H2009" s="445"/>
      <c r="I2009" s="445"/>
    </row>
    <row r="2010" spans="8:9" x14ac:dyDescent="0.15">
      <c r="H2010" s="445"/>
      <c r="I2010" s="445"/>
    </row>
    <row r="2011" spans="8:9" x14ac:dyDescent="0.15">
      <c r="H2011" s="445"/>
      <c r="I2011" s="445"/>
    </row>
    <row r="2012" spans="8:9" x14ac:dyDescent="0.15">
      <c r="H2012" s="445"/>
      <c r="I2012" s="445"/>
    </row>
    <row r="2013" spans="8:9" x14ac:dyDescent="0.15">
      <c r="H2013" s="445"/>
      <c r="I2013" s="445"/>
    </row>
    <row r="2014" spans="8:9" x14ac:dyDescent="0.15">
      <c r="H2014" s="445"/>
      <c r="I2014" s="445"/>
    </row>
    <row r="2015" spans="8:9" x14ac:dyDescent="0.15">
      <c r="H2015" s="445"/>
      <c r="I2015" s="445"/>
    </row>
    <row r="2016" spans="8:9" x14ac:dyDescent="0.15">
      <c r="H2016" s="445"/>
      <c r="I2016" s="445"/>
    </row>
    <row r="2017" spans="8:9" x14ac:dyDescent="0.15">
      <c r="H2017" s="445"/>
      <c r="I2017" s="445"/>
    </row>
    <row r="2018" spans="8:9" x14ac:dyDescent="0.15">
      <c r="H2018" s="445"/>
      <c r="I2018" s="445"/>
    </row>
    <row r="2019" spans="8:9" x14ac:dyDescent="0.15">
      <c r="H2019" s="445"/>
      <c r="I2019" s="445"/>
    </row>
    <row r="2020" spans="8:9" x14ac:dyDescent="0.15">
      <c r="H2020" s="445"/>
      <c r="I2020" s="445"/>
    </row>
    <row r="2021" spans="8:9" x14ac:dyDescent="0.15">
      <c r="H2021" s="445"/>
      <c r="I2021" s="445"/>
    </row>
    <row r="2022" spans="8:9" x14ac:dyDescent="0.15">
      <c r="H2022" s="445"/>
      <c r="I2022" s="445"/>
    </row>
    <row r="2023" spans="8:9" x14ac:dyDescent="0.15">
      <c r="H2023" s="445"/>
      <c r="I2023" s="445"/>
    </row>
    <row r="2024" spans="8:9" x14ac:dyDescent="0.15">
      <c r="H2024" s="445"/>
      <c r="I2024" s="445"/>
    </row>
    <row r="2025" spans="8:9" x14ac:dyDescent="0.15">
      <c r="H2025" s="445"/>
      <c r="I2025" s="445"/>
    </row>
    <row r="2026" spans="8:9" x14ac:dyDescent="0.15">
      <c r="H2026" s="445"/>
      <c r="I2026" s="445"/>
    </row>
    <row r="2027" spans="8:9" x14ac:dyDescent="0.15">
      <c r="H2027" s="445"/>
      <c r="I2027" s="445"/>
    </row>
    <row r="2028" spans="8:9" x14ac:dyDescent="0.15">
      <c r="H2028" s="445"/>
      <c r="I2028" s="445"/>
    </row>
    <row r="2029" spans="8:9" x14ac:dyDescent="0.15">
      <c r="H2029" s="445"/>
      <c r="I2029" s="445"/>
    </row>
    <row r="2030" spans="8:9" x14ac:dyDescent="0.15">
      <c r="H2030" s="445"/>
      <c r="I2030" s="445"/>
    </row>
    <row r="2031" spans="8:9" x14ac:dyDescent="0.15">
      <c r="H2031" s="445"/>
      <c r="I2031" s="445"/>
    </row>
    <row r="2032" spans="8:9" x14ac:dyDescent="0.15">
      <c r="H2032" s="445"/>
      <c r="I2032" s="445"/>
    </row>
    <row r="2033" spans="8:9" x14ac:dyDescent="0.15">
      <c r="H2033" s="445"/>
      <c r="I2033" s="445"/>
    </row>
    <row r="2034" spans="8:9" x14ac:dyDescent="0.15">
      <c r="H2034" s="445"/>
      <c r="I2034" s="445"/>
    </row>
    <row r="2035" spans="8:9" x14ac:dyDescent="0.15">
      <c r="H2035" s="445"/>
      <c r="I2035" s="445"/>
    </row>
    <row r="2036" spans="8:9" x14ac:dyDescent="0.15">
      <c r="H2036" s="445"/>
      <c r="I2036" s="445"/>
    </row>
    <row r="2037" spans="8:9" x14ac:dyDescent="0.15">
      <c r="H2037" s="445"/>
      <c r="I2037" s="445"/>
    </row>
    <row r="2038" spans="8:9" x14ac:dyDescent="0.15">
      <c r="H2038" s="445"/>
      <c r="I2038" s="445"/>
    </row>
    <row r="2039" spans="8:9" x14ac:dyDescent="0.15">
      <c r="H2039" s="445"/>
      <c r="I2039" s="445"/>
    </row>
    <row r="2040" spans="8:9" x14ac:dyDescent="0.15">
      <c r="H2040" s="445"/>
      <c r="I2040" s="445"/>
    </row>
    <row r="2041" spans="8:9" x14ac:dyDescent="0.15">
      <c r="H2041" s="445"/>
      <c r="I2041" s="445"/>
    </row>
    <row r="2042" spans="8:9" x14ac:dyDescent="0.15">
      <c r="H2042" s="445"/>
      <c r="I2042" s="445"/>
    </row>
    <row r="2043" spans="8:9" x14ac:dyDescent="0.15">
      <c r="H2043" s="445"/>
      <c r="I2043" s="445"/>
    </row>
    <row r="2044" spans="8:9" x14ac:dyDescent="0.15">
      <c r="H2044" s="445"/>
      <c r="I2044" s="445"/>
    </row>
    <row r="2045" spans="8:9" x14ac:dyDescent="0.15">
      <c r="H2045" s="445"/>
      <c r="I2045" s="445"/>
    </row>
    <row r="2046" spans="8:9" x14ac:dyDescent="0.15">
      <c r="H2046" s="445"/>
      <c r="I2046" s="445"/>
    </row>
    <row r="2047" spans="8:9" x14ac:dyDescent="0.15">
      <c r="H2047" s="445"/>
      <c r="I2047" s="445"/>
    </row>
    <row r="2048" spans="8:9" x14ac:dyDescent="0.15">
      <c r="H2048" s="445"/>
      <c r="I2048" s="445"/>
    </row>
    <row r="2049" spans="8:9" x14ac:dyDescent="0.15">
      <c r="H2049" s="445"/>
      <c r="I2049" s="445"/>
    </row>
    <row r="2050" spans="8:9" x14ac:dyDescent="0.15">
      <c r="H2050" s="445"/>
      <c r="I2050" s="445"/>
    </row>
    <row r="2051" spans="8:9" x14ac:dyDescent="0.15">
      <c r="H2051" s="445"/>
      <c r="I2051" s="445"/>
    </row>
    <row r="2052" spans="8:9" x14ac:dyDescent="0.15">
      <c r="H2052" s="445"/>
      <c r="I2052" s="445"/>
    </row>
    <row r="2053" spans="8:9" x14ac:dyDescent="0.15">
      <c r="H2053" s="445"/>
      <c r="I2053" s="445"/>
    </row>
    <row r="2054" spans="8:9" x14ac:dyDescent="0.15">
      <c r="H2054" s="445"/>
      <c r="I2054" s="445"/>
    </row>
    <row r="2055" spans="8:9" x14ac:dyDescent="0.15">
      <c r="H2055" s="445"/>
      <c r="I2055" s="445"/>
    </row>
    <row r="2056" spans="8:9" x14ac:dyDescent="0.15">
      <c r="H2056" s="445"/>
      <c r="I2056" s="445"/>
    </row>
    <row r="2057" spans="8:9" x14ac:dyDescent="0.15">
      <c r="H2057" s="445"/>
      <c r="I2057" s="445"/>
    </row>
    <row r="2058" spans="8:9" x14ac:dyDescent="0.15">
      <c r="H2058" s="445"/>
      <c r="I2058" s="445"/>
    </row>
    <row r="2059" spans="8:9" x14ac:dyDescent="0.15">
      <c r="H2059" s="445"/>
      <c r="I2059" s="445"/>
    </row>
    <row r="2060" spans="8:9" x14ac:dyDescent="0.15">
      <c r="H2060" s="445"/>
      <c r="I2060" s="445"/>
    </row>
    <row r="2061" spans="8:9" x14ac:dyDescent="0.15">
      <c r="H2061" s="445"/>
      <c r="I2061" s="445"/>
    </row>
    <row r="2062" spans="8:9" x14ac:dyDescent="0.15">
      <c r="H2062" s="445"/>
      <c r="I2062" s="445"/>
    </row>
    <row r="2063" spans="8:9" x14ac:dyDescent="0.15">
      <c r="H2063" s="445"/>
      <c r="I2063" s="445"/>
    </row>
    <row r="2064" spans="8:9" x14ac:dyDescent="0.15">
      <c r="H2064" s="445"/>
      <c r="I2064" s="445"/>
    </row>
    <row r="2065" spans="8:9" x14ac:dyDescent="0.15">
      <c r="H2065" s="445"/>
      <c r="I2065" s="445"/>
    </row>
    <row r="2066" spans="8:9" x14ac:dyDescent="0.15">
      <c r="H2066" s="445"/>
      <c r="I2066" s="445"/>
    </row>
    <row r="2067" spans="8:9" x14ac:dyDescent="0.15">
      <c r="H2067" s="445"/>
      <c r="I2067" s="445"/>
    </row>
    <row r="2068" spans="8:9" x14ac:dyDescent="0.15">
      <c r="H2068" s="445"/>
      <c r="I2068" s="445"/>
    </row>
    <row r="2069" spans="8:9" x14ac:dyDescent="0.15">
      <c r="H2069" s="445"/>
      <c r="I2069" s="445"/>
    </row>
    <row r="2070" spans="8:9" x14ac:dyDescent="0.15">
      <c r="H2070" s="445"/>
      <c r="I2070" s="445"/>
    </row>
    <row r="2071" spans="8:9" x14ac:dyDescent="0.15">
      <c r="H2071" s="445"/>
      <c r="I2071" s="445"/>
    </row>
    <row r="2072" spans="8:9" x14ac:dyDescent="0.15">
      <c r="H2072" s="445"/>
      <c r="I2072" s="445"/>
    </row>
    <row r="2073" spans="8:9" x14ac:dyDescent="0.15">
      <c r="H2073" s="445"/>
      <c r="I2073" s="445"/>
    </row>
    <row r="2074" spans="8:9" x14ac:dyDescent="0.15">
      <c r="H2074" s="445"/>
      <c r="I2074" s="445"/>
    </row>
    <row r="2075" spans="8:9" x14ac:dyDescent="0.15">
      <c r="H2075" s="445"/>
      <c r="I2075" s="445"/>
    </row>
    <row r="2076" spans="8:9" x14ac:dyDescent="0.15">
      <c r="H2076" s="445"/>
      <c r="I2076" s="445"/>
    </row>
    <row r="2077" spans="8:9" x14ac:dyDescent="0.15">
      <c r="H2077" s="445"/>
      <c r="I2077" s="445"/>
    </row>
    <row r="2078" spans="8:9" x14ac:dyDescent="0.15">
      <c r="H2078" s="445"/>
      <c r="I2078" s="445"/>
    </row>
    <row r="2079" spans="8:9" x14ac:dyDescent="0.15">
      <c r="H2079" s="445"/>
      <c r="I2079" s="445"/>
    </row>
    <row r="2080" spans="8:9" x14ac:dyDescent="0.15">
      <c r="H2080" s="445"/>
      <c r="I2080" s="445"/>
    </row>
    <row r="2081" spans="8:9" x14ac:dyDescent="0.15">
      <c r="H2081" s="445"/>
      <c r="I2081" s="445"/>
    </row>
    <row r="2082" spans="8:9" x14ac:dyDescent="0.15">
      <c r="H2082" s="445"/>
      <c r="I2082" s="445"/>
    </row>
    <row r="2083" spans="8:9" x14ac:dyDescent="0.15">
      <c r="H2083" s="445"/>
      <c r="I2083" s="445"/>
    </row>
    <row r="2084" spans="8:9" x14ac:dyDescent="0.15">
      <c r="H2084" s="445"/>
      <c r="I2084" s="445"/>
    </row>
    <row r="2085" spans="8:9" x14ac:dyDescent="0.15">
      <c r="H2085" s="445"/>
      <c r="I2085" s="445"/>
    </row>
    <row r="2086" spans="8:9" x14ac:dyDescent="0.15">
      <c r="H2086" s="445"/>
      <c r="I2086" s="445"/>
    </row>
    <row r="2087" spans="8:9" x14ac:dyDescent="0.15">
      <c r="H2087" s="445"/>
      <c r="I2087" s="445"/>
    </row>
    <row r="2088" spans="8:9" x14ac:dyDescent="0.15">
      <c r="H2088" s="445"/>
      <c r="I2088" s="445"/>
    </row>
    <row r="2089" spans="8:9" x14ac:dyDescent="0.15">
      <c r="H2089" s="445"/>
      <c r="I2089" s="445"/>
    </row>
    <row r="2090" spans="8:9" x14ac:dyDescent="0.15">
      <c r="H2090" s="445"/>
      <c r="I2090" s="445"/>
    </row>
    <row r="2091" spans="8:9" x14ac:dyDescent="0.15">
      <c r="H2091" s="445"/>
      <c r="I2091" s="445"/>
    </row>
    <row r="2092" spans="8:9" x14ac:dyDescent="0.15">
      <c r="H2092" s="445"/>
      <c r="I2092" s="445"/>
    </row>
    <row r="2093" spans="8:9" x14ac:dyDescent="0.15">
      <c r="H2093" s="445"/>
      <c r="I2093" s="445"/>
    </row>
    <row r="2094" spans="8:9" x14ac:dyDescent="0.15">
      <c r="H2094" s="445"/>
      <c r="I2094" s="445"/>
    </row>
    <row r="2095" spans="8:9" x14ac:dyDescent="0.15">
      <c r="H2095" s="445"/>
      <c r="I2095" s="445"/>
    </row>
    <row r="2096" spans="8:9" x14ac:dyDescent="0.15">
      <c r="H2096" s="445"/>
      <c r="I2096" s="445"/>
    </row>
    <row r="2097" spans="8:9" x14ac:dyDescent="0.15">
      <c r="H2097" s="445"/>
      <c r="I2097" s="445"/>
    </row>
    <row r="2098" spans="8:9" x14ac:dyDescent="0.15">
      <c r="H2098" s="445"/>
      <c r="I2098" s="445"/>
    </row>
    <row r="2099" spans="8:9" x14ac:dyDescent="0.15">
      <c r="H2099" s="445"/>
      <c r="I2099" s="445"/>
    </row>
    <row r="2100" spans="8:9" x14ac:dyDescent="0.15">
      <c r="H2100" s="445"/>
      <c r="I2100" s="445"/>
    </row>
    <row r="2101" spans="8:9" x14ac:dyDescent="0.15">
      <c r="H2101" s="445"/>
      <c r="I2101" s="445"/>
    </row>
    <row r="2102" spans="8:9" x14ac:dyDescent="0.15">
      <c r="H2102" s="445"/>
      <c r="I2102" s="445"/>
    </row>
    <row r="2103" spans="8:9" x14ac:dyDescent="0.15">
      <c r="H2103" s="445"/>
      <c r="I2103" s="445"/>
    </row>
    <row r="2104" spans="8:9" x14ac:dyDescent="0.15">
      <c r="H2104" s="445"/>
      <c r="I2104" s="445"/>
    </row>
    <row r="2105" spans="8:9" x14ac:dyDescent="0.15">
      <c r="H2105" s="445"/>
      <c r="I2105" s="445"/>
    </row>
    <row r="2106" spans="8:9" x14ac:dyDescent="0.15">
      <c r="H2106" s="445"/>
      <c r="I2106" s="445"/>
    </row>
    <row r="2107" spans="8:9" x14ac:dyDescent="0.15">
      <c r="H2107" s="445"/>
      <c r="I2107" s="445"/>
    </row>
    <row r="2108" spans="8:9" x14ac:dyDescent="0.15">
      <c r="H2108" s="445"/>
      <c r="I2108" s="445"/>
    </row>
    <row r="2109" spans="8:9" x14ac:dyDescent="0.15">
      <c r="H2109" s="445"/>
      <c r="I2109" s="445"/>
    </row>
    <row r="2110" spans="8:9" x14ac:dyDescent="0.15">
      <c r="H2110" s="445"/>
      <c r="I2110" s="445"/>
    </row>
    <row r="2111" spans="8:9" x14ac:dyDescent="0.15">
      <c r="H2111" s="445"/>
      <c r="I2111" s="445"/>
    </row>
    <row r="2112" spans="8:9" x14ac:dyDescent="0.15">
      <c r="H2112" s="445"/>
      <c r="I2112" s="445"/>
    </row>
    <row r="2113" spans="8:9" x14ac:dyDescent="0.15">
      <c r="H2113" s="445"/>
      <c r="I2113" s="445"/>
    </row>
    <row r="2114" spans="8:9" x14ac:dyDescent="0.15">
      <c r="H2114" s="445"/>
      <c r="I2114" s="445"/>
    </row>
    <row r="2115" spans="8:9" x14ac:dyDescent="0.15">
      <c r="H2115" s="445"/>
      <c r="I2115" s="445"/>
    </row>
    <row r="2116" spans="8:9" x14ac:dyDescent="0.15">
      <c r="H2116" s="445"/>
      <c r="I2116" s="445"/>
    </row>
    <row r="2117" spans="8:9" x14ac:dyDescent="0.15">
      <c r="H2117" s="445"/>
      <c r="I2117" s="445"/>
    </row>
    <row r="2118" spans="8:9" x14ac:dyDescent="0.15">
      <c r="H2118" s="445"/>
      <c r="I2118" s="445"/>
    </row>
    <row r="2119" spans="8:9" x14ac:dyDescent="0.15">
      <c r="H2119" s="445"/>
      <c r="I2119" s="445"/>
    </row>
    <row r="2120" spans="8:9" x14ac:dyDescent="0.15">
      <c r="H2120" s="445"/>
      <c r="I2120" s="445"/>
    </row>
    <row r="2121" spans="8:9" x14ac:dyDescent="0.15">
      <c r="H2121" s="445"/>
      <c r="I2121" s="445"/>
    </row>
    <row r="2122" spans="8:9" x14ac:dyDescent="0.15">
      <c r="H2122" s="445"/>
      <c r="I2122" s="445"/>
    </row>
    <row r="2123" spans="8:9" x14ac:dyDescent="0.15">
      <c r="H2123" s="445"/>
      <c r="I2123" s="445"/>
    </row>
    <row r="2124" spans="8:9" x14ac:dyDescent="0.15">
      <c r="H2124" s="445"/>
      <c r="I2124" s="445"/>
    </row>
    <row r="2125" spans="8:9" x14ac:dyDescent="0.15">
      <c r="H2125" s="445"/>
      <c r="I2125" s="445"/>
    </row>
    <row r="2126" spans="8:9" x14ac:dyDescent="0.15">
      <c r="H2126" s="445"/>
      <c r="I2126" s="445"/>
    </row>
    <row r="2127" spans="8:9" x14ac:dyDescent="0.15">
      <c r="H2127" s="445"/>
      <c r="I2127" s="445"/>
    </row>
    <row r="2128" spans="8:9" x14ac:dyDescent="0.15">
      <c r="H2128" s="445"/>
      <c r="I2128" s="445"/>
    </row>
    <row r="2129" spans="8:9" x14ac:dyDescent="0.15">
      <c r="H2129" s="445"/>
      <c r="I2129" s="445"/>
    </row>
    <row r="2130" spans="8:9" x14ac:dyDescent="0.15">
      <c r="H2130" s="445"/>
      <c r="I2130" s="445"/>
    </row>
    <row r="2131" spans="8:9" x14ac:dyDescent="0.15">
      <c r="H2131" s="445"/>
      <c r="I2131" s="445"/>
    </row>
    <row r="2132" spans="8:9" x14ac:dyDescent="0.15">
      <c r="H2132" s="445"/>
      <c r="I2132" s="445"/>
    </row>
    <row r="2133" spans="8:9" x14ac:dyDescent="0.15">
      <c r="H2133" s="445"/>
      <c r="I2133" s="445"/>
    </row>
    <row r="2134" spans="8:9" x14ac:dyDescent="0.15">
      <c r="H2134" s="445"/>
      <c r="I2134" s="445"/>
    </row>
    <row r="2135" spans="8:9" x14ac:dyDescent="0.15">
      <c r="H2135" s="445"/>
      <c r="I2135" s="445"/>
    </row>
    <row r="2136" spans="8:9" x14ac:dyDescent="0.15">
      <c r="H2136" s="445"/>
      <c r="I2136" s="445"/>
    </row>
    <row r="2137" spans="8:9" x14ac:dyDescent="0.15">
      <c r="H2137" s="445"/>
      <c r="I2137" s="445"/>
    </row>
    <row r="2138" spans="8:9" x14ac:dyDescent="0.15">
      <c r="H2138" s="445"/>
      <c r="I2138" s="445"/>
    </row>
    <row r="2139" spans="8:9" x14ac:dyDescent="0.15">
      <c r="H2139" s="445"/>
      <c r="I2139" s="445"/>
    </row>
    <row r="2140" spans="8:9" x14ac:dyDescent="0.15">
      <c r="H2140" s="445"/>
      <c r="I2140" s="445"/>
    </row>
    <row r="2141" spans="8:9" x14ac:dyDescent="0.15">
      <c r="H2141" s="445"/>
      <c r="I2141" s="445"/>
    </row>
    <row r="2142" spans="8:9" x14ac:dyDescent="0.15">
      <c r="H2142" s="445"/>
      <c r="I2142" s="445"/>
    </row>
    <row r="2143" spans="8:9" x14ac:dyDescent="0.15">
      <c r="H2143" s="445"/>
      <c r="I2143" s="445"/>
    </row>
    <row r="2144" spans="8:9" x14ac:dyDescent="0.15">
      <c r="H2144" s="445"/>
      <c r="I2144" s="445"/>
    </row>
    <row r="2145" spans="8:9" x14ac:dyDescent="0.15">
      <c r="H2145" s="445"/>
      <c r="I2145" s="445"/>
    </row>
    <row r="2146" spans="8:9" x14ac:dyDescent="0.15">
      <c r="H2146" s="445"/>
      <c r="I2146" s="445"/>
    </row>
    <row r="2147" spans="8:9" x14ac:dyDescent="0.15">
      <c r="H2147" s="445"/>
      <c r="I2147" s="445"/>
    </row>
    <row r="2148" spans="8:9" x14ac:dyDescent="0.15">
      <c r="H2148" s="445"/>
      <c r="I2148" s="445"/>
    </row>
    <row r="2149" spans="8:9" x14ac:dyDescent="0.15">
      <c r="H2149" s="445"/>
      <c r="I2149" s="445"/>
    </row>
    <row r="2150" spans="8:9" x14ac:dyDescent="0.15">
      <c r="H2150" s="445"/>
      <c r="I2150" s="445"/>
    </row>
    <row r="2151" spans="8:9" x14ac:dyDescent="0.15">
      <c r="H2151" s="445"/>
      <c r="I2151" s="445"/>
    </row>
    <row r="2152" spans="8:9" x14ac:dyDescent="0.15">
      <c r="H2152" s="445"/>
      <c r="I2152" s="445"/>
    </row>
    <row r="2153" spans="8:9" x14ac:dyDescent="0.15">
      <c r="H2153" s="445"/>
      <c r="I2153" s="445"/>
    </row>
    <row r="2154" spans="8:9" x14ac:dyDescent="0.15">
      <c r="H2154" s="445"/>
      <c r="I2154" s="445"/>
    </row>
    <row r="2155" spans="8:9" x14ac:dyDescent="0.15">
      <c r="H2155" s="445"/>
      <c r="I2155" s="445"/>
    </row>
    <row r="2156" spans="8:9" x14ac:dyDescent="0.15">
      <c r="H2156" s="445"/>
      <c r="I2156" s="445"/>
    </row>
    <row r="2157" spans="8:9" x14ac:dyDescent="0.15">
      <c r="H2157" s="445"/>
      <c r="I2157" s="445"/>
    </row>
    <row r="2158" spans="8:9" x14ac:dyDescent="0.15">
      <c r="H2158" s="445"/>
      <c r="I2158" s="445"/>
    </row>
    <row r="2159" spans="8:9" x14ac:dyDescent="0.15">
      <c r="H2159" s="445"/>
      <c r="I2159" s="445"/>
    </row>
    <row r="2160" spans="8:9" x14ac:dyDescent="0.15">
      <c r="H2160" s="445"/>
      <c r="I2160" s="445"/>
    </row>
    <row r="2161" spans="8:9" x14ac:dyDescent="0.15">
      <c r="H2161" s="445"/>
      <c r="I2161" s="445"/>
    </row>
    <row r="2162" spans="8:9" x14ac:dyDescent="0.15">
      <c r="H2162" s="445"/>
      <c r="I2162" s="445"/>
    </row>
    <row r="2163" spans="8:9" x14ac:dyDescent="0.15">
      <c r="H2163" s="445"/>
      <c r="I2163" s="445"/>
    </row>
    <row r="2164" spans="8:9" x14ac:dyDescent="0.15">
      <c r="H2164" s="445"/>
      <c r="I2164" s="445"/>
    </row>
    <row r="2165" spans="8:9" x14ac:dyDescent="0.15">
      <c r="H2165" s="445"/>
      <c r="I2165" s="445"/>
    </row>
    <row r="2166" spans="8:9" x14ac:dyDescent="0.15">
      <c r="H2166" s="445"/>
      <c r="I2166" s="445"/>
    </row>
    <row r="2167" spans="8:9" x14ac:dyDescent="0.15">
      <c r="H2167" s="445"/>
      <c r="I2167" s="445"/>
    </row>
    <row r="2168" spans="8:9" x14ac:dyDescent="0.15">
      <c r="H2168" s="445"/>
      <c r="I2168" s="445"/>
    </row>
    <row r="2169" spans="8:9" x14ac:dyDescent="0.15">
      <c r="H2169" s="445"/>
      <c r="I2169" s="445"/>
    </row>
    <row r="2170" spans="8:9" x14ac:dyDescent="0.15">
      <c r="H2170" s="445"/>
      <c r="I2170" s="445"/>
    </row>
    <row r="2171" spans="8:9" x14ac:dyDescent="0.15">
      <c r="H2171" s="445"/>
      <c r="I2171" s="445"/>
    </row>
    <row r="2172" spans="8:9" x14ac:dyDescent="0.15">
      <c r="H2172" s="445"/>
      <c r="I2172" s="445"/>
    </row>
    <row r="2173" spans="8:9" x14ac:dyDescent="0.15">
      <c r="H2173" s="445"/>
      <c r="I2173" s="445"/>
    </row>
    <row r="2174" spans="8:9" x14ac:dyDescent="0.15">
      <c r="H2174" s="445"/>
      <c r="I2174" s="445"/>
    </row>
    <row r="2175" spans="8:9" x14ac:dyDescent="0.15">
      <c r="H2175" s="445"/>
      <c r="I2175" s="445"/>
    </row>
    <row r="2176" spans="8:9" x14ac:dyDescent="0.15">
      <c r="H2176" s="445"/>
      <c r="I2176" s="445"/>
    </row>
    <row r="2177" spans="8:9" x14ac:dyDescent="0.15">
      <c r="H2177" s="445"/>
      <c r="I2177" s="445"/>
    </row>
    <row r="2178" spans="8:9" x14ac:dyDescent="0.15">
      <c r="H2178" s="445"/>
      <c r="I2178" s="445"/>
    </row>
    <row r="2179" spans="8:9" x14ac:dyDescent="0.15">
      <c r="H2179" s="445"/>
      <c r="I2179" s="445"/>
    </row>
    <row r="2180" spans="8:9" x14ac:dyDescent="0.15">
      <c r="H2180" s="445"/>
      <c r="I2180" s="445"/>
    </row>
    <row r="2181" spans="8:9" x14ac:dyDescent="0.15">
      <c r="H2181" s="445"/>
      <c r="I2181" s="445"/>
    </row>
    <row r="2182" spans="8:9" x14ac:dyDescent="0.15">
      <c r="H2182" s="445"/>
      <c r="I2182" s="445"/>
    </row>
    <row r="2183" spans="8:9" x14ac:dyDescent="0.15">
      <c r="H2183" s="445"/>
      <c r="I2183" s="445"/>
    </row>
    <row r="2184" spans="8:9" x14ac:dyDescent="0.15">
      <c r="H2184" s="445"/>
      <c r="I2184" s="445"/>
    </row>
    <row r="2185" spans="8:9" x14ac:dyDescent="0.15">
      <c r="H2185" s="445"/>
      <c r="I2185" s="445"/>
    </row>
    <row r="2186" spans="8:9" x14ac:dyDescent="0.15">
      <c r="H2186" s="445"/>
      <c r="I2186" s="445"/>
    </row>
    <row r="2187" spans="8:9" x14ac:dyDescent="0.15">
      <c r="H2187" s="445"/>
      <c r="I2187" s="445"/>
    </row>
    <row r="2188" spans="8:9" x14ac:dyDescent="0.15">
      <c r="H2188" s="445"/>
      <c r="I2188" s="445"/>
    </row>
    <row r="2189" spans="8:9" x14ac:dyDescent="0.15">
      <c r="H2189" s="445"/>
      <c r="I2189" s="445"/>
    </row>
    <row r="2190" spans="8:9" x14ac:dyDescent="0.15">
      <c r="H2190" s="445"/>
      <c r="I2190" s="445"/>
    </row>
    <row r="2191" spans="8:9" x14ac:dyDescent="0.15">
      <c r="H2191" s="445"/>
      <c r="I2191" s="445"/>
    </row>
    <row r="2192" spans="8:9" x14ac:dyDescent="0.15">
      <c r="H2192" s="445"/>
      <c r="I2192" s="445"/>
    </row>
    <row r="2193" spans="8:9" x14ac:dyDescent="0.15">
      <c r="H2193" s="445"/>
      <c r="I2193" s="445"/>
    </row>
    <row r="2194" spans="8:9" x14ac:dyDescent="0.15">
      <c r="H2194" s="445"/>
      <c r="I2194" s="445"/>
    </row>
    <row r="2195" spans="8:9" x14ac:dyDescent="0.15">
      <c r="H2195" s="445"/>
      <c r="I2195" s="445"/>
    </row>
    <row r="2196" spans="8:9" x14ac:dyDescent="0.15">
      <c r="H2196" s="445"/>
      <c r="I2196" s="445"/>
    </row>
    <row r="2197" spans="8:9" x14ac:dyDescent="0.15">
      <c r="H2197" s="445"/>
      <c r="I2197" s="445"/>
    </row>
    <row r="2198" spans="8:9" x14ac:dyDescent="0.15">
      <c r="H2198" s="445"/>
      <c r="I2198" s="445"/>
    </row>
    <row r="2199" spans="8:9" x14ac:dyDescent="0.15">
      <c r="H2199" s="445"/>
      <c r="I2199" s="445"/>
    </row>
    <row r="2200" spans="8:9" x14ac:dyDescent="0.15">
      <c r="H2200" s="445"/>
      <c r="I2200" s="445"/>
    </row>
    <row r="2201" spans="8:9" x14ac:dyDescent="0.15">
      <c r="H2201" s="445"/>
      <c r="I2201" s="445"/>
    </row>
    <row r="2202" spans="8:9" x14ac:dyDescent="0.15">
      <c r="H2202" s="445"/>
      <c r="I2202" s="445"/>
    </row>
    <row r="2203" spans="8:9" x14ac:dyDescent="0.15">
      <c r="H2203" s="445"/>
      <c r="I2203" s="445"/>
    </row>
    <row r="2204" spans="8:9" x14ac:dyDescent="0.15">
      <c r="H2204" s="445"/>
      <c r="I2204" s="445"/>
    </row>
    <row r="2205" spans="8:9" x14ac:dyDescent="0.15">
      <c r="H2205" s="445"/>
      <c r="I2205" s="445"/>
    </row>
    <row r="2206" spans="8:9" x14ac:dyDescent="0.15">
      <c r="H2206" s="445"/>
      <c r="I2206" s="445"/>
    </row>
    <row r="2207" spans="8:9" x14ac:dyDescent="0.15">
      <c r="H2207" s="445"/>
      <c r="I2207" s="445"/>
    </row>
    <row r="2208" spans="8:9" x14ac:dyDescent="0.15">
      <c r="H2208" s="445"/>
      <c r="I2208" s="445"/>
    </row>
    <row r="2209" spans="8:9" x14ac:dyDescent="0.15">
      <c r="H2209" s="445"/>
      <c r="I2209" s="445"/>
    </row>
    <row r="2210" spans="8:9" x14ac:dyDescent="0.15">
      <c r="H2210" s="445"/>
      <c r="I2210" s="445"/>
    </row>
    <row r="2211" spans="8:9" x14ac:dyDescent="0.15">
      <c r="H2211" s="445"/>
      <c r="I2211" s="445"/>
    </row>
    <row r="2212" spans="8:9" x14ac:dyDescent="0.15">
      <c r="H2212" s="445"/>
      <c r="I2212" s="445"/>
    </row>
    <row r="2213" spans="8:9" x14ac:dyDescent="0.15">
      <c r="H2213" s="445"/>
      <c r="I2213" s="445"/>
    </row>
    <row r="2214" spans="8:9" x14ac:dyDescent="0.15">
      <c r="H2214" s="445"/>
      <c r="I2214" s="445"/>
    </row>
    <row r="2215" spans="8:9" x14ac:dyDescent="0.15">
      <c r="H2215" s="445"/>
      <c r="I2215" s="445"/>
    </row>
    <row r="2216" spans="8:9" x14ac:dyDescent="0.15">
      <c r="H2216" s="445"/>
      <c r="I2216" s="445"/>
    </row>
    <row r="2217" spans="8:9" x14ac:dyDescent="0.15">
      <c r="H2217" s="445"/>
      <c r="I2217" s="445"/>
    </row>
    <row r="2218" spans="8:9" x14ac:dyDescent="0.15">
      <c r="H2218" s="445"/>
      <c r="I2218" s="445"/>
    </row>
    <row r="2219" spans="8:9" x14ac:dyDescent="0.15">
      <c r="H2219" s="445"/>
      <c r="I2219" s="445"/>
    </row>
    <row r="2220" spans="8:9" x14ac:dyDescent="0.15">
      <c r="H2220" s="445"/>
      <c r="I2220" s="445"/>
    </row>
    <row r="2221" spans="8:9" x14ac:dyDescent="0.15">
      <c r="H2221" s="445"/>
      <c r="I2221" s="445"/>
    </row>
    <row r="2222" spans="8:9" x14ac:dyDescent="0.15">
      <c r="H2222" s="445"/>
      <c r="I2222" s="445"/>
    </row>
    <row r="2223" spans="8:9" x14ac:dyDescent="0.15">
      <c r="H2223" s="445"/>
      <c r="I2223" s="445"/>
    </row>
    <row r="2224" spans="8:9" x14ac:dyDescent="0.15">
      <c r="H2224" s="445"/>
      <c r="I2224" s="445"/>
    </row>
    <row r="2225" spans="8:9" x14ac:dyDescent="0.15">
      <c r="H2225" s="445"/>
      <c r="I2225" s="445"/>
    </row>
    <row r="2226" spans="8:9" x14ac:dyDescent="0.15">
      <c r="H2226" s="445"/>
      <c r="I2226" s="445"/>
    </row>
    <row r="2227" spans="8:9" x14ac:dyDescent="0.15">
      <c r="H2227" s="445"/>
      <c r="I2227" s="445"/>
    </row>
    <row r="2228" spans="8:9" x14ac:dyDescent="0.15">
      <c r="H2228" s="445"/>
      <c r="I2228" s="445"/>
    </row>
    <row r="2229" spans="8:9" x14ac:dyDescent="0.15">
      <c r="H2229" s="445"/>
      <c r="I2229" s="445"/>
    </row>
    <row r="2230" spans="8:9" x14ac:dyDescent="0.15">
      <c r="H2230" s="445"/>
      <c r="I2230" s="445"/>
    </row>
    <row r="2231" spans="8:9" x14ac:dyDescent="0.15">
      <c r="H2231" s="445"/>
      <c r="I2231" s="445"/>
    </row>
    <row r="2232" spans="8:9" x14ac:dyDescent="0.15">
      <c r="H2232" s="445"/>
      <c r="I2232" s="445"/>
    </row>
    <row r="2233" spans="8:9" x14ac:dyDescent="0.15">
      <c r="H2233" s="445"/>
      <c r="I2233" s="445"/>
    </row>
    <row r="2234" spans="8:9" x14ac:dyDescent="0.15">
      <c r="H2234" s="445"/>
      <c r="I2234" s="445"/>
    </row>
    <row r="2235" spans="8:9" x14ac:dyDescent="0.15">
      <c r="H2235" s="445"/>
      <c r="I2235" s="445"/>
    </row>
    <row r="2236" spans="8:9" x14ac:dyDescent="0.15">
      <c r="H2236" s="445"/>
      <c r="I2236" s="445"/>
    </row>
    <row r="2237" spans="8:9" x14ac:dyDescent="0.15">
      <c r="H2237" s="445"/>
      <c r="I2237" s="445"/>
    </row>
    <row r="2238" spans="8:9" x14ac:dyDescent="0.15">
      <c r="H2238" s="445"/>
      <c r="I2238" s="445"/>
    </row>
    <row r="2239" spans="8:9" x14ac:dyDescent="0.15">
      <c r="H2239" s="445"/>
      <c r="I2239" s="445"/>
    </row>
    <row r="2240" spans="8:9" x14ac:dyDescent="0.15">
      <c r="H2240" s="445"/>
      <c r="I2240" s="445"/>
    </row>
    <row r="2241" spans="8:9" x14ac:dyDescent="0.15">
      <c r="H2241" s="445"/>
      <c r="I2241" s="445"/>
    </row>
    <row r="2242" spans="8:9" x14ac:dyDescent="0.15">
      <c r="H2242" s="445"/>
      <c r="I2242" s="445"/>
    </row>
    <row r="2243" spans="8:9" x14ac:dyDescent="0.15">
      <c r="H2243" s="445"/>
      <c r="I2243" s="445"/>
    </row>
    <row r="2244" spans="8:9" x14ac:dyDescent="0.15">
      <c r="H2244" s="445"/>
      <c r="I2244" s="445"/>
    </row>
    <row r="2245" spans="8:9" x14ac:dyDescent="0.15">
      <c r="H2245" s="445"/>
      <c r="I2245" s="445"/>
    </row>
    <row r="2246" spans="8:9" x14ac:dyDescent="0.15">
      <c r="H2246" s="445"/>
      <c r="I2246" s="445"/>
    </row>
    <row r="2247" spans="8:9" x14ac:dyDescent="0.15">
      <c r="H2247" s="445"/>
      <c r="I2247" s="445"/>
    </row>
    <row r="2248" spans="8:9" x14ac:dyDescent="0.15">
      <c r="H2248" s="445"/>
      <c r="I2248" s="445"/>
    </row>
    <row r="2249" spans="8:9" x14ac:dyDescent="0.15">
      <c r="H2249" s="445"/>
      <c r="I2249" s="445"/>
    </row>
    <row r="2250" spans="8:9" x14ac:dyDescent="0.15">
      <c r="H2250" s="445"/>
      <c r="I2250" s="445"/>
    </row>
    <row r="2251" spans="8:9" x14ac:dyDescent="0.15">
      <c r="H2251" s="445"/>
      <c r="I2251" s="445"/>
    </row>
    <row r="2252" spans="8:9" x14ac:dyDescent="0.15">
      <c r="H2252" s="445"/>
      <c r="I2252" s="445"/>
    </row>
    <row r="2253" spans="8:9" x14ac:dyDescent="0.15">
      <c r="H2253" s="445"/>
      <c r="I2253" s="445"/>
    </row>
    <row r="2254" spans="8:9" x14ac:dyDescent="0.15">
      <c r="H2254" s="445"/>
      <c r="I2254" s="445"/>
    </row>
    <row r="2255" spans="8:9" x14ac:dyDescent="0.15">
      <c r="H2255" s="445"/>
      <c r="I2255" s="445"/>
    </row>
  </sheetData>
  <sheetProtection sheet="1" objects="1" scenarios="1" formatCells="0" formatColumns="0" formatRows="0" selectLockedCells="1"/>
  <mergeCells count="58">
    <mergeCell ref="A1:E1"/>
    <mergeCell ref="C3:I3"/>
    <mergeCell ref="C4:I4"/>
    <mergeCell ref="A5:I5"/>
    <mergeCell ref="A12:I12"/>
    <mergeCell ref="A18:I18"/>
    <mergeCell ref="A17:I17"/>
    <mergeCell ref="A9:C9"/>
    <mergeCell ref="D9:G9"/>
    <mergeCell ref="H9:I9"/>
    <mergeCell ref="A11:I11"/>
    <mergeCell ref="A14:I14"/>
    <mergeCell ref="A6:I6"/>
    <mergeCell ref="A7:C7"/>
    <mergeCell ref="D7:I7"/>
    <mergeCell ref="A8:C8"/>
    <mergeCell ref="D8:I8"/>
    <mergeCell ref="A30:I30"/>
    <mergeCell ref="F31:G31"/>
    <mergeCell ref="H31:I31"/>
    <mergeCell ref="A27:B27"/>
    <mergeCell ref="H27:I27"/>
    <mergeCell ref="A28:B28"/>
    <mergeCell ref="H28:I28"/>
    <mergeCell ref="A29:B29"/>
    <mergeCell ref="H29:I29"/>
    <mergeCell ref="A31:E31"/>
    <mergeCell ref="A25:B25"/>
    <mergeCell ref="A26:B26"/>
    <mergeCell ref="H25:I25"/>
    <mergeCell ref="H26:I26"/>
    <mergeCell ref="A22:D22"/>
    <mergeCell ref="E22:I22"/>
    <mergeCell ref="A23:B23"/>
    <mergeCell ref="H23:I23"/>
    <mergeCell ref="A24:B24"/>
    <mergeCell ref="H24:I24"/>
    <mergeCell ref="H36:I36"/>
    <mergeCell ref="F36:G36"/>
    <mergeCell ref="F35:G35"/>
    <mergeCell ref="H35:I35"/>
    <mergeCell ref="A32:E32"/>
    <mergeCell ref="A33:E33"/>
    <mergeCell ref="A34:E34"/>
    <mergeCell ref="A35:E35"/>
    <mergeCell ref="A36:E36"/>
    <mergeCell ref="F32:G32"/>
    <mergeCell ref="F33:G33"/>
    <mergeCell ref="F34:G34"/>
    <mergeCell ref="H32:I32"/>
    <mergeCell ref="H33:I33"/>
    <mergeCell ref="H34:I34"/>
    <mergeCell ref="A16:I16"/>
    <mergeCell ref="A15:I15"/>
    <mergeCell ref="A13:I13"/>
    <mergeCell ref="A20:I20"/>
    <mergeCell ref="A21:D21"/>
    <mergeCell ref="E21:I21"/>
  </mergeCells>
  <phoneticPr fontId="28" type="noConversion"/>
  <dataValidations count="5">
    <dataValidation allowBlank="1" showInputMessage="1" showErrorMessage="1" prompt="Vous pouvez modifier cette limite (conservez la cohérence...)" sqref="E25:E29"/>
    <dataValidation allowBlank="1" showInputMessage="1" showErrorMessage="1" prompt="Indiquez le téléphone" sqref="H9:H10 H19"/>
    <dataValidation allowBlank="1" showInputMessage="1" showErrorMessage="1" prompt="Indiquez l'email" sqref="D9:D10 D19"/>
    <dataValidation allowBlank="1" showInputMessage="1" showErrorMessage="1" prompt="Indiquez les NOM et Prénom du Responsable du Service (ou en charge de la Fonction)" sqref="D8"/>
    <dataValidation allowBlank="1" showInputMessage="1" showErrorMessage="1" prompt="Indiquez le nom de l'établissement concerné par l'autodiagnostic" sqref="D7:I7"/>
  </dataValidations>
  <hyperlinks>
    <hyperlink ref="A1" r:id="rId1"/>
    <hyperlink ref="B1" r:id="rId2" display="https://travaux.master.utc.fr/formations-master/ingenierie-de-la-sante/ids035-ingenierie-biomedicale-ght-france/"/>
    <hyperlink ref="C1" r:id="rId3" display="https://travaux.master.utc.fr/formations-master/ingenierie-de-la-sante/ids035-ingenierie-biomedicale-ght-france/"/>
    <hyperlink ref="D1" r:id="rId4" display="https://travaux.master.utc.fr/formations-master/ingenierie-de-la-sante/ids035-ingenierie-biomedicale-ght-france/"/>
    <hyperlink ref="E1" r:id="rId5" display="https://travaux.master.utc.fr/formations-master/ingenierie-de-la-sante/ids035-ingenierie-biomedicale-ght-france/"/>
  </hyperlinks>
  <printOptions horizontalCentered="1" verticalCentered="1"/>
  <pageMargins left="0.30000000000000004" right="0.30000000000000004" top="0" bottom="0.55000000000000004" header="0" footer="0.28000000000000003"/>
  <pageSetup paperSize="9" orientation="portrait" r:id="rId6"/>
  <headerFooter alignWithMargins="0">
    <oddHeader>&amp;L&amp;"Arial Gras,Gras"&amp;10&amp;K365FD1_x000D_</oddHeader>
    <oddFooter>&amp;L&amp;"Arial Italique,Italique"&amp;6&amp;K000000Fichier : &amp;F&amp;C&amp;"Arial Italique,Italique"&amp;6&amp;K000000Onglet : &amp;A&amp;R&amp;"Arial Italique,Italique"&amp;6&amp;K000000Imprimé le &amp;D, page n° &amp;P/&amp;N</oddFooter>
  </headerFooter>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7" tint="0.39997558519241921"/>
  </sheetPr>
  <dimension ref="A1:M112"/>
  <sheetViews>
    <sheetView zoomScalePageLayoutView="109" workbookViewId="0">
      <selection activeCell="D6" sqref="D6:G6"/>
    </sheetView>
  </sheetViews>
  <sheetFormatPr baseColWidth="10" defaultColWidth="10.7109375" defaultRowHeight="11" x14ac:dyDescent="0.15"/>
  <cols>
    <col min="1" max="1" width="7.140625" style="399" customWidth="1"/>
    <col min="2" max="2" width="4.42578125" style="416" customWidth="1"/>
    <col min="3" max="3" width="30.5703125" style="416" customWidth="1"/>
    <col min="4" max="4" width="11" style="399" customWidth="1"/>
    <col min="5" max="5" width="6.42578125" style="399" customWidth="1"/>
    <col min="6" max="6" width="2.28515625" style="357" customWidth="1"/>
    <col min="7" max="7" width="16" style="357" customWidth="1"/>
    <col min="8" max="8" width="24.5703125" style="399" customWidth="1"/>
    <col min="9" max="9" width="10.140625" style="399" customWidth="1"/>
    <col min="10" max="10" width="2.7109375" style="399" customWidth="1"/>
    <col min="11" max="16384" width="10.7109375" style="399"/>
  </cols>
  <sheetData>
    <row r="1" spans="1:13" s="390" customFormat="1" ht="10" x14ac:dyDescent="0.2">
      <c r="A1" s="993" t="s">
        <v>398</v>
      </c>
      <c r="B1" s="993"/>
      <c r="C1" s="993"/>
      <c r="D1" s="993"/>
      <c r="E1" s="993"/>
      <c r="F1" s="388"/>
      <c r="G1" s="388"/>
      <c r="H1" s="387"/>
      <c r="I1" s="389" t="str">
        <f>'Mode d''emploi'!$I$1</f>
        <v xml:space="preserve">© F. BELLO, C. CAUSSETTE, J.DROUET, G. FARGES, PM FELAN - Contact : gilbert.farges@utc.fr
</v>
      </c>
    </row>
    <row r="2" spans="1:13" s="396" customFormat="1" ht="10" x14ac:dyDescent="0.15">
      <c r="A2" s="391" t="str">
        <f>'Mode d''emploi'!A2</f>
        <v>Document d'appui sur la mise en œuvre de la Bonne Pratique BPAC 6 "Ingénierie biomédicale au sein d'un GHT en France`</v>
      </c>
      <c r="B2" s="392"/>
      <c r="C2" s="392"/>
      <c r="D2" s="393"/>
      <c r="E2" s="393"/>
      <c r="F2" s="394"/>
      <c r="G2" s="395"/>
      <c r="H2" s="613" t="s">
        <v>0</v>
      </c>
      <c r="I2" s="613"/>
    </row>
    <row r="3" spans="1:13" ht="38" customHeight="1" x14ac:dyDescent="0.15">
      <c r="A3" s="397"/>
      <c r="B3" s="398"/>
      <c r="C3" s="622" t="str">
        <f>'Mode d''emploi'!$C$4</f>
        <v>Bonne Pratique d'Activités Connexes de l'Ingénierie Biomédicale - BPAC n°6
"Ingénierie biomédicale au sein d'un groupement hospitalier de territoire en France"</v>
      </c>
      <c r="D3" s="622"/>
      <c r="E3" s="622"/>
      <c r="F3" s="622"/>
      <c r="G3" s="622"/>
      <c r="H3" s="622"/>
      <c r="I3" s="623"/>
    </row>
    <row r="4" spans="1:13" s="400" customFormat="1" ht="20" customHeight="1" x14ac:dyDescent="0.15">
      <c r="A4" s="624" t="s">
        <v>169</v>
      </c>
      <c r="B4" s="625"/>
      <c r="C4" s="625"/>
      <c r="D4" s="625"/>
      <c r="E4" s="625"/>
      <c r="F4" s="625"/>
      <c r="G4" s="625"/>
      <c r="H4" s="625"/>
      <c r="I4" s="626"/>
    </row>
    <row r="5" spans="1:13" s="401" customFormat="1" ht="20" customHeight="1" x14ac:dyDescent="0.15">
      <c r="A5" s="593" t="str">
        <f>'Mode d''emploi'!A7</f>
        <v>Etablissement :</v>
      </c>
      <c r="B5" s="594"/>
      <c r="C5" s="594"/>
      <c r="D5" s="614" t="str">
        <f>'Mode d''emploi'!D7</f>
        <v>Nom de l'établissement</v>
      </c>
      <c r="E5" s="614"/>
      <c r="F5" s="614"/>
      <c r="G5" s="614"/>
      <c r="H5" s="614"/>
      <c r="I5" s="615"/>
    </row>
    <row r="6" spans="1:13" ht="16" customHeight="1" x14ac:dyDescent="0.15">
      <c r="A6" s="595" t="s">
        <v>57</v>
      </c>
      <c r="B6" s="596"/>
      <c r="C6" s="596"/>
      <c r="D6" s="597"/>
      <c r="E6" s="597"/>
      <c r="F6" s="597"/>
      <c r="G6" s="597"/>
      <c r="H6" s="616" t="s">
        <v>87</v>
      </c>
      <c r="I6" s="617"/>
    </row>
    <row r="7" spans="1:13" ht="16" customHeight="1" x14ac:dyDescent="0.15">
      <c r="A7" s="598" t="s">
        <v>56</v>
      </c>
      <c r="B7" s="599"/>
      <c r="C7" s="599"/>
      <c r="D7" s="600" t="s">
        <v>393</v>
      </c>
      <c r="E7" s="601"/>
      <c r="F7" s="601"/>
      <c r="G7" s="601"/>
      <c r="H7" s="616"/>
      <c r="I7" s="617"/>
    </row>
    <row r="8" spans="1:13" ht="16" customHeight="1" x14ac:dyDescent="0.15">
      <c r="A8" s="598" t="s">
        <v>62</v>
      </c>
      <c r="B8" s="599"/>
      <c r="C8" s="599"/>
      <c r="D8" s="602" t="s">
        <v>115</v>
      </c>
      <c r="E8" s="602"/>
      <c r="F8" s="602"/>
      <c r="G8" s="602"/>
      <c r="H8" s="616"/>
      <c r="I8" s="617"/>
    </row>
    <row r="9" spans="1:13" ht="16" customHeight="1" x14ac:dyDescent="0.15">
      <c r="A9" s="598" t="s">
        <v>58</v>
      </c>
      <c r="B9" s="599"/>
      <c r="C9" s="599"/>
      <c r="D9" s="630" t="s">
        <v>394</v>
      </c>
      <c r="E9" s="600"/>
      <c r="F9" s="600"/>
      <c r="G9" s="600"/>
      <c r="H9" s="616"/>
      <c r="I9" s="617"/>
    </row>
    <row r="10" spans="1:13" ht="16" customHeight="1" x14ac:dyDescent="0.15">
      <c r="A10" s="603" t="s">
        <v>61</v>
      </c>
      <c r="B10" s="604"/>
      <c r="C10" s="604"/>
      <c r="D10" s="618" t="s">
        <v>117</v>
      </c>
      <c r="E10" s="618"/>
      <c r="F10" s="618"/>
      <c r="G10" s="618"/>
      <c r="H10" s="618"/>
      <c r="I10" s="619"/>
    </row>
    <row r="11" spans="1:13" s="404" customFormat="1" ht="5" customHeight="1" x14ac:dyDescent="0.15">
      <c r="A11" s="62"/>
      <c r="B11" s="63"/>
      <c r="C11" s="63"/>
      <c r="D11" s="402"/>
      <c r="E11" s="402"/>
      <c r="F11" s="403"/>
      <c r="G11" s="403"/>
      <c r="H11" s="402"/>
      <c r="I11" s="402"/>
    </row>
    <row r="12" spans="1:13" s="406" customFormat="1" ht="13" customHeight="1" x14ac:dyDescent="0.15">
      <c r="A12" s="608" t="s">
        <v>334</v>
      </c>
      <c r="B12" s="608"/>
      <c r="C12" s="463" t="s">
        <v>55</v>
      </c>
      <c r="D12" s="463" t="s">
        <v>2</v>
      </c>
      <c r="E12" s="463" t="s">
        <v>34</v>
      </c>
      <c r="F12" s="608" t="s">
        <v>35</v>
      </c>
      <c r="G12" s="608"/>
      <c r="H12" s="463" t="s">
        <v>3</v>
      </c>
      <c r="I12" s="405" t="s">
        <v>335</v>
      </c>
    </row>
    <row r="13" spans="1:13" s="407" customFormat="1" ht="14" customHeight="1" x14ac:dyDescent="0.2">
      <c r="A13" s="605" t="str">
        <f>IF(Utilitaires!$E$2&gt;1,CONCATENATE("Attention : ",Utilitaires!$E$2," critères ne sont pas encore traités"),IF(Utilitaires!$E$2&gt;0,CONCATENATE("Attention : ",Utilitaires!$E$2," critère n'est pas encore traité"),""))</f>
        <v>Attention : 57 critères ne sont pas encore traités</v>
      </c>
      <c r="B13" s="605"/>
      <c r="C13" s="605"/>
      <c r="D13" s="606" t="str">
        <f>IF((Utilitaires!$G$24*Utilitaires!$G$28)&gt;0,CONCATENATE("Attention : ",Utilitaires!$G$24," processus &lt;",Utilitaires!$B$24,"&gt; et ",Utilitaires!$G$28," processus &lt;",Utilitaires!$B$28,"&gt;"),IF(Utilitaires!$G$24&gt;0,CONCATENATE("Attention : ",Utilitaires!$G$24," processus &lt;",Utilitaires!$B$24,"&gt;"),IF(Utilitaires!$G$28&gt;0,CONCATENATE("Attention : ",Utilitaires!$G$28," processus &lt;",Utilitaires!$B$28,"&gt;"),"")))</f>
        <v>Attention : 8 processus &lt;Incomplet&gt;</v>
      </c>
      <c r="E13" s="606"/>
      <c r="F13" s="606"/>
      <c r="G13" s="606"/>
      <c r="H13" s="620" t="str">
        <f>IF(Utilitaires!$E$65&gt;1,CONCATENATE("Attention : ",Utilitaires!$E$65," indicateurs ne sont pas encore traités"),IF(Utilitaires!$E$65&gt;0,CONCATENATE("Attention : ",Utilitaires!$E$65," indicateur n'est pas encore traité"),""))</f>
        <v>Attention : 12 indicateurs ne sont pas encore traités</v>
      </c>
      <c r="I13" s="620"/>
    </row>
    <row r="14" spans="1:13" s="408" customFormat="1" ht="22" customHeight="1" x14ac:dyDescent="0.15">
      <c r="A14" s="731" t="s">
        <v>305</v>
      </c>
      <c r="B14" s="732"/>
      <c r="C14" s="732"/>
      <c r="D14" s="609" t="str">
        <f>IFERROR(VLOOKUP(E14,Utilitaires!$B$33:$C$43,2),"")</f>
        <v/>
      </c>
      <c r="E14" s="611" t="str">
        <f>IFERROR(AVERAGE(E16,E25,E34,E44,E53,E63,E71,E80),"")</f>
        <v/>
      </c>
      <c r="F14" s="465"/>
      <c r="G14" s="465" t="str">
        <f>IFERROR(IF(COUNTIFS(G16:G88,Utilitaires!$B$24)&gt;0,Utilitaires!$B$24,IF(COUNTIFS(G16:G88,Utilitaires!$B$28)&gt;0,Utilitaires!$B$28,"")),"")</f>
        <v>Incomplet</v>
      </c>
      <c r="H14" s="727" t="str">
        <f>IFERROR(VLOOKUP(E14,Utilitaires!$B$33:$J$43,9),"")</f>
        <v/>
      </c>
      <c r="I14" s="728"/>
      <c r="K14" s="471"/>
      <c r="L14" s="472"/>
      <c r="M14" s="473"/>
    </row>
    <row r="15" spans="1:13" s="408" customFormat="1" ht="22" customHeight="1" x14ac:dyDescent="0.15">
      <c r="A15" s="733"/>
      <c r="B15" s="734"/>
      <c r="C15" s="734"/>
      <c r="D15" s="610"/>
      <c r="E15" s="612"/>
      <c r="F15" s="409"/>
      <c r="G15" s="464" t="str">
        <f>IFERROR(IF(COUNTIFS(G16:G88,Utilitaires!$B$28)&gt;0,Utilitaires!$B$28,""),"")</f>
        <v/>
      </c>
      <c r="H15" s="729"/>
      <c r="I15" s="730"/>
      <c r="K15" s="474"/>
      <c r="L15" s="475"/>
      <c r="M15" s="476"/>
    </row>
    <row r="16" spans="1:13" ht="22" customHeight="1" x14ac:dyDescent="0.15">
      <c r="A16" s="678" t="s">
        <v>50</v>
      </c>
      <c r="B16" s="676" t="s">
        <v>89</v>
      </c>
      <c r="C16" s="676"/>
      <c r="D16" s="203" t="str">
        <f>IFERROR(VLOOKUP(E16,Utilitaires!$B$33:$C$43,2),"")</f>
        <v/>
      </c>
      <c r="E16" s="203" t="str">
        <f>IFERROR(AVERAGE(E18:E24),"")</f>
        <v/>
      </c>
      <c r="F16" s="410"/>
      <c r="G16" s="203" t="str">
        <f>IFERROR(IF(COUNTIFS(D18:D24,'Mode d''emploi'!$C$23)&gt;0,Utilitaires!$B$24,IF(E16&lt;Utilitaires!$E$28,Utilitaires!$B$28,"")),"")</f>
        <v>Incomplet</v>
      </c>
      <c r="H16" s="672" t="str">
        <f>IFERROR(VLOOKUP(D16,Utilitaires!$B$22:$C$29,2),"")</f>
        <v/>
      </c>
      <c r="I16" s="673"/>
      <c r="K16" s="471"/>
      <c r="L16" s="472"/>
      <c r="M16" s="473"/>
    </row>
    <row r="17" spans="1:13" ht="22" customHeight="1" x14ac:dyDescent="0.15">
      <c r="A17" s="679"/>
      <c r="B17" s="677"/>
      <c r="C17" s="677"/>
      <c r="D17" s="671" t="str">
        <f>IF(G16=Utilitaires!$B$24,Utilitaires!$C$12,IF(G16=Utilitaires!$B$28,Utilitaires!$C$28,""))</f>
        <v>Finalisez vos choix, évaluez TOUS les critères !</v>
      </c>
      <c r="E17" s="671"/>
      <c r="F17" s="671"/>
      <c r="G17" s="671"/>
      <c r="H17" s="674"/>
      <c r="I17" s="675"/>
      <c r="K17" s="474"/>
      <c r="L17" s="475"/>
      <c r="M17" s="476"/>
    </row>
    <row r="18" spans="1:13" ht="31" customHeight="1" x14ac:dyDescent="0.15">
      <c r="A18" s="210">
        <f>MAX($A11:A17)+1</f>
        <v>1</v>
      </c>
      <c r="B18" s="621" t="s">
        <v>119</v>
      </c>
      <c r="C18" s="621"/>
      <c r="D18" s="205" t="s">
        <v>396</v>
      </c>
      <c r="E18" s="411" t="str">
        <f>IFERROR(VLOOKUP(D18,Utilitaires!$B$2:$D$8,3),"")</f>
        <v> </v>
      </c>
      <c r="F18" s="582" t="str">
        <f>IF(AND(D18='Mode d''emploi'!$C$29,H18="",I18=Utilitaires!$D$74),Utilitaires!$E$75,IF(AND(D18='Mode d''emploi'!$C$23,H18="",I18&lt;&gt;Utilitaires!$D$74),Utilitaires!$E$78,IF(AND(D18='Mode d''emploi'!$C$23,Evaluation!I18=Utilitaires!$D$77),Utilitaires!$E$77,IF(AND($H18="",I18=Utilitaires!$D$77),Utilitaires!$E$76,IF(AND($H18="",$I18=Utilitaires!$D$76),Utilitaires!$E$75,IF(AND($H18&lt;&gt;"",$I18=Utilitaires!$D$74),Utilitaires!$E$74,VLOOKUP($D18,Utilitaires!$B$2:$D$8,2)))))))</f>
        <v>Libellé du critère quand il sera choisi</v>
      </c>
      <c r="G18" s="582"/>
      <c r="H18" s="482"/>
      <c r="I18" s="427" t="s">
        <v>186</v>
      </c>
      <c r="J18" s="412"/>
      <c r="K18" s="399" t="s">
        <v>304</v>
      </c>
    </row>
    <row r="19" spans="1:13" ht="40" customHeight="1" x14ac:dyDescent="0.15">
      <c r="A19" s="106">
        <f>MAX($A12:A18)+1</f>
        <v>2</v>
      </c>
      <c r="B19" s="627" t="s">
        <v>120</v>
      </c>
      <c r="C19" s="627"/>
      <c r="D19" s="205" t="s">
        <v>396</v>
      </c>
      <c r="E19" s="413" t="str">
        <f>IFERROR(VLOOKUP(D19,Utilitaires!$B$2:$D$8,3),"")</f>
        <v> </v>
      </c>
      <c r="F19" s="582" t="str">
        <f>IF(AND(D19='Mode d''emploi'!$C$29,H19="",I19=Utilitaires!$D$74),Utilitaires!$E$75,IF(AND(D19='Mode d''emploi'!$C$23,H19="",I19&lt;&gt;Utilitaires!$D$74),Utilitaires!$E$78,IF(AND(D19='Mode d''emploi'!$C$23,Evaluation!I19=Utilitaires!$D$77),Utilitaires!$E$77,IF(AND($H19="",I19=Utilitaires!$D$77),Utilitaires!$E$76,IF(AND($H19="",$I19=Utilitaires!$D$76),Utilitaires!$E$75,IF(AND($H19&lt;&gt;"",$I19=Utilitaires!$D$74),Utilitaires!$E$74,VLOOKUP($D19,Utilitaires!$B$2:$D$8,2)))))))</f>
        <v>Libellé du critère quand il sera choisi</v>
      </c>
      <c r="G19" s="582"/>
      <c r="H19" s="107"/>
      <c r="I19" s="427" t="s">
        <v>186</v>
      </c>
    </row>
    <row r="20" spans="1:13" ht="31" customHeight="1" x14ac:dyDescent="0.15">
      <c r="A20" s="106">
        <f>MAX($A13:A19)+1</f>
        <v>3</v>
      </c>
      <c r="B20" s="627" t="s">
        <v>121</v>
      </c>
      <c r="C20" s="627"/>
      <c r="D20" s="205" t="s">
        <v>396</v>
      </c>
      <c r="E20" s="413" t="str">
        <f>IFERROR(VLOOKUP(D20,Utilitaires!$B$2:$D$8,3),"")</f>
        <v> </v>
      </c>
      <c r="F20" s="582" t="str">
        <f>IF(AND(D20='Mode d''emploi'!$C$29,H20="",I20=Utilitaires!$D$74),Utilitaires!$E$75,IF(AND(D20='Mode d''emploi'!$C$23,H20="",I20&lt;&gt;Utilitaires!$D$74),Utilitaires!$E$78,IF(AND(D20='Mode d''emploi'!$C$23,Evaluation!I20=Utilitaires!$D$77),Utilitaires!$E$77,IF(AND($H20="",I20=Utilitaires!$D$77),Utilitaires!$E$76,IF(AND($H20="",$I20=Utilitaires!$D$76),Utilitaires!$E$75,IF(AND($H20&lt;&gt;"",$I20=Utilitaires!$D$74),Utilitaires!$E$74,VLOOKUP($D20,Utilitaires!$B$2:$D$8,2)))))))</f>
        <v>Libellé du critère quand il sera choisi</v>
      </c>
      <c r="G20" s="582"/>
      <c r="H20" s="483"/>
      <c r="I20" s="427" t="s">
        <v>186</v>
      </c>
    </row>
    <row r="21" spans="1:13" ht="31" customHeight="1" x14ac:dyDescent="0.15">
      <c r="A21" s="106">
        <f>MAX($A14:A20)+1</f>
        <v>4</v>
      </c>
      <c r="B21" s="627" t="s">
        <v>122</v>
      </c>
      <c r="C21" s="627"/>
      <c r="D21" s="205" t="s">
        <v>396</v>
      </c>
      <c r="E21" s="413" t="str">
        <f>IFERROR(VLOOKUP(D21,Utilitaires!$B$2:$D$8,3),"")</f>
        <v> </v>
      </c>
      <c r="F21" s="582" t="str">
        <f>IF(AND(D21='Mode d''emploi'!$C$29,H21="",I21=Utilitaires!$D$74),Utilitaires!$E$75,IF(AND(D21='Mode d''emploi'!$C$23,H21="",I21&lt;&gt;Utilitaires!$D$74),Utilitaires!$E$78,IF(AND(D21='Mode d''emploi'!$C$23,Evaluation!I21=Utilitaires!$D$77),Utilitaires!$E$77,IF(AND($H21="",I21=Utilitaires!$D$77),Utilitaires!$E$76,IF(AND($H21="",$I21=Utilitaires!$D$76),Utilitaires!$E$75,IF(AND($H21&lt;&gt;"",$I21=Utilitaires!$D$74),Utilitaires!$E$74,VLOOKUP($D21,Utilitaires!$B$2:$D$8,2)))))))</f>
        <v>Libellé du critère quand il sera choisi</v>
      </c>
      <c r="G21" s="582"/>
      <c r="H21" s="107"/>
      <c r="I21" s="427" t="s">
        <v>186</v>
      </c>
    </row>
    <row r="22" spans="1:13" ht="23" customHeight="1" x14ac:dyDescent="0.15">
      <c r="A22" s="106">
        <f>MAX($A16:A21)+1</f>
        <v>5</v>
      </c>
      <c r="B22" s="627" t="s">
        <v>123</v>
      </c>
      <c r="C22" s="627"/>
      <c r="D22" s="205" t="s">
        <v>396</v>
      </c>
      <c r="E22" s="413" t="str">
        <f>IFERROR(VLOOKUP(D22,Utilitaires!$B$2:$D$8,3),"")</f>
        <v> </v>
      </c>
      <c r="F22" s="582" t="str">
        <f>IF(AND(D22='Mode d''emploi'!$C$29,H22="",I22=Utilitaires!$D$74),Utilitaires!$E$75,IF(AND(D22='Mode d''emploi'!$C$23,H22="",I22&lt;&gt;Utilitaires!$D$74),Utilitaires!$E$78,IF(AND(D22='Mode d''emploi'!$C$23,Evaluation!I22=Utilitaires!$D$77),Utilitaires!$E$77,IF(AND($H22="",I22=Utilitaires!$D$77),Utilitaires!$E$76,IF(AND($H22="",$I22=Utilitaires!$D$76),Utilitaires!$E$75,IF(AND($H22&lt;&gt;"",$I22=Utilitaires!$D$74),Utilitaires!$E$74,VLOOKUP($D22,Utilitaires!$B$2:$D$8,2)))))))</f>
        <v>Libellé du critère quand il sera choisi</v>
      </c>
      <c r="G22" s="582"/>
      <c r="H22" s="107"/>
      <c r="I22" s="427" t="s">
        <v>186</v>
      </c>
    </row>
    <row r="23" spans="1:13" ht="31" customHeight="1" x14ac:dyDescent="0.15">
      <c r="A23" s="106">
        <f>MAX($A16:A22)+1</f>
        <v>6</v>
      </c>
      <c r="B23" s="628" t="s">
        <v>333</v>
      </c>
      <c r="C23" s="628"/>
      <c r="D23" s="205" t="s">
        <v>396</v>
      </c>
      <c r="E23" s="413" t="str">
        <f>IFERROR(VLOOKUP(D23,Utilitaires!$B$2:$D$8,3),"")</f>
        <v> </v>
      </c>
      <c r="F23" s="582" t="str">
        <f>IF(AND(D23='Mode d''emploi'!$C$29,H23="",I23=Utilitaires!$D$74),Utilitaires!$E$75,IF(AND(D23='Mode d''emploi'!$C$23,H23="",I23&lt;&gt;Utilitaires!$D$74),Utilitaires!$E$78,IF(AND(D23='Mode d''emploi'!$C$23,Evaluation!I23=Utilitaires!$D$77),Utilitaires!$E$77,IF(AND($H23="",I23=Utilitaires!$D$77),Utilitaires!$E$76,IF(AND($H23="",$I23=Utilitaires!$D$76),Utilitaires!$E$75,IF(AND($H23&lt;&gt;"",$I23=Utilitaires!$D$74),Utilitaires!$E$74,VLOOKUP($D23,Utilitaires!$B$2:$D$8,2)))))))</f>
        <v>Libellé du critère quand il sera choisi</v>
      </c>
      <c r="G23" s="582"/>
      <c r="H23" s="107"/>
      <c r="I23" s="427" t="s">
        <v>186</v>
      </c>
    </row>
    <row r="24" spans="1:13" ht="31" customHeight="1" x14ac:dyDescent="0.15">
      <c r="A24" s="211">
        <f>MAX($A19:A23)+1</f>
        <v>7</v>
      </c>
      <c r="B24" s="629" t="s">
        <v>124</v>
      </c>
      <c r="C24" s="629"/>
      <c r="D24" s="205" t="s">
        <v>396</v>
      </c>
      <c r="E24" s="414" t="str">
        <f>IFERROR(VLOOKUP(D24,Utilitaires!$B$2:$D$8,3),"")</f>
        <v> </v>
      </c>
      <c r="F24" s="583" t="str">
        <f>IF(AND(D24='Mode d''emploi'!$C$29,H24="",I24=Utilitaires!$D$74),Utilitaires!$E$75,IF(AND(D24='Mode d''emploi'!$C$23,H24="",I24&lt;&gt;Utilitaires!$D$74),Utilitaires!$E$78,IF(AND(D24='Mode d''emploi'!$C$23,Evaluation!I24=Utilitaires!$D$77),Utilitaires!$E$77,IF(AND($H24="",I24=Utilitaires!$D$77),Utilitaires!$E$76,IF(AND($H24="",$I24=Utilitaires!$D$76),Utilitaires!$E$75,IF(AND($H24&lt;&gt;"",$I24=Utilitaires!$D$74),Utilitaires!$E$74,VLOOKUP($D24,Utilitaires!$B$2:$D$8,2)))))))</f>
        <v>Libellé du critère quand il sera choisi</v>
      </c>
      <c r="G24" s="583"/>
      <c r="H24" s="207"/>
      <c r="I24" s="427" t="s">
        <v>186</v>
      </c>
    </row>
    <row r="25" spans="1:13" s="415" customFormat="1" ht="22" customHeight="1" x14ac:dyDescent="0.15">
      <c r="A25" s="681" t="s">
        <v>51</v>
      </c>
      <c r="B25" s="687" t="s">
        <v>90</v>
      </c>
      <c r="C25" s="687"/>
      <c r="D25" s="96" t="str">
        <f>IFERROR(VLOOKUP(E25,Utilitaires!$B$33:$C$43,2),"")</f>
        <v/>
      </c>
      <c r="E25" s="96" t="str">
        <f>IFERROR(AVERAGE(E27:E33),"")</f>
        <v/>
      </c>
      <c r="F25" s="96"/>
      <c r="G25" s="96" t="str">
        <f>IFERROR(IF(COUNTIFS(D27:D33,'Mode d''emploi'!$C$23)&gt;0,Utilitaires!$B$24,IF(E25&lt;Utilitaires!$E$28,Utilitaires!$B$28,"")),"")</f>
        <v>Incomplet</v>
      </c>
      <c r="H25" s="683" t="str">
        <f>IFERROR(VLOOKUP(D25,Utilitaires!$B$22:$C$29,2),"")</f>
        <v/>
      </c>
      <c r="I25" s="684"/>
      <c r="K25" s="471"/>
      <c r="L25" s="472"/>
      <c r="M25" s="473"/>
    </row>
    <row r="26" spans="1:13" s="415" customFormat="1" ht="22" customHeight="1" x14ac:dyDescent="0.15">
      <c r="A26" s="682"/>
      <c r="B26" s="688"/>
      <c r="C26" s="688"/>
      <c r="D26" s="680" t="str">
        <f>IF(G25=Utilitaires!$B$24,Utilitaires!$C$12,IF(G25=Utilitaires!$B$28,Utilitaires!$C$28,""))</f>
        <v>Finalisez vos choix, évaluez TOUS les critères !</v>
      </c>
      <c r="E26" s="680"/>
      <c r="F26" s="680"/>
      <c r="G26" s="680"/>
      <c r="H26" s="685"/>
      <c r="I26" s="686"/>
      <c r="K26" s="474"/>
      <c r="L26" s="475"/>
      <c r="M26" s="476"/>
    </row>
    <row r="27" spans="1:13" ht="43" customHeight="1" x14ac:dyDescent="0.15">
      <c r="A27" s="208">
        <f>MAX($A$18:A25)+1</f>
        <v>8</v>
      </c>
      <c r="B27" s="633" t="s">
        <v>125</v>
      </c>
      <c r="C27" s="633"/>
      <c r="D27" s="205" t="s">
        <v>396</v>
      </c>
      <c r="E27" s="411" t="str">
        <f>IFERROR(VLOOKUP(D27,Utilitaires!$B$2:$D$8,3),"")</f>
        <v> </v>
      </c>
      <c r="F27" s="579" t="str">
        <f>IF(AND(D27='Mode d''emploi'!$C$29,H27="",I27=Utilitaires!$D$74),Utilitaires!$E$75,IF(AND(D27='Mode d''emploi'!$C$23,H27="",I27&lt;&gt;Utilitaires!$D$74),Utilitaires!$E$78,IF(AND(D27='Mode d''emploi'!$C$23,Evaluation!I27=Utilitaires!$D$77),Utilitaires!$E$77,IF(AND($H27="",I27=Utilitaires!$D$77),Utilitaires!$E$76,IF(AND($H27="",$I27=Utilitaires!$D$76),Utilitaires!$E$75,IF(AND($H27&lt;&gt;"",$I27=Utilitaires!$D$74),Utilitaires!$E$74,VLOOKUP($D27,Utilitaires!$B$2:$D$8,2)))))))</f>
        <v>Libellé du critère quand il sera choisi</v>
      </c>
      <c r="G27" s="579"/>
      <c r="H27" s="482"/>
      <c r="I27" s="427" t="s">
        <v>186</v>
      </c>
    </row>
    <row r="28" spans="1:13" ht="31" customHeight="1" x14ac:dyDescent="0.15">
      <c r="A28" s="108">
        <f>MAX($A$18:A27)+1</f>
        <v>9</v>
      </c>
      <c r="B28" s="634" t="s">
        <v>126</v>
      </c>
      <c r="C28" s="634"/>
      <c r="D28" s="205" t="s">
        <v>396</v>
      </c>
      <c r="E28" s="413" t="str">
        <f>IFERROR(VLOOKUP(D28,Utilitaires!$B$2:$D$8,3),"")</f>
        <v> </v>
      </c>
      <c r="F28" s="582" t="str">
        <f>IF(AND(D28='Mode d''emploi'!$C$29,H28="",I28=Utilitaires!$D$74),Utilitaires!$E$75,IF(AND(D28='Mode d''emploi'!$C$23,H28="",I28&lt;&gt;Utilitaires!$D$74),Utilitaires!$E$78,IF(AND(D28='Mode d''emploi'!$C$23,Evaluation!I28=Utilitaires!$D$77),Utilitaires!$E$77,IF(AND($H28="",I28=Utilitaires!$D$77),Utilitaires!$E$76,IF(AND($H28="",$I28=Utilitaires!$D$76),Utilitaires!$E$75,IF(AND($H28&lt;&gt;"",$I28=Utilitaires!$D$74),Utilitaires!$E$74,VLOOKUP($D28,Utilitaires!$B$2:$D$8,2)))))))</f>
        <v>Libellé du critère quand il sera choisi</v>
      </c>
      <c r="G28" s="582"/>
      <c r="H28" s="483"/>
      <c r="I28" s="427" t="s">
        <v>186</v>
      </c>
    </row>
    <row r="29" spans="1:13" ht="43" customHeight="1" x14ac:dyDescent="0.15">
      <c r="A29" s="108">
        <f>MAX($A$18:A28)+1</f>
        <v>10</v>
      </c>
      <c r="B29" s="634" t="s">
        <v>127</v>
      </c>
      <c r="C29" s="634"/>
      <c r="D29" s="205" t="s">
        <v>396</v>
      </c>
      <c r="E29" s="413" t="str">
        <f>IFERROR(VLOOKUP(D29,Utilitaires!$B$2:$D$8,3),"")</f>
        <v> </v>
      </c>
      <c r="F29" s="582" t="str">
        <f>IF(AND(D29='Mode d''emploi'!$C$29,H29="",I29=Utilitaires!$D$74),Utilitaires!$E$75,IF(AND(D29='Mode d''emploi'!$C$23,H29="",I29&lt;&gt;Utilitaires!$D$74),Utilitaires!$E$78,IF(AND(D29='Mode d''emploi'!$C$23,Evaluation!I29=Utilitaires!$D$77),Utilitaires!$E$77,IF(AND($H29="",I29=Utilitaires!$D$77),Utilitaires!$E$76,IF(AND($H29="",$I29=Utilitaires!$D$76),Utilitaires!$E$75,IF(AND($H29&lt;&gt;"",$I29=Utilitaires!$D$74),Utilitaires!$E$74,VLOOKUP($D29,Utilitaires!$B$2:$D$8,2)))))))</f>
        <v>Libellé du critère quand il sera choisi</v>
      </c>
      <c r="G29" s="582"/>
      <c r="H29" s="483"/>
      <c r="I29" s="427" t="s">
        <v>186</v>
      </c>
    </row>
    <row r="30" spans="1:13" ht="31" customHeight="1" x14ac:dyDescent="0.15">
      <c r="A30" s="108">
        <f>MAX($A$18:A29)+1</f>
        <v>11</v>
      </c>
      <c r="B30" s="634" t="s">
        <v>128</v>
      </c>
      <c r="C30" s="634"/>
      <c r="D30" s="205" t="s">
        <v>396</v>
      </c>
      <c r="E30" s="413" t="str">
        <f>IFERROR(VLOOKUP(D30,Utilitaires!$B$2:$D$8,3),"")</f>
        <v> </v>
      </c>
      <c r="F30" s="582" t="str">
        <f>IF(AND(D30='Mode d''emploi'!$C$29,H30="",I30=Utilitaires!$D$74),Utilitaires!$E$75,IF(AND(D30='Mode d''emploi'!$C$23,H30="",I30&lt;&gt;Utilitaires!$D$74),Utilitaires!$E$78,IF(AND(D30='Mode d''emploi'!$C$23,Evaluation!I30=Utilitaires!$D$77),Utilitaires!$E$77,IF(AND($H30="",I30=Utilitaires!$D$77),Utilitaires!$E$76,IF(AND($H30="",$I30=Utilitaires!$D$76),Utilitaires!$E$75,IF(AND($H30&lt;&gt;"",$I30=Utilitaires!$D$74),Utilitaires!$E$74,VLOOKUP($D30,Utilitaires!$B$2:$D$8,2)))))))</f>
        <v>Libellé du critère quand il sera choisi</v>
      </c>
      <c r="G30" s="582"/>
      <c r="H30" s="483"/>
      <c r="I30" s="427" t="s">
        <v>186</v>
      </c>
    </row>
    <row r="31" spans="1:13" ht="31" customHeight="1" x14ac:dyDescent="0.15">
      <c r="A31" s="108">
        <f>MAX($A$18:A30)+1</f>
        <v>12</v>
      </c>
      <c r="B31" s="634" t="s">
        <v>129</v>
      </c>
      <c r="C31" s="634"/>
      <c r="D31" s="205" t="s">
        <v>396</v>
      </c>
      <c r="E31" s="413" t="str">
        <f>IFERROR(VLOOKUP(D31,Utilitaires!$B$2:$D$8,3),"")</f>
        <v> </v>
      </c>
      <c r="F31" s="582" t="str">
        <f>IF(AND(D31='Mode d''emploi'!$C$29,H31="",I31=Utilitaires!$D$74),Utilitaires!$E$75,IF(AND(D31='Mode d''emploi'!$C$23,H31="",I31&lt;&gt;Utilitaires!$D$74),Utilitaires!$E$78,IF(AND(D31='Mode d''emploi'!$C$23,Evaluation!I31=Utilitaires!$D$77),Utilitaires!$E$77,IF(AND($H31="",I31=Utilitaires!$D$77),Utilitaires!$E$76,IF(AND($H31="",$I31=Utilitaires!$D$76),Utilitaires!$E$75,IF(AND($H31&lt;&gt;"",$I31=Utilitaires!$D$74),Utilitaires!$E$74,VLOOKUP($D31,Utilitaires!$B$2:$D$8,2)))))))</f>
        <v>Libellé du critère quand il sera choisi</v>
      </c>
      <c r="G31" s="582"/>
      <c r="H31" s="483"/>
      <c r="I31" s="427" t="s">
        <v>186</v>
      </c>
    </row>
    <row r="32" spans="1:13" ht="31" customHeight="1" x14ac:dyDescent="0.15">
      <c r="A32" s="108">
        <f>MAX($A$18:A31)+1</f>
        <v>13</v>
      </c>
      <c r="B32" s="634" t="s">
        <v>130</v>
      </c>
      <c r="C32" s="634"/>
      <c r="D32" s="205" t="s">
        <v>396</v>
      </c>
      <c r="E32" s="413" t="str">
        <f>IFERROR(VLOOKUP(D32,Utilitaires!$B$2:$D$8,3),"")</f>
        <v> </v>
      </c>
      <c r="F32" s="582" t="str">
        <f>IF(AND(D32='Mode d''emploi'!$C$29,H32="",I32=Utilitaires!$D$74),Utilitaires!$E$75,IF(AND(D32='Mode d''emploi'!$C$23,H32="",I32&lt;&gt;Utilitaires!$D$74),Utilitaires!$E$78,IF(AND(D32='Mode d''emploi'!$C$23,Evaluation!I32=Utilitaires!$D$77),Utilitaires!$E$77,IF(AND($H32="",I32=Utilitaires!$D$77),Utilitaires!$E$76,IF(AND($H32="",$I32=Utilitaires!$D$76),Utilitaires!$E$75,IF(AND($H32&lt;&gt;"",$I32=Utilitaires!$D$74),Utilitaires!$E$74,VLOOKUP($D32,Utilitaires!$B$2:$D$8,2)))))))</f>
        <v>Libellé du critère quand il sera choisi</v>
      </c>
      <c r="G32" s="582"/>
      <c r="H32" s="483"/>
      <c r="I32" s="427" t="s">
        <v>186</v>
      </c>
    </row>
    <row r="33" spans="1:13" ht="31" customHeight="1" x14ac:dyDescent="0.15">
      <c r="A33" s="209">
        <f>MAX($A$18:A32)+1</f>
        <v>14</v>
      </c>
      <c r="B33" s="635" t="s">
        <v>131</v>
      </c>
      <c r="C33" s="635"/>
      <c r="D33" s="205" t="s">
        <v>396</v>
      </c>
      <c r="E33" s="414" t="str">
        <f>IFERROR(VLOOKUP(D33,Utilitaires!$B$2:$D$8,3),"")</f>
        <v> </v>
      </c>
      <c r="F33" s="583" t="str">
        <f>IF(AND(D33='Mode d''emploi'!$C$29,H33="",I33=Utilitaires!$D$74),Utilitaires!$E$75,IF(AND(D33='Mode d''emploi'!$C$23,H33="",I33&lt;&gt;Utilitaires!$D$74),Utilitaires!$E$78,IF(AND(D33='Mode d''emploi'!$C$23,Evaluation!I33=Utilitaires!$D$77),Utilitaires!$E$77,IF(AND($H33="",I33=Utilitaires!$D$77),Utilitaires!$E$76,IF(AND($H33="",$I33=Utilitaires!$D$76),Utilitaires!$E$75,IF(AND($H33&lt;&gt;"",$I33=Utilitaires!$D$74),Utilitaires!$E$74,VLOOKUP($D33,Utilitaires!$B$2:$D$8,2)))))))</f>
        <v>Libellé du critère quand il sera choisi</v>
      </c>
      <c r="G33" s="583"/>
      <c r="H33" s="484"/>
      <c r="I33" s="427" t="s">
        <v>186</v>
      </c>
    </row>
    <row r="34" spans="1:13" ht="22" customHeight="1" x14ac:dyDescent="0.15">
      <c r="A34" s="690" t="s">
        <v>52</v>
      </c>
      <c r="B34" s="696" t="s">
        <v>91</v>
      </c>
      <c r="C34" s="696"/>
      <c r="D34" s="97" t="str">
        <f>IFERROR(VLOOKUP(E34,Utilitaires!$B$33:$C$43,2),"")</f>
        <v/>
      </c>
      <c r="E34" s="97" t="str">
        <f>IFERROR(AVERAGE(E36:E43),"")</f>
        <v/>
      </c>
      <c r="F34" s="98"/>
      <c r="G34" s="97" t="str">
        <f>IFERROR(IF(COUNTIFS(D36:D43,'Mode d''emploi'!$C$23)&gt;0,Utilitaires!$B$24,IF(E34&lt;Utilitaires!$E$28,Utilitaires!$B$28,"")),"")</f>
        <v>Incomplet</v>
      </c>
      <c r="H34" s="692" t="str">
        <f>IFERROR(VLOOKUP(D34,Utilitaires!$B$22:$C$29,2),"")</f>
        <v/>
      </c>
      <c r="I34" s="693"/>
      <c r="K34" s="471"/>
      <c r="L34" s="472"/>
      <c r="M34" s="473"/>
    </row>
    <row r="35" spans="1:13" ht="22" customHeight="1" x14ac:dyDescent="0.15">
      <c r="A35" s="691"/>
      <c r="B35" s="697"/>
      <c r="C35" s="697"/>
      <c r="D35" s="689" t="str">
        <f>IFERROR(IF(G34=Utilitaires!$B$24,Utilitaires!$C$12,IF(G34=Utilitaires!$B$28,Utilitaires!$C$28,"")),"")</f>
        <v>Finalisez vos choix, évaluez TOUS les critères !</v>
      </c>
      <c r="E35" s="689"/>
      <c r="F35" s="689"/>
      <c r="G35" s="689"/>
      <c r="H35" s="694"/>
      <c r="I35" s="695"/>
      <c r="K35" s="474"/>
      <c r="L35" s="475"/>
      <c r="M35" s="476"/>
    </row>
    <row r="36" spans="1:13" ht="35" customHeight="1" x14ac:dyDescent="0.15">
      <c r="A36" s="204">
        <f>MAX($A$18:A34)+1</f>
        <v>15</v>
      </c>
      <c r="B36" s="607" t="s">
        <v>132</v>
      </c>
      <c r="C36" s="607"/>
      <c r="D36" s="205" t="s">
        <v>396</v>
      </c>
      <c r="E36" s="411" t="str">
        <f>IFERROR(VLOOKUP(D36,Utilitaires!$B$2:$D$8,3),"")</f>
        <v> </v>
      </c>
      <c r="F36" s="579" t="str">
        <f>IF(AND(D36='Mode d''emploi'!$C$29,H36="",I36=Utilitaires!$D$74),Utilitaires!$E$75,IF(AND(D36='Mode d''emploi'!$C$23,H36="",I36&lt;&gt;Utilitaires!$D$74),Utilitaires!$E$78,IF(AND(D36='Mode d''emploi'!$C$23,Evaluation!I36=Utilitaires!$D$77),Utilitaires!$E$77,IF(AND($H36="",I36=Utilitaires!$D$77),Utilitaires!$E$76,IF(AND($H36="",$I36=Utilitaires!$D$76),Utilitaires!$E$75,IF(AND($H36&lt;&gt;"",$I36=Utilitaires!$D$74),Utilitaires!$E$74,VLOOKUP($D36,Utilitaires!$B$2:$D$8,2)))))))</f>
        <v>Libellé du critère quand il sera choisi</v>
      </c>
      <c r="G36" s="579"/>
      <c r="H36" s="482"/>
      <c r="I36" s="427" t="s">
        <v>186</v>
      </c>
    </row>
    <row r="37" spans="1:13" ht="43" customHeight="1" x14ac:dyDescent="0.15">
      <c r="A37" s="109">
        <f>MAX($A$18:A36)+1</f>
        <v>16</v>
      </c>
      <c r="B37" s="631" t="s">
        <v>133</v>
      </c>
      <c r="C37" s="631"/>
      <c r="D37" s="205" t="s">
        <v>396</v>
      </c>
      <c r="E37" s="413" t="str">
        <f>IFERROR(VLOOKUP(D37,Utilitaires!$B$2:$D$8,3),"")</f>
        <v> </v>
      </c>
      <c r="F37" s="582" t="str">
        <f>IF(AND(D37='Mode d''emploi'!$C$29,H37="",I37=Utilitaires!$D$74),Utilitaires!$E$75,IF(AND(D37='Mode d''emploi'!$C$23,H37="",I37&lt;&gt;Utilitaires!$D$74),Utilitaires!$E$78,IF(AND(D37='Mode d''emploi'!$C$23,Evaluation!I37=Utilitaires!$D$77),Utilitaires!$E$77,IF(AND($H37="",I37=Utilitaires!$D$77),Utilitaires!$E$76,IF(AND($H37="",$I37=Utilitaires!$D$76),Utilitaires!$E$75,IF(AND($H37&lt;&gt;"",$I37=Utilitaires!$D$74),Utilitaires!$E$74,VLOOKUP($D37,Utilitaires!$B$2:$D$8,2)))))))</f>
        <v>Libellé du critère quand il sera choisi</v>
      </c>
      <c r="G37" s="582"/>
      <c r="H37" s="483"/>
      <c r="I37" s="427" t="s">
        <v>186</v>
      </c>
    </row>
    <row r="38" spans="1:13" ht="31" customHeight="1" x14ac:dyDescent="0.15">
      <c r="A38" s="109">
        <f>MAX($A$18:A37)+1</f>
        <v>17</v>
      </c>
      <c r="B38" s="631" t="s">
        <v>134</v>
      </c>
      <c r="C38" s="631"/>
      <c r="D38" s="205" t="s">
        <v>396</v>
      </c>
      <c r="E38" s="413" t="str">
        <f>IFERROR(VLOOKUP(D38,Utilitaires!$B$2:$D$8,3),"")</f>
        <v> </v>
      </c>
      <c r="F38" s="582" t="str">
        <f>IF(AND(D38='Mode d''emploi'!$C$29,H38="",I38=Utilitaires!$D$74),Utilitaires!$E$75,IF(AND(D38='Mode d''emploi'!$C$23,H38="",I38&lt;&gt;Utilitaires!$D$74),Utilitaires!$E$78,IF(AND(D38='Mode d''emploi'!$C$23,Evaluation!I38=Utilitaires!$D$77),Utilitaires!$E$77,IF(AND($H38="",I38=Utilitaires!$D$77),Utilitaires!$E$76,IF(AND($H38="",$I38=Utilitaires!$D$76),Utilitaires!$E$75,IF(AND($H38&lt;&gt;"",$I38=Utilitaires!$D$74),Utilitaires!$E$74,VLOOKUP($D38,Utilitaires!$B$2:$D$8,2)))))))</f>
        <v>Libellé du critère quand il sera choisi</v>
      </c>
      <c r="G38" s="582"/>
      <c r="H38" s="483"/>
      <c r="I38" s="427" t="s">
        <v>186</v>
      </c>
    </row>
    <row r="39" spans="1:13" ht="31" customHeight="1" x14ac:dyDescent="0.15">
      <c r="A39" s="109">
        <f>MAX($A$18:A38)+1</f>
        <v>18</v>
      </c>
      <c r="B39" s="631" t="s">
        <v>135</v>
      </c>
      <c r="C39" s="631"/>
      <c r="D39" s="205" t="s">
        <v>396</v>
      </c>
      <c r="E39" s="413" t="str">
        <f>IFERROR(VLOOKUP(D39,Utilitaires!$B$2:$D$8,3),"")</f>
        <v> </v>
      </c>
      <c r="F39" s="582" t="str">
        <f>IF(AND(D39='Mode d''emploi'!$C$29,H39="",I39=Utilitaires!$D$74),Utilitaires!$E$75,IF(AND(D39='Mode d''emploi'!$C$23,H39="",I39&lt;&gt;Utilitaires!$D$74),Utilitaires!$E$78,IF(AND(D39='Mode d''emploi'!$C$23,Evaluation!I39=Utilitaires!$D$77),Utilitaires!$E$77,IF(AND($H39="",I39=Utilitaires!$D$77),Utilitaires!$E$76,IF(AND($H39="",$I39=Utilitaires!$D$76),Utilitaires!$E$75,IF(AND($H39&lt;&gt;"",$I39=Utilitaires!$D$74),Utilitaires!$E$74,VLOOKUP($D39,Utilitaires!$B$2:$D$8,2)))))))</f>
        <v>Libellé du critère quand il sera choisi</v>
      </c>
      <c r="G39" s="582"/>
      <c r="H39" s="483"/>
      <c r="I39" s="427" t="s">
        <v>186</v>
      </c>
    </row>
    <row r="40" spans="1:13" ht="31" customHeight="1" x14ac:dyDescent="0.15">
      <c r="A40" s="109">
        <f>MAX($A$18:A39)+1</f>
        <v>19</v>
      </c>
      <c r="B40" s="631" t="s">
        <v>136</v>
      </c>
      <c r="C40" s="631"/>
      <c r="D40" s="205" t="s">
        <v>396</v>
      </c>
      <c r="E40" s="413" t="str">
        <f>IFERROR(VLOOKUP(D40,Utilitaires!$B$2:$D$8,3),"")</f>
        <v> </v>
      </c>
      <c r="F40" s="582" t="str">
        <f>IF(AND(D40='Mode d''emploi'!$C$29,H40="",I40=Utilitaires!$D$74),Utilitaires!$E$75,IF(AND(D40='Mode d''emploi'!$C$23,H40="",I40&lt;&gt;Utilitaires!$D$74),Utilitaires!$E$78,IF(AND(D40='Mode d''emploi'!$C$23,Evaluation!I40=Utilitaires!$D$77),Utilitaires!$E$77,IF(AND($H40="",I40=Utilitaires!$D$77),Utilitaires!$E$76,IF(AND($H40="",$I40=Utilitaires!$D$76),Utilitaires!$E$75,IF(AND($H40&lt;&gt;"",$I40=Utilitaires!$D$74),Utilitaires!$E$74,VLOOKUP($D40,Utilitaires!$B$2:$D$8,2)))))))</f>
        <v>Libellé du critère quand il sera choisi</v>
      </c>
      <c r="G40" s="582"/>
      <c r="H40" s="483"/>
      <c r="I40" s="427" t="s">
        <v>186</v>
      </c>
    </row>
    <row r="41" spans="1:13" ht="31" customHeight="1" x14ac:dyDescent="0.15">
      <c r="A41" s="109">
        <f>MAX($A$18:A40)+1</f>
        <v>20</v>
      </c>
      <c r="B41" s="631" t="s">
        <v>137</v>
      </c>
      <c r="C41" s="631"/>
      <c r="D41" s="205" t="s">
        <v>396</v>
      </c>
      <c r="E41" s="413" t="str">
        <f>IFERROR(VLOOKUP(D41,Utilitaires!$B$2:$D$8,3),"")</f>
        <v> </v>
      </c>
      <c r="F41" s="582" t="str">
        <f>IF(AND(D41='Mode d''emploi'!$C$29,H41="",I41=Utilitaires!$D$74),Utilitaires!$E$75,IF(AND(D41='Mode d''emploi'!$C$23,H41="",I41&lt;&gt;Utilitaires!$D$74),Utilitaires!$E$78,IF(AND(D41='Mode d''emploi'!$C$23,Evaluation!I41=Utilitaires!$D$77),Utilitaires!$E$77,IF(AND($H41="",I41=Utilitaires!$D$77),Utilitaires!$E$76,IF(AND($H41="",$I41=Utilitaires!$D$76),Utilitaires!$E$75,IF(AND($H41&lt;&gt;"",$I41=Utilitaires!$D$74),Utilitaires!$E$74,VLOOKUP($D41,Utilitaires!$B$2:$D$8,2)))))))</f>
        <v>Libellé du critère quand il sera choisi</v>
      </c>
      <c r="G41" s="582"/>
      <c r="H41" s="483"/>
      <c r="I41" s="427" t="s">
        <v>186</v>
      </c>
    </row>
    <row r="42" spans="1:13" ht="31" customHeight="1" x14ac:dyDescent="0.15">
      <c r="A42" s="109">
        <f>MAX($A$18:A41)+1</f>
        <v>21</v>
      </c>
      <c r="B42" s="631" t="s">
        <v>138</v>
      </c>
      <c r="C42" s="631"/>
      <c r="D42" s="205" t="s">
        <v>396</v>
      </c>
      <c r="E42" s="413" t="str">
        <f>IFERROR(VLOOKUP(D42,Utilitaires!$B$2:$D$8,3),"")</f>
        <v> </v>
      </c>
      <c r="F42" s="582" t="str">
        <f>IF(AND(D42='Mode d''emploi'!$C$29,H42="",I42=Utilitaires!$D$74),Utilitaires!$E$75,IF(AND(D42='Mode d''emploi'!$C$23,H42="",I42&lt;&gt;Utilitaires!$D$74),Utilitaires!$E$78,IF(AND(D42='Mode d''emploi'!$C$23,Evaluation!I42=Utilitaires!$D$77),Utilitaires!$E$77,IF(AND($H42="",I42=Utilitaires!$D$77),Utilitaires!$E$76,IF(AND($H42="",$I42=Utilitaires!$D$76),Utilitaires!$E$75,IF(AND($H42&lt;&gt;"",$I42=Utilitaires!$D$74),Utilitaires!$E$74,VLOOKUP($D42,Utilitaires!$B$2:$D$8,2)))))))</f>
        <v>Libellé du critère quand il sera choisi</v>
      </c>
      <c r="G42" s="582"/>
      <c r="H42" s="483"/>
      <c r="I42" s="427" t="s">
        <v>186</v>
      </c>
    </row>
    <row r="43" spans="1:13" ht="31" customHeight="1" x14ac:dyDescent="0.15">
      <c r="A43" s="206">
        <f>MAX($A$18:A42)+1</f>
        <v>22</v>
      </c>
      <c r="B43" s="632" t="s">
        <v>139</v>
      </c>
      <c r="C43" s="632"/>
      <c r="D43" s="205" t="s">
        <v>396</v>
      </c>
      <c r="E43" s="414" t="str">
        <f>IFERROR(VLOOKUP(D43,Utilitaires!$B$2:$D$8,3),"")</f>
        <v> </v>
      </c>
      <c r="F43" s="583" t="str">
        <f>IF(AND(D43='Mode d''emploi'!$C$29,H43="",I43=Utilitaires!$D$74),Utilitaires!$E$75,IF(AND(D43='Mode d''emploi'!$C$23,H43="",I43&lt;&gt;Utilitaires!$D$74),Utilitaires!$E$78,IF(AND(D43='Mode d''emploi'!$C$23,Evaluation!I43=Utilitaires!$D$77),Utilitaires!$E$77,IF(AND($H43="",I43=Utilitaires!$D$77),Utilitaires!$E$76,IF(AND($H43="",$I43=Utilitaires!$D$76),Utilitaires!$E$75,IF(AND($H43&lt;&gt;"",$I43=Utilitaires!$D$74),Utilitaires!$E$74,VLOOKUP($D43,Utilitaires!$B$2:$D$8,2)))))))</f>
        <v>Libellé du critère quand il sera choisi</v>
      </c>
      <c r="G43" s="583"/>
      <c r="H43" s="484"/>
      <c r="I43" s="427" t="s">
        <v>186</v>
      </c>
    </row>
    <row r="44" spans="1:13" ht="22" customHeight="1" x14ac:dyDescent="0.15">
      <c r="A44" s="699" t="s">
        <v>53</v>
      </c>
      <c r="B44" s="701" t="s">
        <v>92</v>
      </c>
      <c r="C44" s="701"/>
      <c r="D44" s="99" t="str">
        <f>IFERROR(VLOOKUP(E44,Utilitaires!$B$33:$C$43,2),"")</f>
        <v/>
      </c>
      <c r="E44" s="99" t="str">
        <f>IFERROR(AVERAGE(E46:E52),"")</f>
        <v/>
      </c>
      <c r="F44" s="100"/>
      <c r="G44" s="99" t="str">
        <f>IFERROR(IF(COUNTIFS(D46:D52,'Mode d''emploi'!$C$23)&gt;0,Utilitaires!$B$24,IF(E44&lt;Utilitaires!$E$28,Utilitaires!$B$28,"")),"")</f>
        <v>Incomplet</v>
      </c>
      <c r="H44" s="703" t="str">
        <f>IFERROR(VLOOKUP(D44,Utilitaires!$B$22:$C$29,2),"")</f>
        <v/>
      </c>
      <c r="I44" s="704"/>
      <c r="K44" s="471"/>
      <c r="L44" s="472"/>
      <c r="M44" s="473"/>
    </row>
    <row r="45" spans="1:13" ht="22" customHeight="1" x14ac:dyDescent="0.15">
      <c r="A45" s="700"/>
      <c r="B45" s="702"/>
      <c r="C45" s="702"/>
      <c r="D45" s="698" t="str">
        <f>IFERROR(IF(G44=Utilitaires!$B$24,Utilitaires!$C$12,IF(G44=Utilitaires!$B$28,Utilitaires!$C$28,"")),"")</f>
        <v>Finalisez vos choix, évaluez TOUS les critères !</v>
      </c>
      <c r="E45" s="698"/>
      <c r="F45" s="698"/>
      <c r="G45" s="698"/>
      <c r="H45" s="705"/>
      <c r="I45" s="706"/>
      <c r="K45" s="474"/>
      <c r="L45" s="475"/>
      <c r="M45" s="476"/>
    </row>
    <row r="46" spans="1:13" ht="31" customHeight="1" x14ac:dyDescent="0.15">
      <c r="A46" s="212">
        <f>MAX($A$18:A44)+1</f>
        <v>23</v>
      </c>
      <c r="B46" s="636" t="s">
        <v>140</v>
      </c>
      <c r="C46" s="636"/>
      <c r="D46" s="205" t="s">
        <v>396</v>
      </c>
      <c r="E46" s="411" t="str">
        <f>IFERROR(VLOOKUP(D46,Utilitaires!$B$2:$D$8,3),"")</f>
        <v> </v>
      </c>
      <c r="F46" s="579" t="str">
        <f>IF(AND(D46='Mode d''emploi'!$C$29,H46="",I46=Utilitaires!$D$74),Utilitaires!$E$75,IF(AND(D46='Mode d''emploi'!$C$23,H46="",I46&lt;&gt;Utilitaires!$D$74),Utilitaires!$E$78,IF(AND(D46='Mode d''emploi'!$C$23,Evaluation!I46=Utilitaires!$D$77),Utilitaires!$E$77,IF(AND($H46="",I46=Utilitaires!$D$77),Utilitaires!$E$76,IF(AND($H46="",$I46=Utilitaires!$D$76),Utilitaires!$E$75,IF(AND($H46&lt;&gt;"",$I46=Utilitaires!$D$74),Utilitaires!$E$74,VLOOKUP($D46,Utilitaires!$B$2:$D$8,2)))))))</f>
        <v>Libellé du critère quand il sera choisi</v>
      </c>
      <c r="G46" s="579"/>
      <c r="H46" s="482"/>
      <c r="I46" s="427" t="s">
        <v>186</v>
      </c>
    </row>
    <row r="47" spans="1:13" ht="31" customHeight="1" x14ac:dyDescent="0.15">
      <c r="A47" s="110">
        <f>MAX($A$18:A46)+1</f>
        <v>24</v>
      </c>
      <c r="B47" s="637" t="s">
        <v>141</v>
      </c>
      <c r="C47" s="637"/>
      <c r="D47" s="205" t="s">
        <v>396</v>
      </c>
      <c r="E47" s="413" t="str">
        <f>IFERROR(VLOOKUP(D47,Utilitaires!$B$2:$D$8,3),"")</f>
        <v> </v>
      </c>
      <c r="F47" s="582" t="str">
        <f>IF(AND(D47='Mode d''emploi'!$C$29,H47="",I47=Utilitaires!$D$74),Utilitaires!$E$75,IF(AND(D47='Mode d''emploi'!$C$23,H47="",I47&lt;&gt;Utilitaires!$D$74),Utilitaires!$E$78,IF(AND(D47='Mode d''emploi'!$C$23,Evaluation!I47=Utilitaires!$D$77),Utilitaires!$E$77,IF(AND($H47="",I47=Utilitaires!$D$77),Utilitaires!$E$76,IF(AND($H47="",$I47=Utilitaires!$D$76),Utilitaires!$E$75,IF(AND($H47&lt;&gt;"",$I47=Utilitaires!$D$74),Utilitaires!$E$74,VLOOKUP($D47,Utilitaires!$B$2:$D$8,2)))))))</f>
        <v>Libellé du critère quand il sera choisi</v>
      </c>
      <c r="G47" s="582"/>
      <c r="H47" s="483"/>
      <c r="I47" s="427" t="s">
        <v>186</v>
      </c>
    </row>
    <row r="48" spans="1:13" ht="31" customHeight="1" x14ac:dyDescent="0.15">
      <c r="A48" s="110">
        <f>MAX($A$18:A47)+1</f>
        <v>25</v>
      </c>
      <c r="B48" s="637" t="s">
        <v>142</v>
      </c>
      <c r="C48" s="637"/>
      <c r="D48" s="205" t="s">
        <v>396</v>
      </c>
      <c r="E48" s="413" t="str">
        <f>IFERROR(VLOOKUP(D48,Utilitaires!$B$2:$D$8,3),"")</f>
        <v> </v>
      </c>
      <c r="F48" s="582" t="str">
        <f>IF(AND(D48='Mode d''emploi'!$C$29,H48="",I48=Utilitaires!$D$74),Utilitaires!$E$75,IF(AND(D48='Mode d''emploi'!$C$23,H48="",I48&lt;&gt;Utilitaires!$D$74),Utilitaires!$E$78,IF(AND(D48='Mode d''emploi'!$C$23,Evaluation!I48=Utilitaires!$D$77),Utilitaires!$E$77,IF(AND($H48="",I48=Utilitaires!$D$77),Utilitaires!$E$76,IF(AND($H48="",$I48=Utilitaires!$D$76),Utilitaires!$E$75,IF(AND($H48&lt;&gt;"",$I48=Utilitaires!$D$74),Utilitaires!$E$74,VLOOKUP($D48,Utilitaires!$B$2:$D$8,2)))))))</f>
        <v>Libellé du critère quand il sera choisi</v>
      </c>
      <c r="G48" s="582"/>
      <c r="H48" s="483"/>
      <c r="I48" s="427" t="s">
        <v>186</v>
      </c>
    </row>
    <row r="49" spans="1:13" ht="43" customHeight="1" x14ac:dyDescent="0.15">
      <c r="A49" s="110">
        <f>MAX($A$18:A48)+1</f>
        <v>26</v>
      </c>
      <c r="B49" s="637" t="s">
        <v>143</v>
      </c>
      <c r="C49" s="637"/>
      <c r="D49" s="205" t="s">
        <v>396</v>
      </c>
      <c r="E49" s="413" t="str">
        <f>IFERROR(VLOOKUP(D49,Utilitaires!$B$2:$D$8,3),"")</f>
        <v> </v>
      </c>
      <c r="F49" s="582" t="str">
        <f>IF(AND(D49='Mode d''emploi'!$C$29,H49="",I49=Utilitaires!$D$74),Utilitaires!$E$75,IF(AND(D49='Mode d''emploi'!$C$23,H49="",I49&lt;&gt;Utilitaires!$D$74),Utilitaires!$E$78,IF(AND(D49='Mode d''emploi'!$C$23,Evaluation!I49=Utilitaires!$D$77),Utilitaires!$E$77,IF(AND($H49="",I49=Utilitaires!$D$77),Utilitaires!$E$76,IF(AND($H49="",$I49=Utilitaires!$D$76),Utilitaires!$E$75,IF(AND($H49&lt;&gt;"",$I49=Utilitaires!$D$74),Utilitaires!$E$74,VLOOKUP($D49,Utilitaires!$B$2:$D$8,2)))))))</f>
        <v>Libellé du critère quand il sera choisi</v>
      </c>
      <c r="G49" s="582"/>
      <c r="H49" s="483"/>
      <c r="I49" s="427" t="s">
        <v>186</v>
      </c>
    </row>
    <row r="50" spans="1:13" ht="43" customHeight="1" x14ac:dyDescent="0.15">
      <c r="A50" s="110">
        <f>MAX($A$18:A49)+1</f>
        <v>27</v>
      </c>
      <c r="B50" s="637" t="s">
        <v>144</v>
      </c>
      <c r="C50" s="637"/>
      <c r="D50" s="205" t="s">
        <v>396</v>
      </c>
      <c r="E50" s="413" t="str">
        <f>IFERROR(VLOOKUP(D50,Utilitaires!$B$2:$D$8,3),"")</f>
        <v> </v>
      </c>
      <c r="F50" s="582" t="str">
        <f>IF(AND(D50='Mode d''emploi'!$C$29,H50="",I50=Utilitaires!$D$74),Utilitaires!$E$75,IF(AND(D50='Mode d''emploi'!$C$23,H50="",I50&lt;&gt;Utilitaires!$D$74),Utilitaires!$E$78,IF(AND(D50='Mode d''emploi'!$C$23,Evaluation!I50=Utilitaires!$D$77),Utilitaires!$E$77,IF(AND($H50="",I50=Utilitaires!$D$77),Utilitaires!$E$76,IF(AND($H50="",$I50=Utilitaires!$D$76),Utilitaires!$E$75,IF(AND($H50&lt;&gt;"",$I50=Utilitaires!$D$74),Utilitaires!$E$74,VLOOKUP($D50,Utilitaires!$B$2:$D$8,2)))))))</f>
        <v>Libellé du critère quand il sera choisi</v>
      </c>
      <c r="G50" s="582"/>
      <c r="H50" s="483"/>
      <c r="I50" s="427" t="s">
        <v>186</v>
      </c>
    </row>
    <row r="51" spans="1:13" ht="31" customHeight="1" x14ac:dyDescent="0.15">
      <c r="A51" s="110">
        <f>MAX($A$18:A50)+1</f>
        <v>28</v>
      </c>
      <c r="B51" s="637" t="s">
        <v>383</v>
      </c>
      <c r="C51" s="637"/>
      <c r="D51" s="205" t="s">
        <v>396</v>
      </c>
      <c r="E51" s="413" t="str">
        <f>IFERROR(VLOOKUP(D51,Utilitaires!$B$2:$D$8,3),"")</f>
        <v> </v>
      </c>
      <c r="F51" s="582" t="str">
        <f>IF(AND(D51='Mode d''emploi'!$C$29,H51="",I51=Utilitaires!$D$74),Utilitaires!$E$75,IF(AND(D51='Mode d''emploi'!$C$23,H51="",I51&lt;&gt;Utilitaires!$D$74),Utilitaires!$E$78,IF(AND(D51='Mode d''emploi'!$C$23,Evaluation!I51=Utilitaires!$D$77),Utilitaires!$E$77,IF(AND($H51="",I51=Utilitaires!$D$77),Utilitaires!$E$76,IF(AND($H51="",$I51=Utilitaires!$D$76),Utilitaires!$E$75,IF(AND($H51&lt;&gt;"",$I51=Utilitaires!$D$74),Utilitaires!$E$74,VLOOKUP($D51,Utilitaires!$B$2:$D$8,2)))))))</f>
        <v>Libellé du critère quand il sera choisi</v>
      </c>
      <c r="G51" s="582"/>
      <c r="H51" s="483"/>
      <c r="I51" s="427" t="s">
        <v>186</v>
      </c>
    </row>
    <row r="52" spans="1:13" ht="43" customHeight="1" x14ac:dyDescent="0.15">
      <c r="A52" s="213">
        <f>MAX($A$18:A51)+1</f>
        <v>29</v>
      </c>
      <c r="B52" s="638" t="s">
        <v>384</v>
      </c>
      <c r="C52" s="638"/>
      <c r="D52" s="205" t="s">
        <v>396</v>
      </c>
      <c r="E52" s="414" t="str">
        <f>IFERROR(VLOOKUP(D52,Utilitaires!$B$2:$D$8,3),"")</f>
        <v> </v>
      </c>
      <c r="F52" s="583" t="str">
        <f>IF(AND(D52='Mode d''emploi'!$C$29,H52="",I52=Utilitaires!$D$74),Utilitaires!$E$75,IF(AND(D52='Mode d''emploi'!$C$23,H52="",I52&lt;&gt;Utilitaires!$D$74),Utilitaires!$E$78,IF(AND(D52='Mode d''emploi'!$C$23,Evaluation!I52=Utilitaires!$D$77),Utilitaires!$E$77,IF(AND($H52="",I52=Utilitaires!$D$77),Utilitaires!$E$76,IF(AND($H52="",$I52=Utilitaires!$D$76),Utilitaires!$E$75,IF(AND($H52&lt;&gt;"",$I52=Utilitaires!$D$74),Utilitaires!$E$74,VLOOKUP($D52,Utilitaires!$B$2:$D$8,2)))))))</f>
        <v>Libellé du critère quand il sera choisi</v>
      </c>
      <c r="G52" s="583"/>
      <c r="H52" s="484"/>
      <c r="I52" s="427" t="s">
        <v>186</v>
      </c>
    </row>
    <row r="53" spans="1:13" ht="22" customHeight="1" x14ac:dyDescent="0.15">
      <c r="A53" s="760" t="s">
        <v>54</v>
      </c>
      <c r="B53" s="640" t="s">
        <v>234</v>
      </c>
      <c r="C53" s="640"/>
      <c r="D53" s="101" t="str">
        <f>IFERROR(VLOOKUP(E53,Utilitaires!$B$33:$C$43,2),"")</f>
        <v/>
      </c>
      <c r="E53" s="101" t="str">
        <f>IFERROR(AVERAGE(E55:E62),"")</f>
        <v/>
      </c>
      <c r="F53" s="102"/>
      <c r="G53" s="101" t="str">
        <f>IFERROR(IF(COUNTIFS(D55:D62,'Mode d''emploi'!$C$23)&gt;0,Utilitaires!$B$24,IF(E53&lt;Utilitaires!$E$28,Utilitaires!$B$28,"")),"")</f>
        <v>Incomplet</v>
      </c>
      <c r="H53" s="571" t="str">
        <f>IFERROR(VLOOKUP(D53,Utilitaires!$B$22:$C$29,2),"")</f>
        <v/>
      </c>
      <c r="I53" s="572"/>
      <c r="K53" s="471"/>
      <c r="L53" s="472"/>
      <c r="M53" s="473"/>
    </row>
    <row r="54" spans="1:13" ht="22" customHeight="1" x14ac:dyDescent="0.15">
      <c r="A54" s="761"/>
      <c r="B54" s="641"/>
      <c r="C54" s="641"/>
      <c r="D54" s="591" t="str">
        <f>IFERROR(IF(G53=Utilitaires!$B$24,Utilitaires!$C$12,IF(G53=Utilitaires!$B$28,Utilitaires!$C$28,"")),"")</f>
        <v>Finalisez vos choix, évaluez TOUS les critères !</v>
      </c>
      <c r="E54" s="591"/>
      <c r="F54" s="591"/>
      <c r="G54" s="591"/>
      <c r="H54" s="573"/>
      <c r="I54" s="574"/>
      <c r="K54" s="474"/>
      <c r="L54" s="475"/>
      <c r="M54" s="476"/>
    </row>
    <row r="55" spans="1:13" ht="43" customHeight="1" x14ac:dyDescent="0.15">
      <c r="A55" s="214">
        <f>MAX($A$18:A53)+1</f>
        <v>30</v>
      </c>
      <c r="B55" s="639" t="s">
        <v>385</v>
      </c>
      <c r="C55" s="639"/>
      <c r="D55" s="205" t="s">
        <v>396</v>
      </c>
      <c r="E55" s="411" t="str">
        <f>IFERROR(VLOOKUP(D55,Utilitaires!$B$2:$D$8,3),"")</f>
        <v> </v>
      </c>
      <c r="F55" s="579" t="str">
        <f>IF(AND(D55='Mode d''emploi'!$C$29,H55="",I55=Utilitaires!$D$74),Utilitaires!$E$75,IF(AND(D55='Mode d''emploi'!$C$23,H55="",I55&lt;&gt;Utilitaires!$D$74),Utilitaires!$E$78,IF(AND(D55='Mode d''emploi'!$C$23,Evaluation!I55=Utilitaires!$D$77),Utilitaires!$E$77,IF(AND($H55="",I55=Utilitaires!$D$77),Utilitaires!$E$76,IF(AND($H55="",$I55=Utilitaires!$D$76),Utilitaires!$E$75,IF(AND($H55&lt;&gt;"",$I55=Utilitaires!$D$74),Utilitaires!$E$74,VLOOKUP($D55,Utilitaires!$B$2:$D$8,2)))))))</f>
        <v>Libellé du critère quand il sera choisi</v>
      </c>
      <c r="G55" s="579"/>
      <c r="H55" s="485"/>
      <c r="I55" s="427" t="s">
        <v>186</v>
      </c>
    </row>
    <row r="56" spans="1:13" ht="31" customHeight="1" x14ac:dyDescent="0.15">
      <c r="A56" s="111">
        <f>MAX($A$18:A55)+1</f>
        <v>31</v>
      </c>
      <c r="B56" s="655" t="s">
        <v>386</v>
      </c>
      <c r="C56" s="655"/>
      <c r="D56" s="205" t="s">
        <v>396</v>
      </c>
      <c r="E56" s="413" t="str">
        <f>IFERROR(VLOOKUP(D56,Utilitaires!$B$2:$D$8,3),"")</f>
        <v> </v>
      </c>
      <c r="F56" s="582" t="str">
        <f>IF(AND(D56='Mode d''emploi'!$C$29,H56="",I56=Utilitaires!$D$74),Utilitaires!$E$75,IF(AND(D56='Mode d''emploi'!$C$23,H56="",I56&lt;&gt;Utilitaires!$D$74),Utilitaires!$E$78,IF(AND(D56='Mode d''emploi'!$C$23,Evaluation!I56=Utilitaires!$D$77),Utilitaires!$E$77,IF(AND($H56="",I56=Utilitaires!$D$77),Utilitaires!$E$76,IF(AND($H56="",$I56=Utilitaires!$D$76),Utilitaires!$E$75,IF(AND($H56&lt;&gt;"",$I56=Utilitaires!$D$74),Utilitaires!$E$74,VLOOKUP($D56,Utilitaires!$B$2:$D$8,2)))))))</f>
        <v>Libellé du critère quand il sera choisi</v>
      </c>
      <c r="G56" s="582"/>
      <c r="H56" s="486"/>
      <c r="I56" s="427" t="s">
        <v>186</v>
      </c>
    </row>
    <row r="57" spans="1:13" ht="31" customHeight="1" x14ac:dyDescent="0.15">
      <c r="A57" s="111">
        <f>MAX($A$18:A56)+1</f>
        <v>32</v>
      </c>
      <c r="B57" s="655" t="s">
        <v>145</v>
      </c>
      <c r="C57" s="655"/>
      <c r="D57" s="205" t="s">
        <v>396</v>
      </c>
      <c r="E57" s="413" t="str">
        <f>IFERROR(VLOOKUP(D57,Utilitaires!$B$2:$D$8,3),"")</f>
        <v> </v>
      </c>
      <c r="F57" s="582" t="str">
        <f>IF(AND(D57='Mode d''emploi'!$C$29,H57="",I57=Utilitaires!$D$74),Utilitaires!$E$75,IF(AND(D57='Mode d''emploi'!$C$23,H57="",I57&lt;&gt;Utilitaires!$D$74),Utilitaires!$E$78,IF(AND(D57='Mode d''emploi'!$C$23,Evaluation!I57=Utilitaires!$D$77),Utilitaires!$E$77,IF(AND($H57="",I57=Utilitaires!$D$77),Utilitaires!$E$76,IF(AND($H57="",$I57=Utilitaires!$D$76),Utilitaires!$E$75,IF(AND($H57&lt;&gt;"",$I57=Utilitaires!$D$74),Utilitaires!$E$74,VLOOKUP($D57,Utilitaires!$B$2:$D$8,2)))))))</f>
        <v>Libellé du critère quand il sera choisi</v>
      </c>
      <c r="G57" s="582"/>
      <c r="H57" s="486"/>
      <c r="I57" s="427" t="s">
        <v>186</v>
      </c>
    </row>
    <row r="58" spans="1:13" ht="43" customHeight="1" x14ac:dyDescent="0.15">
      <c r="A58" s="111">
        <f>MAX($A$18:A57)+1</f>
        <v>33</v>
      </c>
      <c r="B58" s="655" t="s">
        <v>146</v>
      </c>
      <c r="C58" s="655"/>
      <c r="D58" s="205" t="s">
        <v>396</v>
      </c>
      <c r="E58" s="413" t="str">
        <f>IFERROR(VLOOKUP(D58,Utilitaires!$B$2:$D$8,3),"")</f>
        <v> </v>
      </c>
      <c r="F58" s="582" t="str">
        <f>IF(AND(D58='Mode d''emploi'!$C$29,H58="",I58=Utilitaires!$D$74),Utilitaires!$E$75,IF(AND(D58='Mode d''emploi'!$C$23,H58="",I58&lt;&gt;Utilitaires!$D$74),Utilitaires!$E$78,IF(AND(D58='Mode d''emploi'!$C$23,Evaluation!I58=Utilitaires!$D$77),Utilitaires!$E$77,IF(AND($H58="",I58=Utilitaires!$D$77),Utilitaires!$E$76,IF(AND($H58="",$I58=Utilitaires!$D$76),Utilitaires!$E$75,IF(AND($H58&lt;&gt;"",$I58=Utilitaires!$D$74),Utilitaires!$E$74,VLOOKUP($D58,Utilitaires!$B$2:$D$8,2)))))))</f>
        <v>Libellé du critère quand il sera choisi</v>
      </c>
      <c r="G58" s="582"/>
      <c r="H58" s="486"/>
      <c r="I58" s="427" t="s">
        <v>186</v>
      </c>
    </row>
    <row r="59" spans="1:13" s="416" customFormat="1" ht="31" customHeight="1" x14ac:dyDescent="0.15">
      <c r="A59" s="111">
        <f>MAX($A$18:A58)+1</f>
        <v>34</v>
      </c>
      <c r="B59" s="655" t="s">
        <v>147</v>
      </c>
      <c r="C59" s="655"/>
      <c r="D59" s="205" t="s">
        <v>396</v>
      </c>
      <c r="E59" s="413" t="str">
        <f>IFERROR(VLOOKUP(D59,Utilitaires!$B$2:$D$8,3),"")</f>
        <v> </v>
      </c>
      <c r="F59" s="582" t="str">
        <f>IF(AND(D59='Mode d''emploi'!$C$29,H59="",I59=Utilitaires!$D$74),Utilitaires!$E$75,IF(AND(D59='Mode d''emploi'!$C$23,H59="",I59&lt;&gt;Utilitaires!$D$74),Utilitaires!$E$78,IF(AND(D59='Mode d''emploi'!$C$23,Evaluation!I59=Utilitaires!$D$77),Utilitaires!$E$77,IF(AND($H59="",I59=Utilitaires!$D$77),Utilitaires!$E$76,IF(AND($H59="",$I59=Utilitaires!$D$76),Utilitaires!$E$75,IF(AND($H59&lt;&gt;"",$I59=Utilitaires!$D$74),Utilitaires!$E$74,VLOOKUP($D59,Utilitaires!$B$2:$D$8,2)))))))</f>
        <v>Libellé du critère quand il sera choisi</v>
      </c>
      <c r="G59" s="582"/>
      <c r="H59" s="486"/>
      <c r="I59" s="427" t="s">
        <v>186</v>
      </c>
    </row>
    <row r="60" spans="1:13" ht="31" customHeight="1" x14ac:dyDescent="0.15">
      <c r="A60" s="111">
        <f>MAX($A$18:A59)+1</f>
        <v>35</v>
      </c>
      <c r="B60" s="655" t="s">
        <v>148</v>
      </c>
      <c r="C60" s="655"/>
      <c r="D60" s="205" t="s">
        <v>396</v>
      </c>
      <c r="E60" s="413" t="str">
        <f>IFERROR(VLOOKUP(D60,Utilitaires!$B$2:$D$8,3),"")</f>
        <v> </v>
      </c>
      <c r="F60" s="582" t="str">
        <f>IF(AND(D60='Mode d''emploi'!$C$29,H60="",I60=Utilitaires!$D$74),Utilitaires!$E$75,IF(AND(D60='Mode d''emploi'!$C$23,H60="",I60&lt;&gt;Utilitaires!$D$74),Utilitaires!$E$78,IF(AND(D60='Mode d''emploi'!$C$23,Evaluation!I60=Utilitaires!$D$77),Utilitaires!$E$77,IF(AND($H60="",I60=Utilitaires!$D$77),Utilitaires!$E$76,IF(AND($H60="",$I60=Utilitaires!$D$76),Utilitaires!$E$75,IF(AND($H60&lt;&gt;"",$I60=Utilitaires!$D$74),Utilitaires!$E$74,VLOOKUP($D60,Utilitaires!$B$2:$D$8,2)))))))</f>
        <v>Libellé du critère quand il sera choisi</v>
      </c>
      <c r="G60" s="582"/>
      <c r="H60" s="486"/>
      <c r="I60" s="427" t="s">
        <v>186</v>
      </c>
    </row>
    <row r="61" spans="1:13" ht="31" customHeight="1" x14ac:dyDescent="0.15">
      <c r="A61" s="111">
        <f>MAX($A$18:A60)+1</f>
        <v>36</v>
      </c>
      <c r="B61" s="655" t="s">
        <v>149</v>
      </c>
      <c r="C61" s="655"/>
      <c r="D61" s="205" t="s">
        <v>396</v>
      </c>
      <c r="E61" s="413" t="str">
        <f>IFERROR(VLOOKUP(D61,Utilitaires!$B$2:$D$8,3),"")</f>
        <v> </v>
      </c>
      <c r="F61" s="582" t="str">
        <f>IF(AND(D61='Mode d''emploi'!$C$29,H61="",I61=Utilitaires!$D$74),Utilitaires!$E$75,IF(AND(D61='Mode d''emploi'!$C$23,H61="",I61&lt;&gt;Utilitaires!$D$74),Utilitaires!$E$78,IF(AND(D61='Mode d''emploi'!$C$23,Evaluation!I61=Utilitaires!$D$77),Utilitaires!$E$77,IF(AND($H61="",I61=Utilitaires!$D$77),Utilitaires!$E$76,IF(AND($H61="",$I61=Utilitaires!$D$76),Utilitaires!$E$75,IF(AND($H61&lt;&gt;"",$I61=Utilitaires!$D$74),Utilitaires!$E$74,VLOOKUP($D61,Utilitaires!$B$2:$D$8,2)))))))</f>
        <v>Libellé du critère quand il sera choisi</v>
      </c>
      <c r="G61" s="582"/>
      <c r="H61" s="486"/>
      <c r="I61" s="427" t="s">
        <v>186</v>
      </c>
    </row>
    <row r="62" spans="1:13" ht="34" customHeight="1" x14ac:dyDescent="0.15">
      <c r="A62" s="215">
        <f>MAX($A$18:A61)+1</f>
        <v>37</v>
      </c>
      <c r="B62" s="656" t="s">
        <v>150</v>
      </c>
      <c r="C62" s="656"/>
      <c r="D62" s="205" t="s">
        <v>396</v>
      </c>
      <c r="E62" s="414" t="str">
        <f>IFERROR(VLOOKUP(D62,Utilitaires!$B$2:$D$8,3),"")</f>
        <v> </v>
      </c>
      <c r="F62" s="583" t="str">
        <f>IF(AND(D62='Mode d''emploi'!$C$29,H62="",I62=Utilitaires!$D$74),Utilitaires!$E$75,IF(AND(D62='Mode d''emploi'!$C$23,H62="",I62&lt;&gt;Utilitaires!$D$74),Utilitaires!$E$78,IF(AND(D62='Mode d''emploi'!$C$23,Evaluation!I62=Utilitaires!$D$77),Utilitaires!$E$77,IF(AND($H62="",I62=Utilitaires!$D$77),Utilitaires!$E$76,IF(AND($H62="",$I62=Utilitaires!$D$76),Utilitaires!$E$75,IF(AND($H62&lt;&gt;"",$I62=Utilitaires!$D$74),Utilitaires!$E$74,VLOOKUP($D62,Utilitaires!$B$2:$D$8,2)))))))</f>
        <v>Libellé du critère quand il sera choisi</v>
      </c>
      <c r="G62" s="583"/>
      <c r="H62" s="487"/>
      <c r="I62" s="427" t="s">
        <v>186</v>
      </c>
    </row>
    <row r="63" spans="1:13" ht="22" customHeight="1" x14ac:dyDescent="0.15">
      <c r="A63" s="660" t="s">
        <v>84</v>
      </c>
      <c r="B63" s="658" t="s">
        <v>93</v>
      </c>
      <c r="C63" s="658"/>
      <c r="D63" s="201" t="str">
        <f>IFERROR(VLOOKUP(E63,Utilitaires!$B$33:$C$43,2),"")</f>
        <v/>
      </c>
      <c r="E63" s="201" t="str">
        <f>IFERROR(AVERAGE(E65:E70),"")</f>
        <v/>
      </c>
      <c r="F63" s="202"/>
      <c r="G63" s="201" t="str">
        <f>IFERROR(IF(COUNTIFS(D65:D70,'Mode d''emploi'!$C$23)&gt;0,Utilitaires!$B$24,IF(E63&lt;Utilitaires!$E$28,Utilitaires!$B$28,"")),"")</f>
        <v>Incomplet</v>
      </c>
      <c r="H63" s="762" t="str">
        <f>IFERROR(VLOOKUP(D63,Utilitaires!$B$22:$C$29,2),"")</f>
        <v/>
      </c>
      <c r="I63" s="763"/>
      <c r="K63" s="471"/>
      <c r="L63" s="472"/>
      <c r="M63" s="473"/>
    </row>
    <row r="64" spans="1:13" ht="22" customHeight="1" x14ac:dyDescent="0.15">
      <c r="A64" s="661"/>
      <c r="B64" s="659"/>
      <c r="C64" s="659"/>
      <c r="D64" s="592" t="str">
        <f>IFERROR(IF(G63=Utilitaires!$B$24,Utilitaires!$C$12,IF(G63=Utilitaires!$B$28,Utilitaires!$C$28,"")),"")</f>
        <v>Finalisez vos choix, évaluez TOUS les critères !</v>
      </c>
      <c r="E64" s="592"/>
      <c r="F64" s="592"/>
      <c r="G64" s="592"/>
      <c r="H64" s="764"/>
      <c r="I64" s="765"/>
      <c r="K64" s="474"/>
      <c r="L64" s="475"/>
      <c r="M64" s="476"/>
    </row>
    <row r="65" spans="1:13" ht="31" customHeight="1" x14ac:dyDescent="0.15">
      <c r="A65" s="216">
        <f>MAX($A$18:A63)+1</f>
        <v>38</v>
      </c>
      <c r="B65" s="657" t="s">
        <v>151</v>
      </c>
      <c r="C65" s="657"/>
      <c r="D65" s="205" t="s">
        <v>396</v>
      </c>
      <c r="E65" s="411" t="str">
        <f>IFERROR(VLOOKUP(D65,Utilitaires!$B$2:$D$8,3),"")</f>
        <v> </v>
      </c>
      <c r="F65" s="579" t="str">
        <f>IF(AND(D65='Mode d''emploi'!$C$29,H65="",I65=Utilitaires!$D$74),Utilitaires!$E$75,IF(AND(D65='Mode d''emploi'!$C$23,H65="",I65&lt;&gt;Utilitaires!$D$74),Utilitaires!$E$78,IF(AND(D65='Mode d''emploi'!$C$23,Evaluation!I65=Utilitaires!$D$77),Utilitaires!$E$77,IF(AND($H65="",I65=Utilitaires!$D$77),Utilitaires!$E$76,IF(AND($H65="",$I65=Utilitaires!$D$76),Utilitaires!$E$75,IF(AND($H65&lt;&gt;"",$I65=Utilitaires!$D$74),Utilitaires!$E$74,VLOOKUP($D65,Utilitaires!$B$2:$D$8,2)))))))</f>
        <v>Libellé du critère quand il sera choisi</v>
      </c>
      <c r="G65" s="579"/>
      <c r="H65" s="485"/>
      <c r="I65" s="427" t="s">
        <v>186</v>
      </c>
    </row>
    <row r="66" spans="1:13" ht="31" customHeight="1" x14ac:dyDescent="0.15">
      <c r="A66" s="112">
        <f>MAX($A$18:A65)+1</f>
        <v>39</v>
      </c>
      <c r="B66" s="652" t="s">
        <v>152</v>
      </c>
      <c r="C66" s="652"/>
      <c r="D66" s="205" t="s">
        <v>396</v>
      </c>
      <c r="E66" s="413" t="str">
        <f>IFERROR(VLOOKUP(D66,Utilitaires!$B$2:$D$8,3),"")</f>
        <v> </v>
      </c>
      <c r="F66" s="582" t="str">
        <f>IF(AND(D66='Mode d''emploi'!$C$29,H66="",I66=Utilitaires!$D$74),Utilitaires!$E$75,IF(AND(D66='Mode d''emploi'!$C$23,H66="",I66&lt;&gt;Utilitaires!$D$74),Utilitaires!$E$78,IF(AND(D66='Mode d''emploi'!$C$23,Evaluation!I66=Utilitaires!$D$77),Utilitaires!$E$77,IF(AND($H66="",I66=Utilitaires!$D$77),Utilitaires!$E$76,IF(AND($H66="",$I66=Utilitaires!$D$76),Utilitaires!$E$75,IF(AND($H66&lt;&gt;"",$I66=Utilitaires!$D$74),Utilitaires!$E$74,VLOOKUP($D66,Utilitaires!$B$2:$D$8,2)))))))</f>
        <v>Libellé du critère quand il sera choisi</v>
      </c>
      <c r="G66" s="582"/>
      <c r="H66" s="486"/>
      <c r="I66" s="427" t="s">
        <v>186</v>
      </c>
    </row>
    <row r="67" spans="1:13" ht="43" customHeight="1" x14ac:dyDescent="0.15">
      <c r="A67" s="112">
        <f>MAX($A$18:A66)+1</f>
        <v>40</v>
      </c>
      <c r="B67" s="652" t="s">
        <v>153</v>
      </c>
      <c r="C67" s="652"/>
      <c r="D67" s="205" t="s">
        <v>396</v>
      </c>
      <c r="E67" s="413" t="str">
        <f>IFERROR(VLOOKUP(D67,Utilitaires!$B$2:$D$8,3),"")</f>
        <v> </v>
      </c>
      <c r="F67" s="582" t="str">
        <f>IF(AND(D67='Mode d''emploi'!$C$29,H67="",I67=Utilitaires!$D$74),Utilitaires!$E$75,IF(AND(D67='Mode d''emploi'!$C$23,H67="",I67&lt;&gt;Utilitaires!$D$74),Utilitaires!$E$78,IF(AND(D67='Mode d''emploi'!$C$23,Evaluation!I67=Utilitaires!$D$77),Utilitaires!$E$77,IF(AND($H67="",I67=Utilitaires!$D$77),Utilitaires!$E$76,IF(AND($H67="",$I67=Utilitaires!$D$76),Utilitaires!$E$75,IF(AND($H67&lt;&gt;"",$I67=Utilitaires!$D$74),Utilitaires!$E$74,VLOOKUP($D67,Utilitaires!$B$2:$D$8,2)))))))</f>
        <v>Libellé du critère quand il sera choisi</v>
      </c>
      <c r="G67" s="582"/>
      <c r="H67" s="486"/>
      <c r="I67" s="427" t="s">
        <v>186</v>
      </c>
    </row>
    <row r="68" spans="1:13" ht="31" customHeight="1" x14ac:dyDescent="0.15">
      <c r="A68" s="112">
        <f>MAX($A$18:A67)+1</f>
        <v>41</v>
      </c>
      <c r="B68" s="652" t="s">
        <v>387</v>
      </c>
      <c r="C68" s="652"/>
      <c r="D68" s="205" t="s">
        <v>396</v>
      </c>
      <c r="E68" s="413" t="str">
        <f>IFERROR(VLOOKUP(D68,Utilitaires!$B$2:$D$8,3),"")</f>
        <v> </v>
      </c>
      <c r="F68" s="582" t="str">
        <f>IF(AND(D68='Mode d''emploi'!$C$29,H68="",I68=Utilitaires!$D$74),Utilitaires!$E$75,IF(AND(D68='Mode d''emploi'!$C$23,H68="",I68&lt;&gt;Utilitaires!$D$74),Utilitaires!$E$78,IF(AND(D68='Mode d''emploi'!$C$23,Evaluation!I68=Utilitaires!$D$77),Utilitaires!$E$77,IF(AND($H68="",I68=Utilitaires!$D$77),Utilitaires!$E$76,IF(AND($H68="",$I68=Utilitaires!$D$76),Utilitaires!$E$75,IF(AND($H68&lt;&gt;"",$I68=Utilitaires!$D$74),Utilitaires!$E$74,VLOOKUP($D68,Utilitaires!$B$2:$D$8,2)))))))</f>
        <v>Libellé du critère quand il sera choisi</v>
      </c>
      <c r="G68" s="582"/>
      <c r="H68" s="486"/>
      <c r="I68" s="427" t="s">
        <v>186</v>
      </c>
    </row>
    <row r="69" spans="1:13" ht="43" customHeight="1" x14ac:dyDescent="0.15">
      <c r="A69" s="112">
        <f>MAX($A$18:A68)+1</f>
        <v>42</v>
      </c>
      <c r="B69" s="652" t="s">
        <v>154</v>
      </c>
      <c r="C69" s="652"/>
      <c r="D69" s="205" t="s">
        <v>396</v>
      </c>
      <c r="E69" s="413" t="str">
        <f>IFERROR(VLOOKUP(D69,Utilitaires!$B$2:$D$8,3),"")</f>
        <v> </v>
      </c>
      <c r="F69" s="582" t="str">
        <f>IF(AND(D69='Mode d''emploi'!$C$29,H69="",I69=Utilitaires!$D$74),Utilitaires!$E$75,IF(AND(D69='Mode d''emploi'!$C$23,H69="",I69&lt;&gt;Utilitaires!$D$74),Utilitaires!$E$78,IF(AND(D69='Mode d''emploi'!$C$23,Evaluation!I69=Utilitaires!$D$77),Utilitaires!$E$77,IF(AND($H69="",I69=Utilitaires!$D$77),Utilitaires!$E$76,IF(AND($H69="",$I69=Utilitaires!$D$76),Utilitaires!$E$75,IF(AND($H69&lt;&gt;"",$I69=Utilitaires!$D$74),Utilitaires!$E$74,VLOOKUP($D69,Utilitaires!$B$2:$D$8,2)))))))</f>
        <v>Libellé du critère quand il sera choisi</v>
      </c>
      <c r="G69" s="582"/>
      <c r="H69" s="486"/>
      <c r="I69" s="427" t="s">
        <v>186</v>
      </c>
    </row>
    <row r="70" spans="1:13" ht="43" customHeight="1" x14ac:dyDescent="0.15">
      <c r="A70" s="217">
        <f>MAX($A$18:A69)+1</f>
        <v>43</v>
      </c>
      <c r="B70" s="653" t="s">
        <v>388</v>
      </c>
      <c r="C70" s="653"/>
      <c r="D70" s="205" t="s">
        <v>396</v>
      </c>
      <c r="E70" s="414" t="str">
        <f>IFERROR(VLOOKUP(D70,Utilitaires!$B$2:$D$8,3),"")</f>
        <v> </v>
      </c>
      <c r="F70" s="583" t="str">
        <f>IF(AND(D70='Mode d''emploi'!$C$29,H70="",I70=Utilitaires!$D$74),Utilitaires!$E$75,IF(AND(D70='Mode d''emploi'!$C$23,H70="",I70&lt;&gt;Utilitaires!$D$74),Utilitaires!$E$78,IF(AND(D70='Mode d''emploi'!$C$23,Evaluation!I70=Utilitaires!$D$77),Utilitaires!$E$77,IF(AND($H70="",I70=Utilitaires!$D$77),Utilitaires!$E$76,IF(AND($H70="",$I70=Utilitaires!$D$76),Utilitaires!$E$75,IF(AND($H70&lt;&gt;"",$I70=Utilitaires!$D$74),Utilitaires!$E$74,VLOOKUP($D70,Utilitaires!$B$2:$D$8,2)))))))</f>
        <v>Libellé du critère quand il sera choisi</v>
      </c>
      <c r="G70" s="583"/>
      <c r="H70" s="487"/>
      <c r="I70" s="427" t="s">
        <v>186</v>
      </c>
    </row>
    <row r="71" spans="1:13" ht="22" customHeight="1" x14ac:dyDescent="0.15">
      <c r="A71" s="667" t="s">
        <v>94</v>
      </c>
      <c r="B71" s="669" t="s">
        <v>95</v>
      </c>
      <c r="C71" s="669"/>
      <c r="D71" s="103" t="str">
        <f>IFERROR(VLOOKUP(E71,Utilitaires!$B$33:$C$43,2),"")</f>
        <v/>
      </c>
      <c r="E71" s="103" t="str">
        <f>IFERROR(AVERAGE(E73:E79),"")</f>
        <v/>
      </c>
      <c r="F71" s="104"/>
      <c r="G71" s="103" t="str">
        <f>IFERROR(IF(COUNTIFS(D73:D79,'Mode d''emploi'!$C$23)&gt;0,Utilitaires!$B$24,IF(E71&lt;Utilitaires!$E$28,Utilitaires!$B$28,"")),"")</f>
        <v>Incomplet</v>
      </c>
      <c r="H71" s="663" t="str">
        <f>IFERROR(VLOOKUP(D71,Utilitaires!$B$22:$C$29,2),"")</f>
        <v/>
      </c>
      <c r="I71" s="664"/>
      <c r="K71" s="471"/>
      <c r="L71" s="472"/>
      <c r="M71" s="473"/>
    </row>
    <row r="72" spans="1:13" ht="22" customHeight="1" x14ac:dyDescent="0.15">
      <c r="A72" s="668"/>
      <c r="B72" s="670"/>
      <c r="C72" s="670"/>
      <c r="D72" s="662" t="str">
        <f>IFERROR(IF(G71=Utilitaires!$B$24,Utilitaires!$C$12,IF(G71=Utilitaires!$B$28,Utilitaires!$C$28,"")),"")</f>
        <v>Finalisez vos choix, évaluez TOUS les critères !</v>
      </c>
      <c r="E72" s="662"/>
      <c r="F72" s="662"/>
      <c r="G72" s="662"/>
      <c r="H72" s="665"/>
      <c r="I72" s="666"/>
      <c r="K72" s="474"/>
      <c r="L72" s="475"/>
      <c r="M72" s="476"/>
    </row>
    <row r="73" spans="1:13" ht="31" customHeight="1" x14ac:dyDescent="0.15">
      <c r="A73" s="218">
        <f>MAX($A$18:A71)+1</f>
        <v>44</v>
      </c>
      <c r="B73" s="654" t="s">
        <v>155</v>
      </c>
      <c r="C73" s="654"/>
      <c r="D73" s="219" t="s">
        <v>396</v>
      </c>
      <c r="E73" s="417" t="str">
        <f>IFERROR(VLOOKUP(D73,Utilitaires!$B$2:$D$8,3),"")</f>
        <v> </v>
      </c>
      <c r="F73" s="590" t="str">
        <f>IF(AND(D73='Mode d''emploi'!$C$29,H73="",I73=Utilitaires!$D$74),Utilitaires!$E$75,IF(AND(D73='Mode d''emploi'!$C$23,H73="",I73&lt;&gt;Utilitaires!$D$74),Utilitaires!$E$78,IF(AND(D73='Mode d''emploi'!$C$23,Evaluation!I73=Utilitaires!$D$77),Utilitaires!$E$77,IF(AND($H73="",I73=Utilitaires!$D$77),Utilitaires!$E$76,IF(AND($H73="",$I73=Utilitaires!$D$76),Utilitaires!$E$75,IF(AND($H73&lt;&gt;"",$I73=Utilitaires!$D$74),Utilitaires!$E$74,VLOOKUP($D73,Utilitaires!$B$2:$D$8,2)))))))</f>
        <v>Libellé du critère quand il sera choisi</v>
      </c>
      <c r="G73" s="590"/>
      <c r="H73" s="488"/>
      <c r="I73" s="428" t="s">
        <v>186</v>
      </c>
    </row>
    <row r="74" spans="1:13" ht="31" customHeight="1" x14ac:dyDescent="0.15">
      <c r="A74" s="220">
        <f>MAX($A$18:A73)+1</f>
        <v>45</v>
      </c>
      <c r="B74" s="642" t="s">
        <v>156</v>
      </c>
      <c r="C74" s="642"/>
      <c r="D74" s="219" t="s">
        <v>396</v>
      </c>
      <c r="E74" s="418" t="str">
        <f>IFERROR(VLOOKUP(D74,Utilitaires!$B$2:$D$8,3),"")</f>
        <v> </v>
      </c>
      <c r="F74" s="587" t="str">
        <f>IF(AND(D74='Mode d''emploi'!$C$29,H74="",I74=Utilitaires!$D$74),Utilitaires!$E$75,IF(AND(D74='Mode d''emploi'!$C$23,H74="",I74&lt;&gt;Utilitaires!$D$74),Utilitaires!$E$78,IF(AND(D74='Mode d''emploi'!$C$23,Evaluation!I74=Utilitaires!$D$77),Utilitaires!$E$77,IF(AND($H74="",I74=Utilitaires!$D$77),Utilitaires!$E$76,IF(AND($H74="",$I74=Utilitaires!$D$76),Utilitaires!$E$75,IF(AND($H74&lt;&gt;"",$I74=Utilitaires!$D$74),Utilitaires!$E$74,VLOOKUP($D74,Utilitaires!$B$2:$D$8,2)))))))</f>
        <v>Libellé du critère quand il sera choisi</v>
      </c>
      <c r="G74" s="587"/>
      <c r="H74" s="489"/>
      <c r="I74" s="428" t="s">
        <v>186</v>
      </c>
    </row>
    <row r="75" spans="1:13" ht="43" customHeight="1" x14ac:dyDescent="0.15">
      <c r="A75" s="220">
        <f>MAX($A$18:A74)+1</f>
        <v>46</v>
      </c>
      <c r="B75" s="642" t="s">
        <v>157</v>
      </c>
      <c r="C75" s="642"/>
      <c r="D75" s="219" t="s">
        <v>396</v>
      </c>
      <c r="E75" s="418" t="str">
        <f>IFERROR(VLOOKUP(D75,Utilitaires!$B$2:$D$8,3),"")</f>
        <v> </v>
      </c>
      <c r="F75" s="587" t="str">
        <f>IF(AND(D75='Mode d''emploi'!$C$29,H75="",I75=Utilitaires!$D$74),Utilitaires!$E$75,IF(AND(D75='Mode d''emploi'!$C$23,H75="",I75&lt;&gt;Utilitaires!$D$74),Utilitaires!$E$78,IF(AND(D75='Mode d''emploi'!$C$23,Evaluation!I75=Utilitaires!$D$77),Utilitaires!$E$77,IF(AND($H75="",I75=Utilitaires!$D$77),Utilitaires!$E$76,IF(AND($H75="",$I75=Utilitaires!$D$76),Utilitaires!$E$75,IF(AND($H75&lt;&gt;"",$I75=Utilitaires!$D$74),Utilitaires!$E$74,VLOOKUP($D75,Utilitaires!$B$2:$D$8,2)))))))</f>
        <v>Libellé du critère quand il sera choisi</v>
      </c>
      <c r="G75" s="587"/>
      <c r="H75" s="489"/>
      <c r="I75" s="428" t="s">
        <v>186</v>
      </c>
    </row>
    <row r="76" spans="1:13" ht="43" customHeight="1" x14ac:dyDescent="0.15">
      <c r="A76" s="220">
        <f>MAX($A$18:A75)+1</f>
        <v>47</v>
      </c>
      <c r="B76" s="642" t="s">
        <v>389</v>
      </c>
      <c r="C76" s="642"/>
      <c r="D76" s="219" t="s">
        <v>396</v>
      </c>
      <c r="E76" s="418" t="str">
        <f>IFERROR(VLOOKUP(D76,Utilitaires!$B$2:$D$8,3),"")</f>
        <v> </v>
      </c>
      <c r="F76" s="587" t="str">
        <f>IF(AND(D76='Mode d''emploi'!$C$29,H76="",I76=Utilitaires!$D$74),Utilitaires!$E$75,IF(AND(D76='Mode d''emploi'!$C$23,H76="",I76&lt;&gt;Utilitaires!$D$74),Utilitaires!$E$78,IF(AND(D76='Mode d''emploi'!$C$23,Evaluation!I76=Utilitaires!$D$77),Utilitaires!$E$77,IF(AND($H76="",I76=Utilitaires!$D$77),Utilitaires!$E$76,IF(AND($H76="",$I76=Utilitaires!$D$76),Utilitaires!$E$75,IF(AND($H76&lt;&gt;"",$I76=Utilitaires!$D$74),Utilitaires!$E$74,VLOOKUP($D76,Utilitaires!$B$2:$D$8,2)))))))</f>
        <v>Libellé du critère quand il sera choisi</v>
      </c>
      <c r="G76" s="587"/>
      <c r="H76" s="489"/>
      <c r="I76" s="428" t="s">
        <v>186</v>
      </c>
    </row>
    <row r="77" spans="1:13" ht="31" customHeight="1" x14ac:dyDescent="0.15">
      <c r="A77" s="220">
        <f>MAX($A$18:A76)+1</f>
        <v>48</v>
      </c>
      <c r="B77" s="642" t="s">
        <v>158</v>
      </c>
      <c r="C77" s="642"/>
      <c r="D77" s="219" t="s">
        <v>396</v>
      </c>
      <c r="E77" s="418" t="str">
        <f>IFERROR(VLOOKUP(D77,Utilitaires!$B$2:$D$8,3),"")</f>
        <v> </v>
      </c>
      <c r="F77" s="587" t="str">
        <f>IF(AND(D77='Mode d''emploi'!$C$29,H77="",I77=Utilitaires!$D$74),Utilitaires!$E$75,IF(AND(D77='Mode d''emploi'!$C$23,H77="",I77&lt;&gt;Utilitaires!$D$74),Utilitaires!$E$78,IF(AND(D77='Mode d''emploi'!$C$23,Evaluation!I77=Utilitaires!$D$77),Utilitaires!$E$77,IF(AND($H77="",I77=Utilitaires!$D$77),Utilitaires!$E$76,IF(AND($H77="",$I77=Utilitaires!$D$76),Utilitaires!$E$75,IF(AND($H77&lt;&gt;"",$I77=Utilitaires!$D$74),Utilitaires!$E$74,VLOOKUP($D77,Utilitaires!$B$2:$D$8,2)))))))</f>
        <v>Libellé du critère quand il sera choisi</v>
      </c>
      <c r="G77" s="587"/>
      <c r="H77" s="489"/>
      <c r="I77" s="428" t="s">
        <v>186</v>
      </c>
    </row>
    <row r="78" spans="1:13" ht="31" customHeight="1" x14ac:dyDescent="0.15">
      <c r="A78" s="220">
        <f>MAX($A$18:A77)+1</f>
        <v>49</v>
      </c>
      <c r="B78" s="642" t="s">
        <v>159</v>
      </c>
      <c r="C78" s="642"/>
      <c r="D78" s="219" t="s">
        <v>396</v>
      </c>
      <c r="E78" s="418" t="str">
        <f>IFERROR(VLOOKUP(D78,Utilitaires!$B$2:$D$8,3),"")</f>
        <v> </v>
      </c>
      <c r="F78" s="587" t="str">
        <f>IF(AND(D78='Mode d''emploi'!$C$29,H78="",I78=Utilitaires!$D$74),Utilitaires!$E$75,IF(AND(D78='Mode d''emploi'!$C$23,H78="",I78&lt;&gt;Utilitaires!$D$74),Utilitaires!$E$78,IF(AND(D78='Mode d''emploi'!$C$23,Evaluation!I78=Utilitaires!$D$77),Utilitaires!$E$77,IF(AND($H78="",I78=Utilitaires!$D$77),Utilitaires!$E$76,IF(AND($H78="",$I78=Utilitaires!$D$76),Utilitaires!$E$75,IF(AND($H78&lt;&gt;"",$I78=Utilitaires!$D$74),Utilitaires!$E$74,VLOOKUP($D78,Utilitaires!$B$2:$D$8,2)))))))</f>
        <v>Libellé du critère quand il sera choisi</v>
      </c>
      <c r="G78" s="587"/>
      <c r="H78" s="489"/>
      <c r="I78" s="428" t="s">
        <v>186</v>
      </c>
    </row>
    <row r="79" spans="1:13" ht="31" customHeight="1" x14ac:dyDescent="0.15">
      <c r="A79" s="221">
        <f>MAX($A$18:A78)+1</f>
        <v>50</v>
      </c>
      <c r="B79" s="643" t="s">
        <v>160</v>
      </c>
      <c r="C79" s="643"/>
      <c r="D79" s="219" t="s">
        <v>396</v>
      </c>
      <c r="E79" s="419" t="str">
        <f>IFERROR(VLOOKUP(D79,Utilitaires!$B$2:$D$8,3),"")</f>
        <v> </v>
      </c>
      <c r="F79" s="588" t="str">
        <f>IF(AND(D79='Mode d''emploi'!$C$29,H79="",I79=Utilitaires!$D$74),Utilitaires!$E$75,IF(AND(D79='Mode d''emploi'!$C$23,H79="",I79&lt;&gt;Utilitaires!$D$74),Utilitaires!$E$78,IF(AND(D79='Mode d''emploi'!$C$23,Evaluation!I79=Utilitaires!$D$77),Utilitaires!$E$77,IF(AND($H79="",I79=Utilitaires!$D$77),Utilitaires!$E$76,IF(AND($H79="",$I79=Utilitaires!$D$76),Utilitaires!$E$75,IF(AND($H79&lt;&gt;"",$I79=Utilitaires!$D$74),Utilitaires!$E$74,VLOOKUP($D79,Utilitaires!$B$2:$D$8,2)))))))</f>
        <v>Libellé du critère quand il sera choisi</v>
      </c>
      <c r="G79" s="588"/>
      <c r="H79" s="490"/>
      <c r="I79" s="428" t="s">
        <v>186</v>
      </c>
    </row>
    <row r="80" spans="1:13" ht="22" customHeight="1" x14ac:dyDescent="0.15">
      <c r="A80" s="725" t="s">
        <v>96</v>
      </c>
      <c r="B80" s="646" t="s">
        <v>97</v>
      </c>
      <c r="C80" s="646"/>
      <c r="D80" s="199" t="str">
        <f>IFERROR(VLOOKUP(E80,Utilitaires!$B$33:$C$43,2),"")</f>
        <v/>
      </c>
      <c r="E80" s="199" t="str">
        <f>IFERROR(AVERAGE(E82:E88),"")</f>
        <v/>
      </c>
      <c r="F80" s="200"/>
      <c r="G80" s="199" t="str">
        <f>IFERROR(IF(COUNTIFS(D82:D88,'Mode d''emploi'!$C$23)&gt;0,Utilitaires!$B$24,IF(E80&lt;Utilitaires!$E$28,Utilitaires!$B$28,"")),"")</f>
        <v>Incomplet</v>
      </c>
      <c r="H80" s="575" t="str">
        <f>IFERROR(VLOOKUP(D80,Utilitaires!$B$22:$C$29,2),"")</f>
        <v/>
      </c>
      <c r="I80" s="576"/>
      <c r="K80" s="471"/>
      <c r="L80" s="472"/>
      <c r="M80" s="473"/>
    </row>
    <row r="81" spans="1:13" ht="22" customHeight="1" x14ac:dyDescent="0.15">
      <c r="A81" s="726"/>
      <c r="B81" s="647"/>
      <c r="C81" s="647"/>
      <c r="D81" s="589" t="str">
        <f>IFERROR(IF(G80=Utilitaires!$B$24,Utilitaires!$C$12,IF(G80=Utilitaires!$B$28,Utilitaires!$C$28,"")),"")</f>
        <v>Finalisez vos choix, évaluez TOUS les critères !</v>
      </c>
      <c r="E81" s="589"/>
      <c r="F81" s="589"/>
      <c r="G81" s="589"/>
      <c r="H81" s="577"/>
      <c r="I81" s="578"/>
      <c r="K81" s="474"/>
      <c r="L81" s="475"/>
      <c r="M81" s="476"/>
    </row>
    <row r="82" spans="1:13" ht="43" customHeight="1" x14ac:dyDescent="0.15">
      <c r="A82" s="222">
        <f>MAX($A$18:A80)+1</f>
        <v>51</v>
      </c>
      <c r="B82" s="644" t="s">
        <v>390</v>
      </c>
      <c r="C82" s="644"/>
      <c r="D82" s="205" t="s">
        <v>396</v>
      </c>
      <c r="E82" s="411" t="str">
        <f>IFERROR(VLOOKUP(D82,Utilitaires!$B$2:$D$8,3),"")</f>
        <v> </v>
      </c>
      <c r="F82" s="579" t="str">
        <f>IF(AND(D82='Mode d''emploi'!$C$29,H82="",I82=Utilitaires!$D$74),Utilitaires!$E$75,IF(AND(D82='Mode d''emploi'!$C$23,H82="",I82&lt;&gt;Utilitaires!$D$74),Utilitaires!$E$78,IF(AND(D82='Mode d''emploi'!$C$23,Evaluation!I82=Utilitaires!$D$77),Utilitaires!$E$77,IF(AND($H82="",I82=Utilitaires!$D$77),Utilitaires!$E$76,IF(AND($H82="",$I82=Utilitaires!$D$76),Utilitaires!$E$75,IF(AND($H82&lt;&gt;"",$I82=Utilitaires!$D$74),Utilitaires!$E$74,VLOOKUP($D82,Utilitaires!$B$2:$D$8,2)))))))</f>
        <v>Libellé du critère quand il sera choisi</v>
      </c>
      <c r="G82" s="579"/>
      <c r="H82" s="485"/>
      <c r="I82" s="427" t="s">
        <v>186</v>
      </c>
    </row>
    <row r="83" spans="1:13" ht="43" customHeight="1" x14ac:dyDescent="0.15">
      <c r="A83" s="113">
        <f>MAX($A$18:A82)+1</f>
        <v>52</v>
      </c>
      <c r="B83" s="645" t="s">
        <v>161</v>
      </c>
      <c r="C83" s="645"/>
      <c r="D83" s="205" t="s">
        <v>396</v>
      </c>
      <c r="E83" s="413" t="str">
        <f>IFERROR(VLOOKUP(D83,Utilitaires!$B$2:$D$8,3),"")</f>
        <v> </v>
      </c>
      <c r="F83" s="582" t="str">
        <f>IF(AND(D83='Mode d''emploi'!$C$29,H83="",I83=Utilitaires!$D$74),Utilitaires!$E$75,IF(AND(D83='Mode d''emploi'!$C$23,H83="",I83&lt;&gt;Utilitaires!$D$74),Utilitaires!$E$78,IF(AND(D83='Mode d''emploi'!$C$23,Evaluation!I83=Utilitaires!$D$77),Utilitaires!$E$77,IF(AND($H83="",I83=Utilitaires!$D$77),Utilitaires!$E$76,IF(AND($H83="",$I83=Utilitaires!$D$76),Utilitaires!$E$75,IF(AND($H83&lt;&gt;"",$I83=Utilitaires!$D$74),Utilitaires!$E$74,VLOOKUP($D83,Utilitaires!$B$2:$D$8,2)))))))</f>
        <v>Libellé du critère quand il sera choisi</v>
      </c>
      <c r="G83" s="582"/>
      <c r="H83" s="486"/>
      <c r="I83" s="427" t="s">
        <v>186</v>
      </c>
    </row>
    <row r="84" spans="1:13" ht="43" customHeight="1" x14ac:dyDescent="0.15">
      <c r="A84" s="113">
        <f>MAX($A$18:A83)+1</f>
        <v>53</v>
      </c>
      <c r="B84" s="645" t="s">
        <v>162</v>
      </c>
      <c r="C84" s="645"/>
      <c r="D84" s="205" t="s">
        <v>396</v>
      </c>
      <c r="E84" s="413" t="str">
        <f>IFERROR(VLOOKUP(D84,Utilitaires!$B$2:$D$8,3),"")</f>
        <v> </v>
      </c>
      <c r="F84" s="582" t="str">
        <f>IF(AND(D84='Mode d''emploi'!$C$29,H84="",I84=Utilitaires!$D$74),Utilitaires!$E$75,IF(AND(D84='Mode d''emploi'!$C$23,H84="",I84&lt;&gt;Utilitaires!$D$74),Utilitaires!$E$78,IF(AND(D84='Mode d''emploi'!$C$23,Evaluation!I84=Utilitaires!$D$77),Utilitaires!$E$77,IF(AND($H84="",I84=Utilitaires!$D$77),Utilitaires!$E$76,IF(AND($H84="",$I84=Utilitaires!$D$76),Utilitaires!$E$75,IF(AND($H84&lt;&gt;"",$I84=Utilitaires!$D$74),Utilitaires!$E$74,VLOOKUP($D84,Utilitaires!$B$2:$D$8,2)))))))</f>
        <v>Libellé du critère quand il sera choisi</v>
      </c>
      <c r="G84" s="582"/>
      <c r="H84" s="486"/>
      <c r="I84" s="427" t="s">
        <v>186</v>
      </c>
    </row>
    <row r="85" spans="1:13" ht="31" customHeight="1" x14ac:dyDescent="0.15">
      <c r="A85" s="113">
        <f>MAX($A$18:A84)+1</f>
        <v>54</v>
      </c>
      <c r="B85" s="645" t="s">
        <v>163</v>
      </c>
      <c r="C85" s="645"/>
      <c r="D85" s="205" t="s">
        <v>396</v>
      </c>
      <c r="E85" s="413" t="str">
        <f>IFERROR(VLOOKUP(D85,Utilitaires!$B$2:$D$8,3),"")</f>
        <v> </v>
      </c>
      <c r="F85" s="582" t="str">
        <f>IF(AND(D85='Mode d''emploi'!$C$29,H85="",I85=Utilitaires!$D$74),Utilitaires!$E$75,IF(AND(D85='Mode d''emploi'!$C$23,H85="",I85&lt;&gt;Utilitaires!$D$74),Utilitaires!$E$78,IF(AND(D85='Mode d''emploi'!$C$23,Evaluation!I85=Utilitaires!$D$77),Utilitaires!$E$77,IF(AND($H85="",I85=Utilitaires!$D$77),Utilitaires!$E$76,IF(AND($H85="",$I85=Utilitaires!$D$76),Utilitaires!$E$75,IF(AND($H85&lt;&gt;"",$I85=Utilitaires!$D$74),Utilitaires!$E$74,VLOOKUP($D85,Utilitaires!$B$2:$D$8,2)))))))</f>
        <v>Libellé du critère quand il sera choisi</v>
      </c>
      <c r="G85" s="582"/>
      <c r="H85" s="486"/>
      <c r="I85" s="427" t="s">
        <v>186</v>
      </c>
    </row>
    <row r="86" spans="1:13" ht="43" customHeight="1" x14ac:dyDescent="0.15">
      <c r="A86" s="113">
        <f>MAX($A$18:A85)+1</f>
        <v>55</v>
      </c>
      <c r="B86" s="645" t="s">
        <v>164</v>
      </c>
      <c r="C86" s="645"/>
      <c r="D86" s="205" t="s">
        <v>396</v>
      </c>
      <c r="E86" s="413" t="str">
        <f>IFERROR(VLOOKUP(D86,Utilitaires!$B$2:$D$8,3),"")</f>
        <v> </v>
      </c>
      <c r="F86" s="582" t="str">
        <f>IF(AND(D86='Mode d''emploi'!$C$29,H86="",I86=Utilitaires!$D$74),Utilitaires!$E$75,IF(AND(D86='Mode d''emploi'!$C$23,H86="",I86&lt;&gt;Utilitaires!$D$74),Utilitaires!$E$78,IF(AND(D86='Mode d''emploi'!$C$23,Evaluation!I86=Utilitaires!$D$77),Utilitaires!$E$77,IF(AND($H86="",I86=Utilitaires!$D$77),Utilitaires!$E$76,IF(AND($H86="",$I86=Utilitaires!$D$76),Utilitaires!$E$75,IF(AND($H86&lt;&gt;"",$I86=Utilitaires!$D$74),Utilitaires!$E$74,VLOOKUP($D86,Utilitaires!$B$2:$D$8,2)))))))</f>
        <v>Libellé du critère quand il sera choisi</v>
      </c>
      <c r="G86" s="582"/>
      <c r="H86" s="486"/>
      <c r="I86" s="427" t="s">
        <v>186</v>
      </c>
    </row>
    <row r="87" spans="1:13" ht="53" customHeight="1" x14ac:dyDescent="0.15">
      <c r="A87" s="113">
        <f>MAX($A$18:A86)+1</f>
        <v>56</v>
      </c>
      <c r="B87" s="645" t="s">
        <v>391</v>
      </c>
      <c r="C87" s="645"/>
      <c r="D87" s="205" t="s">
        <v>396</v>
      </c>
      <c r="E87" s="413" t="str">
        <f>IFERROR(VLOOKUP(D87,Utilitaires!$B$2:$D$8,3),"")</f>
        <v> </v>
      </c>
      <c r="F87" s="582" t="str">
        <f>IF(AND(D87='Mode d''emploi'!$C$29,H87="",I87=Utilitaires!$D$74),Utilitaires!$E$75,IF(AND(D87='Mode d''emploi'!$C$23,H87="",I87&lt;&gt;Utilitaires!$D$74),Utilitaires!$E$78,IF(AND(D87='Mode d''emploi'!$C$23,Evaluation!I87=Utilitaires!$D$77),Utilitaires!$E$77,IF(AND($H87="",I87=Utilitaires!$D$77),Utilitaires!$E$76,IF(AND($H87="",$I87=Utilitaires!$D$76),Utilitaires!$E$75,IF(AND($H87&lt;&gt;"",$I87=Utilitaires!$D$74),Utilitaires!$E$74,VLOOKUP($D87,Utilitaires!$B$2:$D$8,2)))))))</f>
        <v>Libellé du critère quand il sera choisi</v>
      </c>
      <c r="G87" s="582"/>
      <c r="H87" s="486"/>
      <c r="I87" s="427" t="s">
        <v>186</v>
      </c>
    </row>
    <row r="88" spans="1:13" ht="53" customHeight="1" x14ac:dyDescent="0.15">
      <c r="A88" s="223">
        <f>MAX($A$18:A87)+1</f>
        <v>57</v>
      </c>
      <c r="B88" s="648" t="s">
        <v>165</v>
      </c>
      <c r="C88" s="648"/>
      <c r="D88" s="205" t="s">
        <v>396</v>
      </c>
      <c r="E88" s="414" t="str">
        <f>IFERROR(VLOOKUP(D88,Utilitaires!$B$2:$D$8,3),"")</f>
        <v> </v>
      </c>
      <c r="F88" s="583" t="str">
        <f>IF(AND(D88='Mode d''emploi'!$C$29,H88="",I88=Utilitaires!$D$74),Utilitaires!$E$75,IF(AND(D88='Mode d''emploi'!$C$23,H88="",I88&lt;&gt;Utilitaires!$D$74),Utilitaires!$E$78,IF(AND(D88='Mode d''emploi'!$C$23,Evaluation!I88=Utilitaires!$D$77),Utilitaires!$E$77,IF(AND($H88="",I88=Utilitaires!$D$77),Utilitaires!$E$76,IF(AND($H88="",$I88=Utilitaires!$D$76),Utilitaires!$E$75,IF(AND($H88&lt;&gt;"",$I88=Utilitaires!$D$74),Utilitaires!$E$74,VLOOKUP($D88,Utilitaires!$B$2:$D$8,2)))))))</f>
        <v>Libellé du critère quand il sera choisi</v>
      </c>
      <c r="G88" s="583"/>
      <c r="H88" s="487"/>
      <c r="I88" s="427" t="s">
        <v>186</v>
      </c>
    </row>
    <row r="89" spans="1:13" ht="22" customHeight="1" x14ac:dyDescent="0.15">
      <c r="A89" s="743" t="s">
        <v>113</v>
      </c>
      <c r="B89" s="744"/>
      <c r="C89" s="744"/>
      <c r="D89" s="299" t="str">
        <f>IFERROR(IF(COUNTIFS(D91:D95,'Mode d''emploi'!$H$31)&gt;0,Utilitaires!$B$24,""),"")</f>
        <v>Incomplet</v>
      </c>
      <c r="E89" s="420" t="str">
        <f>IFERROR(AVERAGE(E91:E95),"")</f>
        <v/>
      </c>
      <c r="F89" s="198"/>
      <c r="G89" s="421" t="str">
        <f>IFERROR(VLOOKUP(E89,Utilitaires!$G$63:$H$67,2),"")</f>
        <v/>
      </c>
      <c r="H89" s="747" t="str">
        <f>IFERROR(VLOOKUP(E89,Utilitaires!$B$33:$H$43,4),"")</f>
        <v/>
      </c>
      <c r="I89" s="748"/>
      <c r="K89" s="471"/>
      <c r="L89" s="472"/>
      <c r="M89" s="473"/>
    </row>
    <row r="90" spans="1:13" ht="22" customHeight="1" x14ac:dyDescent="0.15">
      <c r="A90" s="745"/>
      <c r="B90" s="746"/>
      <c r="C90" s="746"/>
      <c r="D90" s="742" t="str">
        <f>IFERROR(IF(D89=Utilitaires!$B$24,Utilitaires!$C$13,IF(D89=Utilitaires!$B$28,Utilitaires!$C$14,"")),"")</f>
        <v>Finalisez vos choix, évaluez TOUS les indicateurs !</v>
      </c>
      <c r="E90" s="742"/>
      <c r="F90" s="742"/>
      <c r="G90" s="742"/>
      <c r="H90" s="749"/>
      <c r="I90" s="750"/>
      <c r="K90" s="474"/>
      <c r="L90" s="475"/>
      <c r="M90" s="476"/>
    </row>
    <row r="91" spans="1:13" ht="43" customHeight="1" x14ac:dyDescent="0.15">
      <c r="A91" s="224">
        <v>1</v>
      </c>
      <c r="B91" s="649" t="s">
        <v>194</v>
      </c>
      <c r="C91" s="649"/>
      <c r="D91" s="205" t="s">
        <v>235</v>
      </c>
      <c r="E91" s="411" t="str">
        <f>IFERROR(VLOOKUP(D91,Utilitaires!$B$62:$D$68,3,FALSE),"")</f>
        <v> </v>
      </c>
      <c r="F91" s="579" t="str">
        <f>IF(AND($D91='Mode d''emploi'!$H$36,$H91=""),Utilitaires!$E$75,IF(AND($H91="",$I91=Utilitaires!$D$77),Utilitaires!$E$76,IF(AND($H91&lt;&gt;"",$I91=Utilitaires!$D$74),Utilitaires!$E$74,VLOOKUP(D91,Utilitaires!$B$62:$D$68,2))))</f>
        <v>Libellé de l'indicateur quand il sera choisi</v>
      </c>
      <c r="G91" s="579"/>
      <c r="H91" s="485"/>
      <c r="I91" s="427" t="s">
        <v>186</v>
      </c>
    </row>
    <row r="92" spans="1:13" ht="43" customHeight="1" x14ac:dyDescent="0.2">
      <c r="A92" s="114">
        <f>MAX($A$89:A91)+1</f>
        <v>2</v>
      </c>
      <c r="B92" s="650" t="s">
        <v>195</v>
      </c>
      <c r="C92" s="650"/>
      <c r="D92" s="205" t="s">
        <v>235</v>
      </c>
      <c r="E92" s="413" t="str">
        <f>IFERROR(VLOOKUP(D92,Utilitaires!$B$62:$D$68,3,FALSE),"")</f>
        <v> </v>
      </c>
      <c r="F92" s="582" t="str">
        <f>IF(AND($D92='Mode d''emploi'!$H$36,$H92=""),Utilitaires!$E$75,IF(AND($H92="",$I92=Utilitaires!$D$77),Utilitaires!$E$76,IF(AND($H92&lt;&gt;"",$I92=Utilitaires!$D$74),Utilitaires!$E$74,VLOOKUP(D92,Utilitaires!$B$62:$D$68,2))))</f>
        <v>Libellé de l'indicateur quand il sera choisi</v>
      </c>
      <c r="G92" s="582"/>
      <c r="H92" s="486"/>
      <c r="I92" s="427" t="s">
        <v>186</v>
      </c>
      <c r="L92" s="422"/>
    </row>
    <row r="93" spans="1:13" ht="57" customHeight="1" x14ac:dyDescent="0.15">
      <c r="A93" s="114">
        <f>MAX($A$89:A92)+1</f>
        <v>3</v>
      </c>
      <c r="B93" s="650" t="s">
        <v>196</v>
      </c>
      <c r="C93" s="650"/>
      <c r="D93" s="205" t="s">
        <v>235</v>
      </c>
      <c r="E93" s="413" t="str">
        <f>IFERROR(VLOOKUP(D93,Utilitaires!$B$62:$D$68,3,FALSE),"")</f>
        <v> </v>
      </c>
      <c r="F93" s="582" t="str">
        <f>IF(AND($D93='Mode d''emploi'!$H$36,$H93=""),Utilitaires!$E$75,IF(AND($H93="",$I93=Utilitaires!$D$77),Utilitaires!$E$76,IF(AND($H93&lt;&gt;"",$I93=Utilitaires!$D$74),Utilitaires!$E$74,VLOOKUP(D93,Utilitaires!$B$62:$D$68,2))))</f>
        <v>Libellé de l'indicateur quand il sera choisi</v>
      </c>
      <c r="G93" s="582"/>
      <c r="H93" s="486"/>
      <c r="I93" s="427" t="s">
        <v>186</v>
      </c>
    </row>
    <row r="94" spans="1:13" ht="66" customHeight="1" x14ac:dyDescent="0.15">
      <c r="A94" s="114">
        <f>MAX($A$89:A93)+1</f>
        <v>4</v>
      </c>
      <c r="B94" s="650" t="s">
        <v>197</v>
      </c>
      <c r="C94" s="650"/>
      <c r="D94" s="205" t="s">
        <v>235</v>
      </c>
      <c r="E94" s="413" t="str">
        <f>IFERROR(VLOOKUP(D94,Utilitaires!$B$62:$D$68,3,FALSE),"")</f>
        <v> </v>
      </c>
      <c r="F94" s="582" t="str">
        <f>IF(AND($D94='Mode d''emploi'!$H$36,$H94=""),Utilitaires!$E$75,IF(AND($H94="",$I94=Utilitaires!$D$77),Utilitaires!$E$76,IF(AND($H94&lt;&gt;"",$I94=Utilitaires!$D$74),Utilitaires!$E$74,VLOOKUP(D94,Utilitaires!$B$62:$D$68,2))))</f>
        <v>Libellé de l'indicateur quand il sera choisi</v>
      </c>
      <c r="G94" s="582"/>
      <c r="H94" s="486"/>
      <c r="I94" s="427" t="s">
        <v>186</v>
      </c>
    </row>
    <row r="95" spans="1:13" ht="45" customHeight="1" x14ac:dyDescent="0.15">
      <c r="A95" s="225">
        <f>MAX($A$89:A94)+1</f>
        <v>5</v>
      </c>
      <c r="B95" s="651" t="s">
        <v>198</v>
      </c>
      <c r="C95" s="651"/>
      <c r="D95" s="205" t="s">
        <v>235</v>
      </c>
      <c r="E95" s="414" t="str">
        <f>IFERROR(VLOOKUP(D95,Utilitaires!$B$62:$D$68,3,FALSE),"")</f>
        <v> </v>
      </c>
      <c r="F95" s="583" t="str">
        <f>IF(AND($D95='Mode d''emploi'!$H$36,$H95=""),Utilitaires!$E$75,IF(AND($H95="",$I95=Utilitaires!$D$77),Utilitaires!$E$76,IF(AND($H95&lt;&gt;"",$I95=Utilitaires!$D$74),Utilitaires!$E$74,VLOOKUP(D95,Utilitaires!$B$62:$D$68,2))))</f>
        <v>Libellé de l'indicateur quand il sera choisi</v>
      </c>
      <c r="G95" s="583"/>
      <c r="H95" s="487"/>
      <c r="I95" s="427" t="s">
        <v>186</v>
      </c>
    </row>
    <row r="96" spans="1:13" ht="22" customHeight="1" x14ac:dyDescent="0.15">
      <c r="A96" s="717" t="s">
        <v>112</v>
      </c>
      <c r="B96" s="718"/>
      <c r="C96" s="718"/>
      <c r="D96" s="298" t="str">
        <f>IFERROR(IF(COUNTIFS(D100:D108,'Mode d''emploi'!$H$31)&gt;0,Utilitaires!$B$24,""),"")</f>
        <v>Incomplet</v>
      </c>
      <c r="E96" s="193" t="str">
        <f>IFERROR(AVERAGE(E98,E104),"")</f>
        <v/>
      </c>
      <c r="F96" s="194"/>
      <c r="G96" s="298" t="str">
        <f>IFERROR(VLOOKUP(E96,Utilitaires!$G$63:$H$67,2),"")</f>
        <v/>
      </c>
      <c r="H96" s="713" t="str">
        <f>IFERROR(VLOOKUP(E96,Utilitaires!$B$33:$H$43,7),"")</f>
        <v/>
      </c>
      <c r="I96" s="714"/>
      <c r="K96" s="471"/>
      <c r="L96" s="472"/>
      <c r="M96" s="473"/>
    </row>
    <row r="97" spans="1:13" ht="22" customHeight="1" x14ac:dyDescent="0.15">
      <c r="A97" s="719"/>
      <c r="B97" s="720"/>
      <c r="C97" s="720"/>
      <c r="D97" s="712" t="str">
        <f>IFERROR(IF(D96=Utilitaires!$B$24,Utilitaires!$C$13,IF(D96=Utilitaires!$B$28,Utilitaires!$C$14,"")),"")</f>
        <v>Finalisez vos choix, évaluez TOUS les indicateurs !</v>
      </c>
      <c r="E97" s="712"/>
      <c r="F97" s="712"/>
      <c r="G97" s="712"/>
      <c r="H97" s="715"/>
      <c r="I97" s="716"/>
      <c r="K97" s="474"/>
      <c r="L97" s="475"/>
      <c r="M97" s="476"/>
    </row>
    <row r="98" spans="1:13" ht="22" customHeight="1" x14ac:dyDescent="0.15">
      <c r="A98" s="756" t="s">
        <v>301</v>
      </c>
      <c r="B98" s="757"/>
      <c r="C98" s="757"/>
      <c r="D98" s="300" t="str">
        <f>IFERROR(IF(COUNTIFS(D100:D103,'Mode d''emploi'!$H$31)&gt;0,Utilitaires!$B$24,""),"")</f>
        <v>Incomplet</v>
      </c>
      <c r="E98" s="105" t="str">
        <f>IFERROR(AVERAGE(E100:E103),"")</f>
        <v/>
      </c>
      <c r="F98" s="195"/>
      <c r="G98" s="300" t="str">
        <f>IFERROR(VLOOKUP(E98,Utilitaires!$G$63:$H$67,2),"")</f>
        <v/>
      </c>
      <c r="H98" s="752" t="str">
        <f>IFERROR(VLOOKUP(E98,Utilitaires!$B$33:$H$43,5),"")</f>
        <v/>
      </c>
      <c r="I98" s="753"/>
      <c r="K98" s="471"/>
      <c r="L98" s="472"/>
      <c r="M98" s="473"/>
    </row>
    <row r="99" spans="1:13" ht="22" customHeight="1" x14ac:dyDescent="0.15">
      <c r="A99" s="758"/>
      <c r="B99" s="759"/>
      <c r="C99" s="759"/>
      <c r="D99" s="751" t="str">
        <f>IFERROR(IF(D98=Utilitaires!$B$24,Utilitaires!$C$13,IF(D98=Utilitaires!$B$28,Utilitaires!$C$14,"")),"")</f>
        <v>Finalisez vos choix, évaluez TOUS les indicateurs !</v>
      </c>
      <c r="E99" s="751"/>
      <c r="F99" s="751"/>
      <c r="G99" s="751"/>
      <c r="H99" s="754"/>
      <c r="I99" s="755"/>
      <c r="K99" s="474"/>
      <c r="L99" s="475"/>
      <c r="M99" s="476"/>
    </row>
    <row r="100" spans="1:13" ht="54" customHeight="1" x14ac:dyDescent="0.15">
      <c r="A100" s="226">
        <f>MAX($A$89:A95)+1</f>
        <v>6</v>
      </c>
      <c r="B100" s="586" t="s">
        <v>199</v>
      </c>
      <c r="C100" s="586"/>
      <c r="D100" s="205" t="s">
        <v>235</v>
      </c>
      <c r="E100" s="411" t="str">
        <f>IFERROR(VLOOKUP(D100,Utilitaires!$B$62:$D$68,3,FALSE),"")</f>
        <v> </v>
      </c>
      <c r="F100" s="579" t="str">
        <f>IF(AND($D100='Mode d''emploi'!$H$36,$H100=""),Utilitaires!$E$75,IF(AND($H100="",$I100=Utilitaires!$D$77),Utilitaires!$E$76,IF(AND($H100&lt;&gt;"",$I100=Utilitaires!$D$74),Utilitaires!$E$74,VLOOKUP(D100,Utilitaires!$B$62:$D$68,2))))</f>
        <v>Libellé de l'indicateur quand il sera choisi</v>
      </c>
      <c r="G100" s="579"/>
      <c r="H100" s="485"/>
      <c r="I100" s="427" t="s">
        <v>186</v>
      </c>
    </row>
    <row r="101" spans="1:13" ht="54" customHeight="1" x14ac:dyDescent="0.15">
      <c r="A101" s="115">
        <f>MAX($A$89:A100)+1</f>
        <v>7</v>
      </c>
      <c r="B101" s="584" t="s">
        <v>200</v>
      </c>
      <c r="C101" s="584"/>
      <c r="D101" s="205" t="s">
        <v>235</v>
      </c>
      <c r="E101" s="413" t="str">
        <f>IFERROR(VLOOKUP(D101,Utilitaires!$B$62:$D$68,3,FALSE),"")</f>
        <v> </v>
      </c>
      <c r="F101" s="582" t="str">
        <f>IF(AND($D101='Mode d''emploi'!$H$36,$H101=""),Utilitaires!$E$75,IF(AND($H101="",$I101=Utilitaires!$D$77),Utilitaires!$E$76,IF(AND($H101&lt;&gt;"",$I101=Utilitaires!$D$74),Utilitaires!$E$74,VLOOKUP(D101,Utilitaires!$B$62:$D$68,2))))</f>
        <v>Libellé de l'indicateur quand il sera choisi</v>
      </c>
      <c r="G101" s="582"/>
      <c r="H101" s="486"/>
      <c r="I101" s="427" t="s">
        <v>186</v>
      </c>
    </row>
    <row r="102" spans="1:13" ht="44" customHeight="1" x14ac:dyDescent="0.15">
      <c r="A102" s="115">
        <f>MAX($A$89:A101)+1</f>
        <v>8</v>
      </c>
      <c r="B102" s="584" t="s">
        <v>201</v>
      </c>
      <c r="C102" s="584"/>
      <c r="D102" s="205" t="s">
        <v>235</v>
      </c>
      <c r="E102" s="413" t="str">
        <f>IFERROR(VLOOKUP(D102,Utilitaires!$B$62:$D$68,3,FALSE),"")</f>
        <v> </v>
      </c>
      <c r="F102" s="582" t="str">
        <f>IF(AND($D102='Mode d''emploi'!$H$36,$H102=""),Utilitaires!$E$75,IF(AND($H102="",$I102=Utilitaires!$D$77),Utilitaires!$E$76,IF(AND($H102&lt;&gt;"",$I102=Utilitaires!$D$74),Utilitaires!$E$74,VLOOKUP(D102,Utilitaires!$B$62:$D$68,2))))</f>
        <v>Libellé de l'indicateur quand il sera choisi</v>
      </c>
      <c r="G102" s="582"/>
      <c r="H102" s="486"/>
      <c r="I102" s="427" t="s">
        <v>186</v>
      </c>
    </row>
    <row r="103" spans="1:13" ht="44" customHeight="1" x14ac:dyDescent="0.15">
      <c r="A103" s="227">
        <f>MAX($A$89:A102)+1</f>
        <v>9</v>
      </c>
      <c r="B103" s="585" t="s">
        <v>202</v>
      </c>
      <c r="C103" s="585"/>
      <c r="D103" s="205" t="s">
        <v>235</v>
      </c>
      <c r="E103" s="414" t="str">
        <f>IFERROR(VLOOKUP(D103,Utilitaires!$B$62:$D$68,3,FALSE),"")</f>
        <v> </v>
      </c>
      <c r="F103" s="583" t="str">
        <f>IF(AND($D103='Mode d''emploi'!$H$36,$H103=""),Utilitaires!$E$75,IF(AND($H103="",$I103=Utilitaires!$D$77),Utilitaires!$E$76,IF(AND($H103&lt;&gt;"",$I103=Utilitaires!$D$74),Utilitaires!$E$74,VLOOKUP(D103,Utilitaires!$B$62:$D$68,2))))</f>
        <v>Libellé de l'indicateur quand il sera choisi</v>
      </c>
      <c r="G103" s="583"/>
      <c r="H103" s="487"/>
      <c r="I103" s="427" t="s">
        <v>186</v>
      </c>
    </row>
    <row r="104" spans="1:13" s="415" customFormat="1" ht="22" customHeight="1" x14ac:dyDescent="0.15">
      <c r="A104" s="756" t="s">
        <v>300</v>
      </c>
      <c r="B104" s="757"/>
      <c r="C104" s="757"/>
      <c r="D104" s="300" t="str">
        <f>IFERROR(IF(COUNTIFS(D106:D108,'Mode d''emploi'!$H$31)&gt;0,Utilitaires!$B$24,""),"")</f>
        <v>Incomplet</v>
      </c>
      <c r="E104" s="105" t="str">
        <f>IFERROR(AVERAGE(E106:E108),"")</f>
        <v/>
      </c>
      <c r="F104" s="195"/>
      <c r="G104" s="300" t="str">
        <f>IFERROR(VLOOKUP(E104,Utilitaires!$G$63:$H$67,2),"")</f>
        <v/>
      </c>
      <c r="H104" s="752" t="str">
        <f>IFERROR(VLOOKUP(E104,Utilitaires!$B$33:$H$43,6),"")</f>
        <v/>
      </c>
      <c r="I104" s="753"/>
      <c r="K104" s="471"/>
      <c r="L104" s="472"/>
      <c r="M104" s="473"/>
    </row>
    <row r="105" spans="1:13" s="415" customFormat="1" ht="22" customHeight="1" x14ac:dyDescent="0.15">
      <c r="A105" s="758"/>
      <c r="B105" s="759"/>
      <c r="C105" s="759"/>
      <c r="D105" s="751" t="str">
        <f>IFERROR(IF(D104=Utilitaires!$B$24,Utilitaires!$C$13,IF(D104=Utilitaires!$B$28,Utilitaires!$C$14,"")),"")</f>
        <v>Finalisez vos choix, évaluez TOUS les indicateurs !</v>
      </c>
      <c r="E105" s="751"/>
      <c r="F105" s="751"/>
      <c r="G105" s="751"/>
      <c r="H105" s="754"/>
      <c r="I105" s="755"/>
      <c r="K105" s="474"/>
      <c r="L105" s="475"/>
      <c r="M105" s="476"/>
    </row>
    <row r="106" spans="1:13" ht="61" customHeight="1" x14ac:dyDescent="0.15">
      <c r="A106" s="226">
        <f>MAX($A$89:A103)+1</f>
        <v>10</v>
      </c>
      <c r="B106" s="586" t="s">
        <v>203</v>
      </c>
      <c r="C106" s="586"/>
      <c r="D106" s="205" t="s">
        <v>235</v>
      </c>
      <c r="E106" s="411" t="str">
        <f>IFERROR(VLOOKUP(D106,Utilitaires!$B$62:$D$68,3,FALSE),"")</f>
        <v> </v>
      </c>
      <c r="F106" s="579" t="str">
        <f>IF(AND($D106='Mode d''emploi'!$H$36,$H106=""),Utilitaires!$E$75,IF(AND($H106="",$I106=Utilitaires!$D$77),Utilitaires!$E$76,IF(AND($H106&lt;&gt;"",$I106=Utilitaires!$D$74),Utilitaires!$E$74,VLOOKUP(D106,Utilitaires!$B$62:$D$68,2))))</f>
        <v>Libellé de l'indicateur quand il sera choisi</v>
      </c>
      <c r="G106" s="579"/>
      <c r="H106" s="485"/>
      <c r="I106" s="427" t="s">
        <v>186</v>
      </c>
    </row>
    <row r="107" spans="1:13" ht="61" customHeight="1" x14ac:dyDescent="0.15">
      <c r="A107" s="115">
        <f>MAX($A$89:A106)+1</f>
        <v>11</v>
      </c>
      <c r="B107" s="584" t="s">
        <v>205</v>
      </c>
      <c r="C107" s="584"/>
      <c r="D107" s="205" t="s">
        <v>235</v>
      </c>
      <c r="E107" s="413" t="str">
        <f>IFERROR(VLOOKUP(D107,Utilitaires!$B$62:$D$68,3,FALSE),"")</f>
        <v> </v>
      </c>
      <c r="F107" s="582" t="str">
        <f>IF(AND($D107='Mode d''emploi'!$H$36,$H107=""),Utilitaires!$E$75,IF(AND($H107="",$I107=Utilitaires!$D$77),Utilitaires!$E$76,IF(AND($H107&lt;&gt;"",$I107=Utilitaires!$D$74),Utilitaires!$E$74,VLOOKUP(D107,Utilitaires!$B$62:$D$68,2))))</f>
        <v>Libellé de l'indicateur quand il sera choisi</v>
      </c>
      <c r="G107" s="582"/>
      <c r="H107" s="486"/>
      <c r="I107" s="427" t="s">
        <v>186</v>
      </c>
    </row>
    <row r="108" spans="1:13" ht="61" customHeight="1" x14ac:dyDescent="0.15">
      <c r="A108" s="227">
        <f>MAX($A$89:A107)+1</f>
        <v>12</v>
      </c>
      <c r="B108" s="585" t="s">
        <v>204</v>
      </c>
      <c r="C108" s="585"/>
      <c r="D108" s="205" t="s">
        <v>235</v>
      </c>
      <c r="E108" s="414" t="str">
        <f>IFERROR(VLOOKUP(D108,Utilitaires!$B$62:$D$68,3,FALSE),"")</f>
        <v> </v>
      </c>
      <c r="F108" s="583" t="str">
        <f>IF(AND($D108='Mode d''emploi'!$H$36,$H108=""),Utilitaires!$E$75,IF(AND($H108="",$I108=Utilitaires!$D$77),Utilitaires!$E$76,IF(AND($H108&lt;&gt;"",$I108=Utilitaires!$D$74),Utilitaires!$E$74,VLOOKUP(D108,Utilitaires!$B$62:$D$68,2))))</f>
        <v>Libellé de l'indicateur quand il sera choisi</v>
      </c>
      <c r="G108" s="583"/>
      <c r="H108" s="487"/>
      <c r="I108" s="427" t="s">
        <v>186</v>
      </c>
    </row>
    <row r="109" spans="1:13" s="425" customFormat="1" ht="22" customHeight="1" x14ac:dyDescent="0.15">
      <c r="A109" s="580" t="s">
        <v>116</v>
      </c>
      <c r="B109" s="581"/>
      <c r="C109" s="581"/>
      <c r="D109" s="196" t="str">
        <f>$G$14</f>
        <v>Incomplet</v>
      </c>
      <c r="E109" s="423" t="str">
        <f>$E$14</f>
        <v/>
      </c>
      <c r="F109" s="197"/>
      <c r="G109" s="424" t="str">
        <f>IFERROR(VLOOKUP(E109,Utilitaires!$G$63:$H$67,2),"")</f>
        <v/>
      </c>
      <c r="H109" s="738" t="str">
        <f>IFERROR(VLOOKUP(E109,Utilitaires!$B$33:$H$43,3),"")</f>
        <v/>
      </c>
      <c r="I109" s="739"/>
      <c r="K109" s="471"/>
      <c r="L109" s="472"/>
      <c r="M109" s="473"/>
    </row>
    <row r="110" spans="1:13" s="425" customFormat="1" ht="22" customHeight="1" x14ac:dyDescent="0.15">
      <c r="A110" s="736" t="s">
        <v>332</v>
      </c>
      <c r="B110" s="737"/>
      <c r="C110" s="737"/>
      <c r="D110" s="735" t="str">
        <f>IFERROR(IF(D109=Utilitaires!$B$24,Utilitaires!$C$12,IF(D109=Utilitaires!$B$28,Utilitaires!$C$28,"")),"")</f>
        <v>Finalisez vos choix, évaluez TOUS les critères !</v>
      </c>
      <c r="E110" s="735"/>
      <c r="F110" s="735"/>
      <c r="G110" s="735"/>
      <c r="H110" s="740"/>
      <c r="I110" s="741"/>
      <c r="K110" s="474"/>
      <c r="L110" s="475"/>
      <c r="M110" s="476"/>
    </row>
    <row r="111" spans="1:13" s="415" customFormat="1" ht="22" customHeight="1" x14ac:dyDescent="0.15">
      <c r="A111" s="721" t="s">
        <v>330</v>
      </c>
      <c r="B111" s="722"/>
      <c r="C111" s="722"/>
      <c r="D111" s="82" t="str">
        <f>IFERROR(IF(COUNTIFS(D89:D110,Utilitaires!$B$24)&gt;0,Utilitaires!$B$24,""),"")</f>
        <v>Incomplet</v>
      </c>
      <c r="E111" s="82" t="str">
        <f>IFERROR(AVERAGE(E109,E96,E89),"")</f>
        <v/>
      </c>
      <c r="F111" s="83"/>
      <c r="G111" s="426" t="str">
        <f>IFERROR(VLOOKUP(E111,Utilitaires!$G$63:$H$67,2),"")</f>
        <v/>
      </c>
      <c r="H111" s="708" t="str">
        <f>IFERROR(VLOOKUP(E111,Utilitaires!$B$33:$I$43,8),"")</f>
        <v/>
      </c>
      <c r="I111" s="709"/>
      <c r="K111" s="471"/>
      <c r="L111" s="472"/>
      <c r="M111" s="473"/>
    </row>
    <row r="112" spans="1:13" s="415" customFormat="1" ht="22" customHeight="1" x14ac:dyDescent="0.15">
      <c r="A112" s="723" t="s">
        <v>331</v>
      </c>
      <c r="B112" s="724"/>
      <c r="C112" s="724"/>
      <c r="D112" s="707" t="str">
        <f>IFERROR(IF(D111=Utilitaires!$B$24,Utilitaires!$C$14,IF(D111=Utilitaires!$B$28,Utilitaires!$C$28,"")),"")</f>
        <v>Finalisez vos choix, évaluez TOUS les critères et les indicateurs !</v>
      </c>
      <c r="E112" s="707"/>
      <c r="F112" s="707"/>
      <c r="G112" s="707"/>
      <c r="H112" s="710"/>
      <c r="I112" s="711"/>
      <c r="K112" s="474"/>
      <c r="L112" s="475"/>
      <c r="M112" s="476"/>
    </row>
  </sheetData>
  <sheetProtection sheet="1" objects="1" scenarios="1" formatCells="0" formatColumns="0" formatRows="0" selectLockedCells="1"/>
  <mergeCells count="216">
    <mergeCell ref="A1:E1"/>
    <mergeCell ref="D112:G112"/>
    <mergeCell ref="H111:I112"/>
    <mergeCell ref="D97:G97"/>
    <mergeCell ref="H96:I97"/>
    <mergeCell ref="A96:C97"/>
    <mergeCell ref="A111:C111"/>
    <mergeCell ref="A112:C112"/>
    <mergeCell ref="A80:A81"/>
    <mergeCell ref="H14:I15"/>
    <mergeCell ref="A14:C15"/>
    <mergeCell ref="D110:G110"/>
    <mergeCell ref="A110:C110"/>
    <mergeCell ref="H109:I110"/>
    <mergeCell ref="D90:G90"/>
    <mergeCell ref="A89:C90"/>
    <mergeCell ref="H89:I90"/>
    <mergeCell ref="D99:G99"/>
    <mergeCell ref="H98:I99"/>
    <mergeCell ref="A98:C99"/>
    <mergeCell ref="D105:G105"/>
    <mergeCell ref="A104:C105"/>
    <mergeCell ref="H104:I105"/>
    <mergeCell ref="A53:A54"/>
    <mergeCell ref="H63:I64"/>
    <mergeCell ref="A63:A64"/>
    <mergeCell ref="D72:G72"/>
    <mergeCell ref="H71:I72"/>
    <mergeCell ref="A71:A72"/>
    <mergeCell ref="B71:C72"/>
    <mergeCell ref="D17:G17"/>
    <mergeCell ref="H16:I17"/>
    <mergeCell ref="B16:C17"/>
    <mergeCell ref="A16:A17"/>
    <mergeCell ref="D26:G26"/>
    <mergeCell ref="A25:A26"/>
    <mergeCell ref="H25:I26"/>
    <mergeCell ref="B25:C26"/>
    <mergeCell ref="D35:G35"/>
    <mergeCell ref="A34:A35"/>
    <mergeCell ref="H34:I35"/>
    <mergeCell ref="B34:C35"/>
    <mergeCell ref="D45:G45"/>
    <mergeCell ref="A44:A45"/>
    <mergeCell ref="B44:C45"/>
    <mergeCell ref="H44:I45"/>
    <mergeCell ref="B66:C66"/>
    <mergeCell ref="B67:C67"/>
    <mergeCell ref="B68:C68"/>
    <mergeCell ref="B69:C69"/>
    <mergeCell ref="B70:C70"/>
    <mergeCell ref="B73:C73"/>
    <mergeCell ref="B74:C74"/>
    <mergeCell ref="B75:C75"/>
    <mergeCell ref="B56:C56"/>
    <mergeCell ref="B57:C57"/>
    <mergeCell ref="B58:C58"/>
    <mergeCell ref="B59:C59"/>
    <mergeCell ref="B60:C60"/>
    <mergeCell ref="B61:C61"/>
    <mergeCell ref="B62:C62"/>
    <mergeCell ref="B65:C65"/>
    <mergeCell ref="B63:C64"/>
    <mergeCell ref="B100:C100"/>
    <mergeCell ref="B76:C76"/>
    <mergeCell ref="B77:C77"/>
    <mergeCell ref="B78:C78"/>
    <mergeCell ref="B79:C79"/>
    <mergeCell ref="B82:C82"/>
    <mergeCell ref="B83:C83"/>
    <mergeCell ref="B84:C84"/>
    <mergeCell ref="B85:C85"/>
    <mergeCell ref="B80:C81"/>
    <mergeCell ref="B86:C86"/>
    <mergeCell ref="B87:C87"/>
    <mergeCell ref="B88:C88"/>
    <mergeCell ref="B91:C91"/>
    <mergeCell ref="B92:C92"/>
    <mergeCell ref="B93:C93"/>
    <mergeCell ref="B94:C94"/>
    <mergeCell ref="B95:C95"/>
    <mergeCell ref="B46:C46"/>
    <mergeCell ref="B47:C47"/>
    <mergeCell ref="B48:C48"/>
    <mergeCell ref="B49:C49"/>
    <mergeCell ref="B50:C50"/>
    <mergeCell ref="B51:C51"/>
    <mergeCell ref="B52:C52"/>
    <mergeCell ref="B55:C55"/>
    <mergeCell ref="B53:C54"/>
    <mergeCell ref="B37:C37"/>
    <mergeCell ref="B38:C38"/>
    <mergeCell ref="B39:C39"/>
    <mergeCell ref="B40:C40"/>
    <mergeCell ref="B41:C41"/>
    <mergeCell ref="B42:C42"/>
    <mergeCell ref="B43:C43"/>
    <mergeCell ref="B27:C27"/>
    <mergeCell ref="B28:C28"/>
    <mergeCell ref="B29:C29"/>
    <mergeCell ref="B30:C30"/>
    <mergeCell ref="B31:C31"/>
    <mergeCell ref="B32:C32"/>
    <mergeCell ref="B33:C33"/>
    <mergeCell ref="B18:C18"/>
    <mergeCell ref="C3:I3"/>
    <mergeCell ref="A4:I4"/>
    <mergeCell ref="B19:C19"/>
    <mergeCell ref="B20:C20"/>
    <mergeCell ref="B21:C21"/>
    <mergeCell ref="B22:C22"/>
    <mergeCell ref="B23:C23"/>
    <mergeCell ref="B24:C24"/>
    <mergeCell ref="D9:G9"/>
    <mergeCell ref="A9:C9"/>
    <mergeCell ref="F20:G20"/>
    <mergeCell ref="F21:G21"/>
    <mergeCell ref="F22:G22"/>
    <mergeCell ref="F23:G23"/>
    <mergeCell ref="F24:G24"/>
    <mergeCell ref="F12:G12"/>
    <mergeCell ref="F31:G31"/>
    <mergeCell ref="F32:G32"/>
    <mergeCell ref="D14:D15"/>
    <mergeCell ref="E14:E15"/>
    <mergeCell ref="H2:I2"/>
    <mergeCell ref="D5:I5"/>
    <mergeCell ref="H6:I9"/>
    <mergeCell ref="D10:I10"/>
    <mergeCell ref="F33:G33"/>
    <mergeCell ref="H13:I13"/>
    <mergeCell ref="F51:G51"/>
    <mergeCell ref="F65:G65"/>
    <mergeCell ref="F66:G66"/>
    <mergeCell ref="F67:G67"/>
    <mergeCell ref="F68:G68"/>
    <mergeCell ref="F36:G36"/>
    <mergeCell ref="F18:G18"/>
    <mergeCell ref="F19:G19"/>
    <mergeCell ref="A5:C5"/>
    <mergeCell ref="A6:C6"/>
    <mergeCell ref="D6:G6"/>
    <mergeCell ref="A7:C7"/>
    <mergeCell ref="A8:C8"/>
    <mergeCell ref="D7:G7"/>
    <mergeCell ref="D8:G8"/>
    <mergeCell ref="A10:C10"/>
    <mergeCell ref="F27:G27"/>
    <mergeCell ref="F28:G28"/>
    <mergeCell ref="F29:G29"/>
    <mergeCell ref="A13:C13"/>
    <mergeCell ref="D13:G13"/>
    <mergeCell ref="B36:C36"/>
    <mergeCell ref="A12:B12"/>
    <mergeCell ref="F30:G30"/>
    <mergeCell ref="F37:G37"/>
    <mergeCell ref="F42:G42"/>
    <mergeCell ref="F38:G38"/>
    <mergeCell ref="F39:G39"/>
    <mergeCell ref="F40:G40"/>
    <mergeCell ref="F41:G41"/>
    <mergeCell ref="D54:G54"/>
    <mergeCell ref="D64:G64"/>
    <mergeCell ref="F69:G69"/>
    <mergeCell ref="F58:G58"/>
    <mergeCell ref="F59:G59"/>
    <mergeCell ref="F60:G60"/>
    <mergeCell ref="F61:G61"/>
    <mergeCell ref="F62:G62"/>
    <mergeCell ref="F52:G52"/>
    <mergeCell ref="F55:G55"/>
    <mergeCell ref="F43:G43"/>
    <mergeCell ref="F46:G46"/>
    <mergeCell ref="F56:G56"/>
    <mergeCell ref="F57:G57"/>
    <mergeCell ref="F47:G47"/>
    <mergeCell ref="F48:G48"/>
    <mergeCell ref="F49:G49"/>
    <mergeCell ref="F50:G50"/>
    <mergeCell ref="F94:G94"/>
    <mergeCell ref="F95:G95"/>
    <mergeCell ref="F82:G82"/>
    <mergeCell ref="F77:G77"/>
    <mergeCell ref="F78:G78"/>
    <mergeCell ref="F79:G79"/>
    <mergeCell ref="F70:G70"/>
    <mergeCell ref="F83:G83"/>
    <mergeCell ref="F84:G84"/>
    <mergeCell ref="F85:G85"/>
    <mergeCell ref="D81:G81"/>
    <mergeCell ref="F73:G73"/>
    <mergeCell ref="F74:G74"/>
    <mergeCell ref="H53:I54"/>
    <mergeCell ref="H80:I81"/>
    <mergeCell ref="F106:G106"/>
    <mergeCell ref="A109:C109"/>
    <mergeCell ref="F107:G107"/>
    <mergeCell ref="F108:G108"/>
    <mergeCell ref="F100:G100"/>
    <mergeCell ref="F101:G101"/>
    <mergeCell ref="F102:G102"/>
    <mergeCell ref="F103:G103"/>
    <mergeCell ref="B101:C101"/>
    <mergeCell ref="B102:C102"/>
    <mergeCell ref="B103:C103"/>
    <mergeCell ref="B106:C106"/>
    <mergeCell ref="B107:C107"/>
    <mergeCell ref="B108:C108"/>
    <mergeCell ref="F75:G75"/>
    <mergeCell ref="F76:G76"/>
    <mergeCell ref="F86:G86"/>
    <mergeCell ref="F87:G87"/>
    <mergeCell ref="F88:G88"/>
    <mergeCell ref="F91:G91"/>
    <mergeCell ref="F92:G92"/>
    <mergeCell ref="F93:G93"/>
  </mergeCells>
  <phoneticPr fontId="28" type="noConversion"/>
  <conditionalFormatting sqref="H18:H24">
    <cfRule type="expression" dxfId="109" priority="235">
      <formula>$H18=""</formula>
    </cfRule>
  </conditionalFormatting>
  <conditionalFormatting sqref="I18:I24">
    <cfRule type="expression" dxfId="108" priority="463">
      <formula>$H18=""</formula>
    </cfRule>
  </conditionalFormatting>
  <conditionalFormatting sqref="H27:H33">
    <cfRule type="expression" dxfId="107" priority="229">
      <formula>$H27=""</formula>
    </cfRule>
  </conditionalFormatting>
  <conditionalFormatting sqref="I27:I33">
    <cfRule type="expression" dxfId="106" priority="225">
      <formula>$H27=""</formula>
    </cfRule>
  </conditionalFormatting>
  <conditionalFormatting sqref="H36:H43">
    <cfRule type="expression" dxfId="105" priority="177">
      <formula>$H36=""</formula>
    </cfRule>
  </conditionalFormatting>
  <conditionalFormatting sqref="I36:I43">
    <cfRule type="expression" dxfId="104" priority="173">
      <formula>$H36=""</formula>
    </cfRule>
  </conditionalFormatting>
  <conditionalFormatting sqref="H46:H52">
    <cfRule type="expression" dxfId="103" priority="162">
      <formula>$H46=""</formula>
    </cfRule>
  </conditionalFormatting>
  <conditionalFormatting sqref="I46:I52">
    <cfRule type="expression" dxfId="102" priority="158">
      <formula>$H46=""</formula>
    </cfRule>
  </conditionalFormatting>
  <conditionalFormatting sqref="H55:H62">
    <cfRule type="expression" dxfId="101" priority="147">
      <formula>$H55=""</formula>
    </cfRule>
  </conditionalFormatting>
  <conditionalFormatting sqref="I55:I62">
    <cfRule type="expression" dxfId="100" priority="143">
      <formula>$H55=""</formula>
    </cfRule>
  </conditionalFormatting>
  <conditionalFormatting sqref="H65:H70">
    <cfRule type="expression" dxfId="99" priority="128">
      <formula>$H65=""</formula>
    </cfRule>
  </conditionalFormatting>
  <conditionalFormatting sqref="I65:I70">
    <cfRule type="expression" dxfId="98" priority="124">
      <formula>$H65=""</formula>
    </cfRule>
  </conditionalFormatting>
  <conditionalFormatting sqref="H73:H79">
    <cfRule type="expression" dxfId="97" priority="113">
      <formula>$H73=""</formula>
    </cfRule>
  </conditionalFormatting>
  <conditionalFormatting sqref="I73:I79">
    <cfRule type="expression" dxfId="96" priority="109">
      <formula>$H73=""</formula>
    </cfRule>
  </conditionalFormatting>
  <conditionalFormatting sqref="H82:H88">
    <cfRule type="expression" dxfId="95" priority="98">
      <formula>$H82=""</formula>
    </cfRule>
  </conditionalFormatting>
  <conditionalFormatting sqref="I82:I88">
    <cfRule type="expression" dxfId="94" priority="94">
      <formula>$H82=""</formula>
    </cfRule>
  </conditionalFormatting>
  <conditionalFormatting sqref="H91:H95">
    <cfRule type="expression" dxfId="93" priority="83">
      <formula>$H91=""</formula>
    </cfRule>
  </conditionalFormatting>
  <conditionalFormatting sqref="I91:I95">
    <cfRule type="expression" dxfId="92" priority="79">
      <formula>$H91=""</formula>
    </cfRule>
  </conditionalFormatting>
  <conditionalFormatting sqref="H100:H103">
    <cfRule type="expression" dxfId="91" priority="63">
      <formula>$H100=""</formula>
    </cfRule>
  </conditionalFormatting>
  <conditionalFormatting sqref="I100:I103">
    <cfRule type="expression" dxfId="90" priority="59">
      <formula>$H100=""</formula>
    </cfRule>
  </conditionalFormatting>
  <conditionalFormatting sqref="H106:H108">
    <cfRule type="expression" dxfId="89" priority="48">
      <formula>$H106=""</formula>
    </cfRule>
  </conditionalFormatting>
  <conditionalFormatting sqref="I56:I62">
    <cfRule type="expression" dxfId="88" priority="5">
      <formula>$H56=""</formula>
    </cfRule>
  </conditionalFormatting>
  <conditionalFormatting sqref="I106:I108">
    <cfRule type="expression" dxfId="87" priority="1">
      <formula>$H106=""</formula>
    </cfRule>
  </conditionalFormatting>
  <dataValidations count="68">
    <dataValidation allowBlank="1" showInputMessage="1" showErrorMessage="1" prompt="Indiquez le téléphone du responsable de l'autodiagnostic" sqref="D9"/>
    <dataValidation allowBlank="1" showInputMessage="1" showErrorMessage="1" prompt="Indiquez l'email du responsable de l'autodiagnostic" sqref="D8"/>
    <dataValidation allowBlank="1" showInputMessage="1" showErrorMessage="1" prompt="Indiquez le nom du responsable de l'autodiagnostic" sqref="D7:G7"/>
    <dataValidation type="date" operator="greaterThan" allowBlank="1" showInputMessage="1" showErrorMessage="1" prompt="Indiquez une date (jj/mm/aaaa)" sqref="D6:G6">
      <formula1>42005</formula1>
    </dataValidation>
    <dataValidation allowBlank="1" showInputMessage="1" showErrorMessage="1" prompt="Indiquez les noms des personnes ayant été associées à l'autodiagnostic (être plusieurs évite les subjectivités individuelles)" sqref="D10:D11"/>
    <dataValidation allowBlank="1" showInputMessage="1" showErrorMessage="1" promptTitle="Modes de preuves : " prompt="- Certificats de formation pour différents types de management_x000a_- Echanges avec les pairs_x000a_- Présence à des colloques et séminaires " sqref="B37:C37"/>
    <dataValidation allowBlank="1" showInputMessage="1" showErrorMessage="1" promptTitle="Modes de preuve : " prompt="- Notes internes aux hôpitaux du GHT_x000a_- Comptes rendus de réunions_x000a_- Mails envoyés aux services biomédicaux" sqref="B18:C18"/>
    <dataValidation allowBlank="1" showInputMessage="1" showErrorMessage="1" promptTitle="Modes de preuve : " prompt="- GMAO_x000a_- Contrats avec les prestataires externes_x000a_- Fiches de formation du personnel_x000a_" sqref="B19:C19"/>
    <dataValidation allowBlank="1" showInputMessage="1" showErrorMessage="1" promptTitle="Modes de preuve : " prompt="- Indicateurs mis en place dans les services biomédicaux du GHT_x000a_- Tableau de bord_x000a_- Outil d'autodiagnostic" sqref="B20:C20"/>
    <dataValidation allowBlank="1" showInputMessage="1" showErrorMessage="1" promptTitle="Modes de preuve : " prompt="- EPRD ( Etat prévisionnel des recettes et des dépenses )_x000a_- Plan de financement _x000a_- Plan d'investissements pluriannuel_x000a_- Comptes rendus budgétaires" sqref="B21:C21"/>
    <dataValidation allowBlank="1" showInputMessage="1" showErrorMessage="1" promptTitle="Modes de preuve : " prompt="- Suivi des dépenses annuelles_x000a_- Bilans comptables_x000a_- Comptes rendus budgétaires" sqref="B22:C22"/>
    <dataValidation allowBlank="1" showInputMessage="1" showErrorMessage="1" promptTitle="Modes de preuve : " prompt="- Suivi budgétaire mensuel _x000a_- Comptes rendus budgétaires_x000a_" sqref="B23:C23"/>
    <dataValidation allowBlank="1" showInputMessage="1" showErrorMessage="1" promptTitle="Modes de preuve : " prompt="- Fréquence des réunions_x000a_- Mails échangés dans les services biomédicaux_x000a_- Enquêtes de satisfaction_x000a_" sqref="B24:C24"/>
    <dataValidation allowBlank="1" showInputMessage="1" showErrorMessage="1" promptTitle="Modes de preuve :" prompt="- Comptes rendus de réunion avec les différents services médicaux_x000a_- Inventaire_x000a_- GMAO_x000a_- Enquêtes de satisfaction des différents services du GHT" sqref="B27:C27"/>
    <dataValidation allowBlank="1" showInputMessage="1" showErrorMessage="1" promptTitle="Modes de peuve : " prompt="- Plan d'investissement à l'échelle du GHT_x000a_- Communication entre les établissements du GHT_x000a_" sqref="B28:C28"/>
    <dataValidation allowBlank="1" showInputMessage="1" showErrorMessage="1" promptTitle="Modes de preuve : " prompt="- Appels d'offres_x000a_- Bons de commande_x000a_- GMAO_x000a_- Contrats de maintenance" sqref="B29:C29"/>
    <dataValidation allowBlank="1" showInputMessage="1" showErrorMessage="1" promptTitle="Modes de preuve :" prompt="- Réglements établis pour l'utilisation des dispositifs médicaux _x000a_- Projet médical du GHT" sqref="B30:C30"/>
    <dataValidation allowBlank="1" showInputMessage="1" showErrorMessage="1" promptTitle="Modes de preuve : " prompt="- Plan pluriannuel d'investissement des dispositifs médicaux_x000a_- Plan pluriannuel de renouvellement des dispositifs médicaux" sqref="B31:C31"/>
    <dataValidation allowBlank="1" showInputMessage="1" showErrorMessage="1" promptTitle="Modes de preuve : " prompt="- Comptes rendus de réunions avec les différentes parties concernées par les achats _x000a_- Mails échangés avec les différentes parties concernées par les achats_x000a_" sqref="B32:C32"/>
    <dataValidation allowBlank="1" showInputMessage="1" showErrorMessage="1" promptTitle="Modes de preuve : " prompt="- GMAO_x000a_- Contrats de maintenance _x000a_- Contrats de service" sqref="B33:C33"/>
    <dataValidation allowBlank="1" showInputMessage="1" showErrorMessage="1" promptTitle="Modes de preuve : " prompt="- Fiches ressources humaines des personnels biomédicaux _x000a_- Certificats de formation et diplômes des personnels biomédicaux_x000a_- Fiches d'évaluation du personnel_x000a_- Budget alloué aux formations" sqref="B36:C36"/>
    <dataValidation allowBlank="1" showInputMessage="1" showErrorMessage="1" promptTitle="Modes de preuve : " prompt="- Fiches de postes des personnels biomédicaux_x000a_" sqref="B38:C38"/>
    <dataValidation allowBlank="1" showInputMessage="1" showErrorMessage="1" promptTitle="Modes de preuve : " prompt="- Fiches ressources humaines des personnels_x000a_- Plan de formation_x000a_- Questionnaires adressés au personnel" sqref="B39:C39"/>
    <dataValidation allowBlank="1" showInputMessage="1" showErrorMessage="1" promptTitle="Modes de preuve : " prompt="- Plan avec superficie des locaux alloués au service biomédical_x000a_- Inventaire des stocks_x000a_- Etat des lieux des infrastructures " sqref="B40:C40"/>
    <dataValidation allowBlank="1" showInputMessage="1" showErrorMessage="1" promptTitle="Modes de preuve : " prompt="- GMAO Partagée_x000a_- GED partagée" sqref="B41:C41"/>
    <dataValidation allowBlank="1" showInputMessage="1" showErrorMessage="1" promptTitle="Modes de preuve : " prompt="- Audits du service biomédical_x000a_- Changements opérés dans le service biomédical" sqref="B42:C42"/>
    <dataValidation allowBlank="1" showInputMessage="1" showErrorMessage="1" promptTitle="Modes de preuve :" prompt="- Procédures d'urgence _x000a_- Procédures en cas d'absence du personnel" sqref="B43:C43"/>
    <dataValidation allowBlank="1" showInputMessage="1" showErrorMessage="1" promptTitle="Modes de preuve : " prompt="- Liste des dispositifs déplaçables et mobilisables rapidement_x000a_- Procédures de mutualisation des dispositifs " sqref="B46:C46"/>
    <dataValidation allowBlank="1" showInputMessage="1" showErrorMessage="1" promptTitle="Modes de preuve : " prompt="- Politique de maintenance des services biomédicaux du GHT" sqref="B47:C47"/>
    <dataValidation allowBlank="1" showInputMessage="1" showErrorMessage="1" promptTitle="Modes de preuve : " prompt="- Système de géolocalisation_x000a_- GMAO_x000a_- Fiches de prêt ou de déplacement des dispositifs médicaux" sqref="B48:C48"/>
    <dataValidation allowBlank="1" showInputMessage="1" showErrorMessage="1" promptTitle="Modes de preuve : " prompt="- Initiatives du personnel_x000a_- Retours des personnels biomédicaux_x000a_- Questionnaires" sqref="B49:C49"/>
    <dataValidation allowBlank="1" showInputMessage="1" showErrorMessage="1" promptTitle="Modes de preuve : " prompt="- Nombre de réunions organisées _x000a_- Retours du personnel biomédical" sqref="B50:C50"/>
    <dataValidation allowBlank="1" showInputMessage="1" showErrorMessage="1" promptTitle="Modes de preuve : " prompt="- Bons d'intervention pour les pannes résolues à distance_x000a_- GMAO_x000a_- Création d'un service de télémaintenance ou de téléassistance" sqref="B51:C51"/>
    <dataValidation allowBlank="1" showInputMessage="1" showErrorMessage="1" promptTitle="Modes de preuve : " prompt="- Liste des véhicules mis à disposition pour les services biomédicaux" sqref="B52:C52"/>
    <dataValidation allowBlank="1" showInputMessage="1" showErrorMessage="1" promptTitle="Modes de preuve : " prompt="- Audits _x000a_- GED _x000a_- Politique documentaire" sqref="B55:C55"/>
    <dataValidation allowBlank="1" showInputMessage="1" showErrorMessage="1" promptTitle="Modes de preuve : " prompt="- GMAO des services biomédicaux_x000a_- Demandes d'intervention via la GMAO" sqref="B56:C56"/>
    <dataValidation allowBlank="1" showInputMessage="1" showErrorMessage="1" promptTitle="Modes de preuve : " prompt="- Inventaire de la documentation existante_x000a_- GED partagée_x000a_- GMAO partagée" sqref="B57:C57"/>
    <dataValidation allowBlank="1" showInputMessage="1" showErrorMessage="1" promptTitle="Modes de preuve : " prompt="- Mises à jour du système documentaire_x000a_- Audits" sqref="B58:C58"/>
    <dataValidation allowBlank="1" showInputMessage="1" showErrorMessage="1" promptTitle="Modes de preuve : " prompt="- Documents relatifs aux équipements médicaux disponibles dans la GMAO" sqref="B59:C59"/>
    <dataValidation allowBlank="1" showInputMessage="1" showErrorMessage="1" promptTitle="Modes de preuve : " prompt="- Méthodes de partage et de consultation des documents relatifs aux dispositifs médicaux_x000a_- Accessibilité de la GED" sqref="B60:C60"/>
    <dataValidation allowBlank="1" showInputMessage="1" showErrorMessage="1" promptTitle="Modes de preuve : " prompt="- Documents prouvant l'archivage ou la destruction des documents inutiles" sqref="B61:C61"/>
    <dataValidation allowBlank="1" showInputMessage="1" showErrorMessage="1" promptTitle="Modes de preuve : " prompt="- Audits_x000a_- Nombre de documents non numérisés_x000a_- Déploiement de GMAO_x000a_- Déploiement de la GED" sqref="B62:C62"/>
    <dataValidation allowBlank="1" showInputMessage="1" showErrorMessage="1" promptTitle="Modes de preuve : " prompt="- Liste des dispositifs médicaux critiques_x000a_- Affiches au sein des différents services_x000a_- Comptes rendus de réunions avec les différents services de l'hôpital" sqref="B65:C65"/>
    <dataValidation allowBlank="1" showInputMessage="1" showErrorMessage="1" promptTitle="Modes de preuve : " prompt="- Liste des dispositifs médicaux disponibles en cas d'urgence_x000a_- Nombre de pools d'urgence_x000a_- Inventaire des dispositifs médicaux critiques en stock" sqref="B66:C66"/>
    <dataValidation allowBlank="1" showInputMessage="1" showErrorMessage="1" promptTitle="Modes de preuve :" prompt="- Interventions des ingénieurs d'application des prestaires externes _x000a_- Certificats de formation des personnels utilisateurs_x000a_- Sessions de formation " sqref="B67:C67"/>
    <dataValidation allowBlank="1" showInputMessage="1" showErrorMessage="1" promptTitle="Modes de preuve : " prompt="- Liste des stocks de pièces détachées accessibles aux personnels biomédicaux du GHT_x000a_- Liste des pools d'urgence du GHT_x000a_- Liste des dispositifs médicaux mutualisés" sqref="B68:C68"/>
    <dataValidation allowBlank="1" showInputMessage="1" showErrorMessage="1" promptTitle="Modes de preuve : " prompt="- Indicateurs mis en place dans l'établissement_x000a_- Plans d'investissement et de renouvellement des dispositifs médicaux_x000a_- Politique d'achat du GHT" sqref="B69:C69"/>
    <dataValidation allowBlank="1" showInputMessage="1" showErrorMessage="1" promptTitle="Modes de preuve : " prompt="- Alertes matériovigilance_x000a_- GMAO" sqref="B70:C70"/>
    <dataValidation allowBlank="1" showInputMessage="1" showErrorMessage="1" promptTitle="Modes de preuve : " prompt="- Documents et enregistrements relatatifs aux tests d'acceptation des dispositifs médicaux_x000a_- Certificat de conformité électrique des dispositifs médicaux " sqref="B73:C73"/>
    <dataValidation allowBlank="1" showInputMessage="1" showErrorMessage="1" promptTitle="Modes de preuve : " prompt="- Certificats d'étalonnage des ECME_x000a_- Certificats de conformité des ECME " sqref="B74:C74"/>
    <dataValidation allowBlank="1" showInputMessage="1" showErrorMessage="1" promptTitle="Modes de preuve : " prompt="- Rapports d'intervention des techniciens biomédicaux_x000a_- Rapports d'intervention des prestataires externes_x000a_- Contrôles qualité externes et internes" sqref="B75:C75"/>
    <dataValidation allowBlank="1" showInputMessage="1" showErrorMessage="1" promptTitle="Modes de preuve : " prompt="- Contrats de maintenance à jour_x000a_- GMAO" sqref="B76:C76"/>
    <dataValidation allowBlank="1" showInputMessage="1" showErrorMessage="1" promptTitle="Modes de preuve : " prompt="Documents d'exploitation des dispositifs médicaux_x000a_" sqref="B77:C77"/>
    <dataValidation allowBlank="1" showInputMessage="1" showErrorMessage="1" promptTitle="Modes de preuve : " prompt="- Documents de cession et de revente des dispositifs médicaux_x000a_- Documents de reprise des dispositifs médicaux_x000a_" sqref="B78:C78"/>
    <dataValidation allowBlank="1" showInputMessage="1" showErrorMessage="1" promptTitle="Modes de preuve : " prompt="- Fiches d'immobilisation des dispositifs médicaux_x000a_- Sorties comptables " sqref="B79:C79"/>
    <dataValidation allowBlank="1" showInputMessage="1" showErrorMessage="1" promptTitle="Modes de preuve : " prompt="- Audits _x000a_- Plans pluriannuels d'investissement et de remplacement des dispositifs médicaux" sqref="B82:C82"/>
    <dataValidation allowBlank="1" showInputMessage="1" showErrorMessage="1" promptTitle="Modes de preuve : " prompt="- Enquêtes de satisfaction adressées au personnel médical et paramédical" sqref="B83:C83"/>
    <dataValidation allowBlank="1" showInputMessage="1" showErrorMessage="1" promptTitle="Modes de preuve : " prompt="- Résultats des outils d'autodiagnostic_x000a_- Plans d'amélioration" sqref="B84:C84"/>
    <dataValidation allowBlank="1" showInputMessage="1" showErrorMessage="1" promptTitle="Modes de preuve : " prompt="- Rapports d'audit HAS ou AFNOR_x000a_- Plans d'action ou d'amélioration " sqref="B85:C85"/>
    <dataValidation allowBlank="1" showInputMessage="1" showErrorMessage="1" promptTitle="Modes de preuve : " prompt="- Résultats des outils diagnostic des autres établissements de santé_x000a_- Etudes comparatives avec différents établissements de santé" sqref="B86:C86"/>
    <dataValidation allowBlank="1" showInputMessage="1" showErrorMessage="1" promptTitle="Modes de preuve : " prompt="- Précense à des colloques ou des salons nationaux et internationaux" sqref="B87:C87"/>
    <dataValidation allowBlank="1" showInputMessage="1" showErrorMessage="1" promptTitle="Modes de preuve : " prompt="- Publications professionnelles_x000a_- Conférences" sqref="B88:C88"/>
    <dataValidation allowBlank="1" showInputMessage="1" showErrorMessage="1" promptTitle="Modes de preuve : " prompt="- GMAO : suivi du temps passé par technicien sur une intervention_x000a_- Fiche de présence des techniciens biomédicaux dans le service : estimation du nombre d’heures passées dans le service biomédical  _x000a_- Temps consacré aux réunions" sqref="B91:C91"/>
    <dataValidation allowBlank="1" showInputMessage="1" showErrorMessage="1" promptTitle="Modes de preuve : " prompt="- Réponses aux questionnaires de satisfaction_x000a_- Audits des services concernés" sqref="B92:C92 B106:C107"/>
    <dataValidation allowBlank="1" showInputMessage="1" showErrorMessage="1" promptTitle="Modes de preuve : " prompt="- Réponses aux questionnaires de satisfaction des services biomédicaux et autres services hospitaliers_x000a_- Audits des services concernés_x000a_- Etudes financières : couts d’achats, frais de maintenance, utilisation / rentabilité des DM " sqref="B93:C93"/>
    <dataValidation allowBlank="1" showInputMessage="1" showErrorMessage="1" promptTitle="Modes de preuve : " prompt="- Réponses aux questionnaires de satisfaction_x000a_- Audits des services concernés_x000a_" sqref="B94:C94 B103:C103"/>
    <dataValidation allowBlank="1" showInputMessage="1" showErrorMessage="1" promptTitle="Modes de preuve :" prompt="Etudes financières : couts d’achats, frais de maintenance, utilisation / rentabilité des DM, réforme, et main d’œuvre (en consensus avec le service financier, le service RH, la pharmacie et responsable d’achat) _x000a_" sqref="B95:C95"/>
    <dataValidation allowBlank="1" showInputMessage="1" showErrorMessage="1" promptTitle="Modes de preuve : " prompt="- Réponses des techniciens biomédicaux aux questionnaires de satisfaction_x000a_- Audits du service biomédical " sqref="B100:C100 B108:C108"/>
  </dataValidations>
  <hyperlinks>
    <hyperlink ref="A1" r:id="rId1"/>
    <hyperlink ref="B1" r:id="rId2" display="https://travaux.master.utc.fr/formations-master/ingenierie-de-la-sante/ids035-ingenierie-biomedicale-ght-france/"/>
    <hyperlink ref="C1" r:id="rId3" display="https://travaux.master.utc.fr/formations-master/ingenierie-de-la-sante/ids035-ingenierie-biomedicale-ght-france/"/>
    <hyperlink ref="D1" r:id="rId4" display="https://travaux.master.utc.fr/formations-master/ingenierie-de-la-sante/ids035-ingenierie-biomedicale-ght-france/"/>
    <hyperlink ref="E1" r:id="rId5" display="https://travaux.master.utc.fr/formations-master/ingenierie-de-la-sante/ids035-ingenierie-biomedicale-ght-france/"/>
  </hyperlinks>
  <printOptions horizontalCentered="1"/>
  <pageMargins left="0.2" right="0.2" top="0" bottom="0.27559055118110237" header="0" footer="0"/>
  <pageSetup paperSize="9" fitToHeight="5" orientation="landscape" r:id="rId6"/>
  <headerFooter>
    <oddFooter>&amp;L&amp;"Arial Italique,Italique"&amp;6&amp;K000000Fichier : &amp;F &amp;C&amp;"Arial Italique,Italique"&amp;6&amp;K000000 Onglet : &amp;A&amp;R&amp;"Arial Italique,Italique"&amp;6&amp;K000000Imprimé le &amp;D, page n° &amp;P/&amp;N</oddFooter>
  </headerFooter>
  <rowBreaks count="1" manualBreakCount="1">
    <brk id="24" max="16383" man="1"/>
  </rowBreaks>
  <ignoredErrors>
    <ignoredError sqref="F27:F28" emptyCellReference="1"/>
    <ignoredError sqref="A22" formula="1"/>
  </ignoredErrors>
  <drawing r:id="rId7"/>
  <extLst>
    <ext xmlns:x14="http://schemas.microsoft.com/office/spreadsheetml/2009/9/main" uri="{78C0D931-6437-407d-A8EE-F0AAD7539E65}">
      <x14:conditionalFormattings>
        <x14:conditionalFormatting xmlns:xm="http://schemas.microsoft.com/office/excel/2006/main">
          <x14:cfRule type="expression" priority="620" id="{625A13F8-E632-4941-9E6D-C417DA0BD518}">
            <xm:f>$F18=Utilitaires!$E$77</xm:f>
            <x14:dxf>
              <font>
                <color rgb="FF003BD5"/>
              </font>
              <fill>
                <patternFill>
                  <bgColor theme="0"/>
                </patternFill>
              </fill>
            </x14:dxf>
          </x14:cfRule>
          <x14:cfRule type="expression" priority="621" id="{1B71A5DC-126D-6E4F-9A77-0C18CD25F9B8}">
            <xm:f>$I18=Utilitaires!$D$74</xm:f>
            <x14:dxf>
              <font>
                <color rgb="FF0432FF"/>
              </font>
              <fill>
                <patternFill>
                  <bgColor theme="0"/>
                </patternFill>
              </fill>
            </x14:dxf>
          </x14:cfRule>
          <x14:cfRule type="expression" priority="622" id="{74F681BD-EF6B-7C41-9738-80F7949A38D1}">
            <xm:f>$I18=Utilitaires!$D$75</xm:f>
            <x14:dxf>
              <font>
                <color rgb="FF003BD5"/>
              </font>
              <fill>
                <patternFill>
                  <bgColor theme="0"/>
                </patternFill>
              </fill>
            </x14:dxf>
          </x14:cfRule>
          <x14:cfRule type="expression" priority="623" id="{19862014-853D-2641-B635-98331FAD8974}">
            <xm:f>$I18=Utilitaires!$D$76</xm:f>
            <x14:dxf>
              <font>
                <color rgb="FF0432FF"/>
              </font>
              <fill>
                <patternFill>
                  <bgColor theme="0"/>
                </patternFill>
              </fill>
            </x14:dxf>
          </x14:cfRule>
          <x14:cfRule type="expression" priority="624" id="{48DB9590-44B8-1C42-9A65-C9B2CFD76F37}">
            <xm:f>$I18=Utilitaires!$D$77</xm:f>
            <x14:dxf>
              <font>
                <color rgb="FF0432FF"/>
              </font>
              <fill>
                <patternFill>
                  <bgColor rgb="FFF1D2E0"/>
                </patternFill>
              </fill>
            </x14:dxf>
          </x14:cfRule>
          <xm:sqref>H18:H24</xm:sqref>
        </x14:conditionalFormatting>
        <x14:conditionalFormatting xmlns:xm="http://schemas.microsoft.com/office/excel/2006/main">
          <x14:cfRule type="expression" priority="625" id="{8C5BA794-ECE0-AC4B-A0C7-2BFA186E97DF}">
            <xm:f>$F18=Utilitaires!$E$76</xm:f>
            <x14:dxf>
              <font>
                <color rgb="FFFF0000"/>
              </font>
              <fill>
                <patternFill>
                  <bgColor rgb="FFFFFF00"/>
                </patternFill>
              </fill>
            </x14:dxf>
          </x14:cfRule>
          <x14:cfRule type="expression" priority="626" id="{60324A1F-D75F-F946-8C1C-2978BAD5D7A5}">
            <xm:f>$I18=Utilitaires!$D$77</xm:f>
            <x14:dxf>
              <font>
                <color theme="1"/>
              </font>
              <fill>
                <patternFill>
                  <bgColor rgb="FFF1D2E0"/>
                </patternFill>
              </fill>
            </x14:dxf>
          </x14:cfRule>
          <x14:cfRule type="expression" priority="627" id="{51C6CAFF-74C3-8E4D-B278-85FE0D0A4CA0}">
            <xm:f>$I18=Utilitaires!$D$76</xm:f>
            <x14:dxf>
              <font>
                <color rgb="FFFF0000"/>
              </font>
              <fill>
                <patternFill>
                  <bgColor theme="7" tint="0.39994506668294322"/>
                </patternFill>
              </fill>
            </x14:dxf>
          </x14:cfRule>
          <xm:sqref>I18:I24</xm:sqref>
        </x14:conditionalFormatting>
        <x14:conditionalFormatting xmlns:xm="http://schemas.microsoft.com/office/excel/2006/main">
          <x14:cfRule type="expression" priority="628" id="{26F58683-0D08-0E40-99B8-E22227594B77}">
            <xm:f>$F27=Utilitaires!$E$77</xm:f>
            <x14:dxf>
              <font>
                <color rgb="FF003BD5"/>
              </font>
              <fill>
                <patternFill>
                  <bgColor theme="0"/>
                </patternFill>
              </fill>
            </x14:dxf>
          </x14:cfRule>
          <x14:cfRule type="expression" priority="629" id="{BE5F7285-0099-D243-8B6A-C3999F71D371}">
            <xm:f>$I27=Utilitaires!$D$74</xm:f>
            <x14:dxf>
              <font>
                <color rgb="FF0432FF"/>
              </font>
              <fill>
                <patternFill>
                  <bgColor theme="0"/>
                </patternFill>
              </fill>
            </x14:dxf>
          </x14:cfRule>
          <x14:cfRule type="expression" priority="630" id="{DEBDFAA2-A0E7-804B-A4CC-B348C9E4DE04}">
            <xm:f>$I27=Utilitaires!$D$75</xm:f>
            <x14:dxf>
              <font>
                <color rgb="FF003BD5"/>
              </font>
              <fill>
                <patternFill>
                  <bgColor theme="0"/>
                </patternFill>
              </fill>
            </x14:dxf>
          </x14:cfRule>
          <x14:cfRule type="expression" priority="631" id="{FCED809B-29D2-6045-B248-4166194AE159}">
            <xm:f>$I27=Utilitaires!$D$76</xm:f>
            <x14:dxf>
              <font>
                <color rgb="FF0432FF"/>
              </font>
              <fill>
                <patternFill>
                  <bgColor theme="0"/>
                </patternFill>
              </fill>
            </x14:dxf>
          </x14:cfRule>
          <x14:cfRule type="expression" priority="632" id="{52FC981F-D3AF-C043-8D63-9F7B46875573}">
            <xm:f>$I27=Utilitaires!$D$77</xm:f>
            <x14:dxf>
              <font>
                <color rgb="FF0432FF"/>
              </font>
              <fill>
                <patternFill>
                  <bgColor rgb="FFF5CDA7"/>
                </patternFill>
              </fill>
            </x14:dxf>
          </x14:cfRule>
          <xm:sqref>H27:H33</xm:sqref>
        </x14:conditionalFormatting>
        <x14:conditionalFormatting xmlns:xm="http://schemas.microsoft.com/office/excel/2006/main">
          <x14:cfRule type="expression" priority="633" id="{0071BD9B-6851-124B-B0FF-948A542D573A}">
            <xm:f>$F27=Utilitaires!$E$76</xm:f>
            <x14:dxf>
              <font>
                <color rgb="FFFF0000"/>
              </font>
              <fill>
                <patternFill>
                  <bgColor rgb="FFFFFF00"/>
                </patternFill>
              </fill>
            </x14:dxf>
          </x14:cfRule>
          <x14:cfRule type="expression" priority="634" id="{B972DABE-60B1-4442-850F-9A4AA987A145}">
            <xm:f>$I27=Utilitaires!$D$77</xm:f>
            <x14:dxf>
              <font>
                <color theme="1"/>
              </font>
              <fill>
                <patternFill>
                  <bgColor rgb="FFF5CDA7"/>
                </patternFill>
              </fill>
            </x14:dxf>
          </x14:cfRule>
          <x14:cfRule type="expression" priority="635" id="{04F6196F-4EBE-A442-B95B-E08BD4909538}">
            <xm:f>$I27=Utilitaires!$D$76</xm:f>
            <x14:dxf>
              <font>
                <color rgb="FFFF0000"/>
              </font>
              <fill>
                <patternFill>
                  <bgColor theme="7" tint="0.39994506668294322"/>
                </patternFill>
              </fill>
            </x14:dxf>
          </x14:cfRule>
          <xm:sqref>I27:I33</xm:sqref>
        </x14:conditionalFormatting>
        <x14:conditionalFormatting xmlns:xm="http://schemas.microsoft.com/office/excel/2006/main">
          <x14:cfRule type="expression" priority="636" id="{DC10684A-C612-6E42-BB80-634D1AC2A90A}">
            <xm:f>$F18=Utilitaires!$E$74</xm:f>
            <x14:dxf>
              <font>
                <color rgb="FFFF0000"/>
              </font>
              <fill>
                <patternFill>
                  <bgColor theme="7" tint="0.39994506668294322"/>
                </patternFill>
              </fill>
            </x14:dxf>
          </x14:cfRule>
          <xm:sqref>F36:G43 F46:G52 F55:G62 F65:G70 F73:G79 F82:G88 F91:G95 F100:G103 F106:G108 F27:G33 F18:G24</xm:sqref>
        </x14:conditionalFormatting>
        <x14:conditionalFormatting xmlns:xm="http://schemas.microsoft.com/office/excel/2006/main">
          <x14:cfRule type="expression" priority="647" id="{D49DD54F-8954-4248-92D8-BA46D2ACBCD8}">
            <xm:f>$F18=Utilitaires!$E$75</xm:f>
            <x14:dxf>
              <font>
                <color rgb="FF9C0006"/>
              </font>
              <fill>
                <patternFill>
                  <bgColor rgb="FFFFC7CE"/>
                </patternFill>
              </fill>
            </x14:dxf>
          </x14:cfRule>
          <x14:cfRule type="expression" priority="648" id="{E3BF1C53-E19C-844E-8B20-1FD31D23CC90}">
            <xm:f>$F18=Utilitaires!$E$76</xm:f>
            <x14:dxf>
              <font>
                <color rgb="FFFF0000"/>
              </font>
              <fill>
                <patternFill>
                  <bgColor rgb="FFFFFF00"/>
                </patternFill>
              </fill>
            </x14:dxf>
          </x14:cfRule>
          <xm:sqref>F36:G43 F46:G52 F55:G62 F65:G70 F73:G79 F82:G88 F91:G95 F100:G103 F106:G108 F27:G33 F18:G24</xm:sqref>
        </x14:conditionalFormatting>
        <x14:conditionalFormatting xmlns:xm="http://schemas.microsoft.com/office/excel/2006/main">
          <x14:cfRule type="expression" priority="669" id="{5C4700C7-1EFE-C547-BACA-7DFA199DC8B9}">
            <xm:f>$F18=Utilitaires!$E$77</xm:f>
            <x14:dxf>
              <font>
                <color rgb="FFFF0000"/>
              </font>
              <fill>
                <patternFill>
                  <bgColor rgb="FFFFFF00"/>
                </patternFill>
              </fill>
            </x14:dxf>
          </x14:cfRule>
          <xm:sqref>F36:G43 F46:G52 F55:G62 F65:G70 F73:G79 F82:G88 F91:G95 F100:G103 F106:G108 F27:G33 F18:G24</xm:sqref>
        </x14:conditionalFormatting>
        <x14:conditionalFormatting xmlns:xm="http://schemas.microsoft.com/office/excel/2006/main">
          <x14:cfRule type="expression" priority="680" id="{0449A34A-7D59-C84C-A6DD-628608D6551A}">
            <xm:f>$F18=Utilitaires!$E$78</xm:f>
            <x14:dxf>
              <font>
                <color rgb="FFFF0000"/>
              </font>
              <fill>
                <patternFill>
                  <bgColor theme="0" tint="-4.9989318521683403E-2"/>
                </patternFill>
              </fill>
            </x14:dxf>
          </x14:cfRule>
          <xm:sqref>F36:F43 F46:F52 F55:F62 F65:F70 F73:F79 F82:F88 F91:F95 F100:F103 F106:F108 F27:F33 F18:F24</xm:sqref>
        </x14:conditionalFormatting>
        <x14:conditionalFormatting xmlns:xm="http://schemas.microsoft.com/office/excel/2006/main">
          <x14:cfRule type="expression" priority="691" id="{A8EB93CE-1A88-C944-981E-7C45A680362C}">
            <xm:f>$F36=Utilitaires!$E$77</xm:f>
            <x14:dxf>
              <font>
                <color rgb="FF003BD5"/>
              </font>
              <fill>
                <patternFill>
                  <bgColor theme="0"/>
                </patternFill>
              </fill>
            </x14:dxf>
          </x14:cfRule>
          <x14:cfRule type="expression" priority="692" id="{98FF1C84-DC98-DA43-A8BE-DCDCFDE97257}">
            <xm:f>$I36=Utilitaires!$D$74</xm:f>
            <x14:dxf>
              <font>
                <color rgb="FF0432FF"/>
              </font>
              <fill>
                <patternFill>
                  <bgColor theme="0"/>
                </patternFill>
              </fill>
            </x14:dxf>
          </x14:cfRule>
          <x14:cfRule type="expression" priority="693" id="{131B9E56-20E2-024A-8B49-27EE8ABA1C10}">
            <xm:f>$I36=Utilitaires!$D$75</xm:f>
            <x14:dxf>
              <font>
                <color rgb="FF003BD5"/>
              </font>
              <fill>
                <patternFill>
                  <bgColor theme="0"/>
                </patternFill>
              </fill>
            </x14:dxf>
          </x14:cfRule>
          <x14:cfRule type="expression" priority="694" id="{55754667-A310-2148-A052-101709AD2FF9}">
            <xm:f>$I36=Utilitaires!$D$76</xm:f>
            <x14:dxf>
              <font>
                <color rgb="FF0432FF"/>
              </font>
              <fill>
                <patternFill>
                  <bgColor theme="0"/>
                </patternFill>
              </fill>
            </x14:dxf>
          </x14:cfRule>
          <x14:cfRule type="expression" priority="695" id="{CC3DC2FE-A838-DB44-B262-CEACD4DFDE27}">
            <xm:f>$I36=Utilitaires!$D$77</xm:f>
            <x14:dxf>
              <font>
                <color rgb="FF0432FF"/>
              </font>
              <fill>
                <patternFill>
                  <bgColor rgb="FFFFFFCC"/>
                </patternFill>
              </fill>
            </x14:dxf>
          </x14:cfRule>
          <xm:sqref>H36:H43</xm:sqref>
        </x14:conditionalFormatting>
        <x14:conditionalFormatting xmlns:xm="http://schemas.microsoft.com/office/excel/2006/main">
          <x14:cfRule type="expression" priority="696" id="{17D14134-544A-B64D-B0AA-ECAB3F4BD6A1}">
            <xm:f>$F36=Utilitaires!$E$76</xm:f>
            <x14:dxf>
              <font>
                <color rgb="FFFF0000"/>
              </font>
              <fill>
                <patternFill>
                  <bgColor rgb="FFFFFF00"/>
                </patternFill>
              </fill>
            </x14:dxf>
          </x14:cfRule>
          <x14:cfRule type="expression" priority="697" id="{0DFD5C88-F3A6-B54F-AE78-BD11F4DB76AF}">
            <xm:f>$I36=Utilitaires!$D$77</xm:f>
            <x14:dxf>
              <font>
                <color theme="1"/>
              </font>
              <fill>
                <patternFill>
                  <bgColor rgb="FFFFFFCC"/>
                </patternFill>
              </fill>
            </x14:dxf>
          </x14:cfRule>
          <x14:cfRule type="expression" priority="698" id="{0306F9C8-2D86-A749-8C28-A2C090BB72AA}">
            <xm:f>$I36=Utilitaires!$D$76</xm:f>
            <x14:dxf>
              <font>
                <color rgb="FFFF0000"/>
              </font>
              <fill>
                <patternFill>
                  <bgColor theme="7" tint="0.39994506668294322"/>
                </patternFill>
              </fill>
            </x14:dxf>
          </x14:cfRule>
          <xm:sqref>I36:I43</xm:sqref>
        </x14:conditionalFormatting>
        <x14:conditionalFormatting xmlns:xm="http://schemas.microsoft.com/office/excel/2006/main">
          <x14:cfRule type="expression" priority="699" id="{EAB664B8-D4F9-0A41-8CFB-7DB5CDE8B303}">
            <xm:f>$F46=Utilitaires!$E$77</xm:f>
            <x14:dxf>
              <font>
                <color rgb="FF003BD5"/>
              </font>
              <fill>
                <patternFill>
                  <bgColor theme="0"/>
                </patternFill>
              </fill>
            </x14:dxf>
          </x14:cfRule>
          <x14:cfRule type="expression" priority="700" id="{16304BB7-E73D-0F44-9309-74C6FDE405CA}">
            <xm:f>$I46=Utilitaires!$D$74</xm:f>
            <x14:dxf>
              <font>
                <color rgb="FF0432FF"/>
              </font>
              <fill>
                <patternFill>
                  <bgColor theme="0"/>
                </patternFill>
              </fill>
            </x14:dxf>
          </x14:cfRule>
          <x14:cfRule type="expression" priority="701" id="{DCD043E1-BED8-C548-B68D-E43617A04FE7}">
            <xm:f>$I46=Utilitaires!$D$75</xm:f>
            <x14:dxf>
              <font>
                <color rgb="FF003BD5"/>
              </font>
              <fill>
                <patternFill>
                  <bgColor theme="0"/>
                </patternFill>
              </fill>
            </x14:dxf>
          </x14:cfRule>
          <x14:cfRule type="expression" priority="702" id="{A1C50DE6-7309-9247-A2EC-7190BA87FA9F}">
            <xm:f>$I46=Utilitaires!$D$76</xm:f>
            <x14:dxf>
              <font>
                <color rgb="FF0432FF"/>
              </font>
              <fill>
                <patternFill>
                  <bgColor theme="0"/>
                </patternFill>
              </fill>
            </x14:dxf>
          </x14:cfRule>
          <x14:cfRule type="expression" priority="703" id="{08ED8888-E8D0-0549-9E9D-B0109311E05D}">
            <xm:f>$I46=Utilitaires!$D$77</xm:f>
            <x14:dxf>
              <font>
                <color rgb="FF0432FF"/>
              </font>
              <fill>
                <patternFill>
                  <bgColor rgb="FFD8F3DB"/>
                </patternFill>
              </fill>
            </x14:dxf>
          </x14:cfRule>
          <xm:sqref>H46:H52</xm:sqref>
        </x14:conditionalFormatting>
        <x14:conditionalFormatting xmlns:xm="http://schemas.microsoft.com/office/excel/2006/main">
          <x14:cfRule type="expression" priority="704" id="{A81E06C3-E0A3-7840-BC7E-AEE0DEFB8ECB}">
            <xm:f>$F46=Utilitaires!$E$76</xm:f>
            <x14:dxf>
              <font>
                <color rgb="FFFF0000"/>
              </font>
              <fill>
                <patternFill>
                  <bgColor rgb="FFFFFF00"/>
                </patternFill>
              </fill>
            </x14:dxf>
          </x14:cfRule>
          <x14:cfRule type="expression" priority="705" id="{9E13483E-B219-9B47-AF28-DFCB8FBA14AD}">
            <xm:f>$I46=Utilitaires!$D$77</xm:f>
            <x14:dxf>
              <font>
                <color theme="1"/>
              </font>
              <fill>
                <patternFill>
                  <bgColor rgb="FFD8F3DB"/>
                </patternFill>
              </fill>
            </x14:dxf>
          </x14:cfRule>
          <x14:cfRule type="expression" priority="706" id="{3EF138D4-125E-A344-A242-7DFA704487D2}">
            <xm:f>$I46=Utilitaires!$D$76</xm:f>
            <x14:dxf>
              <font>
                <color rgb="FFFF0000"/>
              </font>
              <fill>
                <patternFill>
                  <bgColor theme="7" tint="0.39994506668294322"/>
                </patternFill>
              </fill>
            </x14:dxf>
          </x14:cfRule>
          <xm:sqref>I46:I52</xm:sqref>
        </x14:conditionalFormatting>
        <x14:conditionalFormatting xmlns:xm="http://schemas.microsoft.com/office/excel/2006/main">
          <x14:cfRule type="expression" priority="707" id="{85529C05-A5DC-F145-94AE-1E2B9B22F2B3}">
            <xm:f>$F55=Utilitaires!$E$77</xm:f>
            <x14:dxf>
              <font>
                <color rgb="FF003BD5"/>
              </font>
              <fill>
                <patternFill>
                  <bgColor theme="0"/>
                </patternFill>
              </fill>
            </x14:dxf>
          </x14:cfRule>
          <x14:cfRule type="expression" priority="708" id="{4BBDF166-3AD5-124A-82E4-13F135E57F07}">
            <xm:f>$I55=Utilitaires!$D$74</xm:f>
            <x14:dxf>
              <font>
                <color rgb="FF0432FF"/>
              </font>
              <fill>
                <patternFill>
                  <bgColor theme="0"/>
                </patternFill>
              </fill>
            </x14:dxf>
          </x14:cfRule>
          <x14:cfRule type="expression" priority="709" id="{EF01C5DB-0C80-2B44-B971-703C7E9A98AA}">
            <xm:f>$I55=Utilitaires!$D$75</xm:f>
            <x14:dxf>
              <font>
                <color rgb="FF003BD5"/>
              </font>
              <fill>
                <patternFill>
                  <bgColor theme="0"/>
                </patternFill>
              </fill>
            </x14:dxf>
          </x14:cfRule>
          <x14:cfRule type="expression" priority="710" id="{8F8EC662-FB43-9A4B-B21B-DDAFEB7DB592}">
            <xm:f>$I55=Utilitaires!$D$76</xm:f>
            <x14:dxf>
              <font>
                <color rgb="FF0432FF"/>
              </font>
              <fill>
                <patternFill>
                  <bgColor theme="0"/>
                </patternFill>
              </fill>
            </x14:dxf>
          </x14:cfRule>
          <x14:cfRule type="expression" priority="711" id="{A3C08F30-9FBF-A242-B9F0-AC3EDDF6BB40}">
            <xm:f>$I55=Utilitaires!$D$77</xm:f>
            <x14:dxf>
              <font>
                <color rgb="FF0432FF"/>
              </font>
              <fill>
                <patternFill>
                  <bgColor rgb="FFE7FFFC"/>
                </patternFill>
              </fill>
            </x14:dxf>
          </x14:cfRule>
          <xm:sqref>H55:H62</xm:sqref>
        </x14:conditionalFormatting>
        <x14:conditionalFormatting xmlns:xm="http://schemas.microsoft.com/office/excel/2006/main">
          <x14:cfRule type="expression" priority="712" id="{2DA4C117-752E-A841-B320-5716440007DD}">
            <xm:f>$F55=Utilitaires!$E$76</xm:f>
            <x14:dxf>
              <font>
                <color rgb="FFFF0000"/>
              </font>
              <fill>
                <patternFill>
                  <bgColor rgb="FFFFFF00"/>
                </patternFill>
              </fill>
            </x14:dxf>
          </x14:cfRule>
          <x14:cfRule type="expression" priority="713" id="{B85C5FB9-5937-ED49-A4B7-AD11AB476165}">
            <xm:f>$I55=Utilitaires!$D$77</xm:f>
            <x14:dxf>
              <font>
                <color theme="1"/>
              </font>
              <fill>
                <patternFill>
                  <bgColor rgb="FFE7FFFC"/>
                </patternFill>
              </fill>
            </x14:dxf>
          </x14:cfRule>
          <x14:cfRule type="expression" priority="714" id="{B08BE94E-7F68-1E4C-BD60-08B2A63EA822}">
            <xm:f>$I55=Utilitaires!$D$76</xm:f>
            <x14:dxf>
              <font>
                <color rgb="FFFF0000"/>
              </font>
              <fill>
                <patternFill>
                  <bgColor theme="7" tint="0.39994506668294322"/>
                </patternFill>
              </fill>
            </x14:dxf>
          </x14:cfRule>
          <xm:sqref>I55:I62</xm:sqref>
        </x14:conditionalFormatting>
        <x14:conditionalFormatting xmlns:xm="http://schemas.microsoft.com/office/excel/2006/main">
          <x14:cfRule type="expression" priority="715" id="{D13DE69A-4DC0-3D4D-941B-3CF68EC78461}">
            <xm:f>$F65=Utilitaires!$E$77</xm:f>
            <x14:dxf>
              <font>
                <color rgb="FF003BD5"/>
              </font>
              <fill>
                <patternFill>
                  <bgColor theme="0"/>
                </patternFill>
              </fill>
            </x14:dxf>
          </x14:cfRule>
          <x14:cfRule type="expression" priority="716" id="{0FDD5D4A-ABF0-544E-9C97-87F3CC7F055F}">
            <xm:f>$I65=Utilitaires!$D$74</xm:f>
            <x14:dxf>
              <font>
                <color rgb="FF0432FF"/>
              </font>
              <fill>
                <patternFill>
                  <bgColor theme="0"/>
                </patternFill>
              </fill>
            </x14:dxf>
          </x14:cfRule>
          <x14:cfRule type="expression" priority="717" id="{1DB93603-6BF5-5F4B-AEB6-7ED148B0D412}">
            <xm:f>$I65=Utilitaires!$D$75</xm:f>
            <x14:dxf>
              <font>
                <color rgb="FF003BD5"/>
              </font>
              <fill>
                <patternFill>
                  <bgColor theme="0"/>
                </patternFill>
              </fill>
            </x14:dxf>
          </x14:cfRule>
          <x14:cfRule type="expression" priority="718" id="{CADC87EF-0E48-EB44-B1DE-AB0A23988450}">
            <xm:f>$I65=Utilitaires!$D$76</xm:f>
            <x14:dxf>
              <font>
                <color rgb="FF0432FF"/>
              </font>
              <fill>
                <patternFill>
                  <bgColor theme="0"/>
                </patternFill>
              </fill>
            </x14:dxf>
          </x14:cfRule>
          <x14:cfRule type="expression" priority="719" id="{A297F0E0-195F-CF4D-AFC7-CA447D83BAE3}">
            <xm:f>$I65=Utilitaires!$D$77</xm:f>
            <x14:dxf>
              <font>
                <color rgb="FF0432FF"/>
              </font>
              <fill>
                <patternFill>
                  <bgColor rgb="FFDDF2FD"/>
                </patternFill>
              </fill>
            </x14:dxf>
          </x14:cfRule>
          <xm:sqref>H65:H70</xm:sqref>
        </x14:conditionalFormatting>
        <x14:conditionalFormatting xmlns:xm="http://schemas.microsoft.com/office/excel/2006/main">
          <x14:cfRule type="expression" priority="720" id="{313C07BE-DCF9-DA4D-BD26-85FB41D0482B}">
            <xm:f>$F65=Utilitaires!$E$76</xm:f>
            <x14:dxf>
              <font>
                <color rgb="FFFF0000"/>
              </font>
              <fill>
                <patternFill>
                  <bgColor rgb="FFFFFF00"/>
                </patternFill>
              </fill>
            </x14:dxf>
          </x14:cfRule>
          <x14:cfRule type="expression" priority="721" id="{BB0C6D43-1E98-7E49-A5D5-3F48128C409E}">
            <xm:f>$I65=Utilitaires!$D$77</xm:f>
            <x14:dxf>
              <font>
                <color theme="1"/>
              </font>
              <fill>
                <patternFill>
                  <bgColor rgb="FFDDF2FD"/>
                </patternFill>
              </fill>
            </x14:dxf>
          </x14:cfRule>
          <x14:cfRule type="expression" priority="722" id="{878E90C8-AAA5-9941-B88B-5997FC2AD09C}">
            <xm:f>$I65=Utilitaires!$D$76</xm:f>
            <x14:dxf>
              <font>
                <color rgb="FFFF0000"/>
              </font>
              <fill>
                <patternFill>
                  <bgColor theme="7" tint="0.39994506668294322"/>
                </patternFill>
              </fill>
            </x14:dxf>
          </x14:cfRule>
          <xm:sqref>I65:I70</xm:sqref>
        </x14:conditionalFormatting>
        <x14:conditionalFormatting xmlns:xm="http://schemas.microsoft.com/office/excel/2006/main">
          <x14:cfRule type="expression" priority="723" id="{44F7C199-9F16-704D-82C3-AA16B00F95C5}">
            <xm:f>$F73=Utilitaires!$E$77</xm:f>
            <x14:dxf>
              <font>
                <color rgb="FF003BD5"/>
              </font>
              <fill>
                <patternFill>
                  <bgColor theme="0"/>
                </patternFill>
              </fill>
            </x14:dxf>
          </x14:cfRule>
          <x14:cfRule type="expression" priority="724" id="{813F68A3-1408-A446-9B05-FB1B8FBEEFCE}">
            <xm:f>$I73=Utilitaires!$D$74</xm:f>
            <x14:dxf>
              <font>
                <color rgb="FF0432FF"/>
              </font>
              <fill>
                <patternFill>
                  <bgColor theme="0"/>
                </patternFill>
              </fill>
            </x14:dxf>
          </x14:cfRule>
          <x14:cfRule type="expression" priority="725" id="{AEBDFE27-9B6A-9C48-B92F-1A55D5643EC0}">
            <xm:f>$I73=Utilitaires!$D$75</xm:f>
            <x14:dxf>
              <font>
                <color rgb="FF003BD5"/>
              </font>
              <fill>
                <patternFill>
                  <bgColor theme="0"/>
                </patternFill>
              </fill>
            </x14:dxf>
          </x14:cfRule>
          <x14:cfRule type="expression" priority="726" id="{FA615ACC-1C63-7D49-BC61-835D5BFFB07A}">
            <xm:f>$I73=Utilitaires!$D$76</xm:f>
            <x14:dxf>
              <font>
                <color rgb="FF0432FF"/>
              </font>
              <fill>
                <patternFill>
                  <bgColor theme="0"/>
                </patternFill>
              </fill>
            </x14:dxf>
          </x14:cfRule>
          <x14:cfRule type="expression" priority="727" id="{B2E3C538-51E2-5D49-ACEC-39CF336DF2E1}">
            <xm:f>$I73=Utilitaires!$D$77</xm:f>
            <x14:dxf>
              <font>
                <color rgb="FF0432FF"/>
              </font>
              <fill>
                <patternFill>
                  <bgColor rgb="FFCDE1F2"/>
                </patternFill>
              </fill>
            </x14:dxf>
          </x14:cfRule>
          <xm:sqref>H73:H79</xm:sqref>
        </x14:conditionalFormatting>
        <x14:conditionalFormatting xmlns:xm="http://schemas.microsoft.com/office/excel/2006/main">
          <x14:cfRule type="expression" priority="728" id="{EE1DFFC0-B43F-C245-85FD-FBF0A267D102}">
            <xm:f>$F73=Utilitaires!$E$76</xm:f>
            <x14:dxf>
              <font>
                <color rgb="FFFF0000"/>
              </font>
              <fill>
                <patternFill>
                  <bgColor rgb="FFFFFF00"/>
                </patternFill>
              </fill>
            </x14:dxf>
          </x14:cfRule>
          <x14:cfRule type="expression" priority="729" id="{73B3FDF5-4E88-4545-89C0-4409C8CF330D}">
            <xm:f>$I73=Utilitaires!$D$77</xm:f>
            <x14:dxf>
              <font>
                <color theme="1"/>
              </font>
              <fill>
                <patternFill>
                  <bgColor rgb="FFCDE1F2"/>
                </patternFill>
              </fill>
            </x14:dxf>
          </x14:cfRule>
          <x14:cfRule type="expression" priority="730" id="{C9A46606-E749-2346-A8FC-5393A6C0E7ED}">
            <xm:f>$I73=Utilitaires!$D$76</xm:f>
            <x14:dxf>
              <font>
                <color rgb="FFFF0000"/>
              </font>
              <fill>
                <patternFill>
                  <bgColor theme="7" tint="0.39994506668294322"/>
                </patternFill>
              </fill>
            </x14:dxf>
          </x14:cfRule>
          <xm:sqref>I73:I79</xm:sqref>
        </x14:conditionalFormatting>
        <x14:conditionalFormatting xmlns:xm="http://schemas.microsoft.com/office/excel/2006/main">
          <x14:cfRule type="expression" priority="731" id="{106D7370-5C06-F447-86AF-B901CC08F451}">
            <xm:f>$F82=Utilitaires!$E$77</xm:f>
            <x14:dxf>
              <font>
                <color rgb="FF003BD5"/>
              </font>
              <fill>
                <patternFill>
                  <bgColor theme="0"/>
                </patternFill>
              </fill>
            </x14:dxf>
          </x14:cfRule>
          <x14:cfRule type="expression" priority="732" id="{8A5C062C-40EB-D84C-8CC8-1908C3A69694}">
            <xm:f>$I82=Utilitaires!$D$74</xm:f>
            <x14:dxf>
              <font>
                <color rgb="FF0432FF"/>
              </font>
              <fill>
                <patternFill>
                  <bgColor theme="0"/>
                </patternFill>
              </fill>
            </x14:dxf>
          </x14:cfRule>
          <x14:cfRule type="expression" priority="733" id="{7B246465-0E86-A84E-AEC9-8D0F22D58251}">
            <xm:f>$I82=Utilitaires!$D$75</xm:f>
            <x14:dxf>
              <font>
                <color rgb="FF003BD5"/>
              </font>
              <fill>
                <patternFill>
                  <bgColor theme="0"/>
                </patternFill>
              </fill>
            </x14:dxf>
          </x14:cfRule>
          <x14:cfRule type="expression" priority="734" id="{EB0EFA6D-0FDE-994E-8F25-90BAD58E386D}">
            <xm:f>$I82=Utilitaires!$D$76</xm:f>
            <x14:dxf>
              <font>
                <color rgb="FF0432FF"/>
              </font>
              <fill>
                <patternFill>
                  <bgColor theme="0"/>
                </patternFill>
              </fill>
            </x14:dxf>
          </x14:cfRule>
          <x14:cfRule type="expression" priority="735" id="{4BD3202D-EC4C-B447-B920-1385A8DFBA3A}">
            <xm:f>$I82=Utilitaires!$D$77</xm:f>
            <x14:dxf>
              <font>
                <color rgb="FF0432FF"/>
              </font>
              <fill>
                <patternFill>
                  <bgColor rgb="FFEDD5FF"/>
                </patternFill>
              </fill>
            </x14:dxf>
          </x14:cfRule>
          <xm:sqref>H82:H88</xm:sqref>
        </x14:conditionalFormatting>
        <x14:conditionalFormatting xmlns:xm="http://schemas.microsoft.com/office/excel/2006/main">
          <x14:cfRule type="expression" priority="736" id="{20E3BB18-9106-7541-8F8E-7CEAF779420C}">
            <xm:f>$F82=Utilitaires!$E$76</xm:f>
            <x14:dxf>
              <font>
                <color rgb="FFFF0000"/>
              </font>
              <fill>
                <patternFill>
                  <bgColor rgb="FFFFFF00"/>
                </patternFill>
              </fill>
            </x14:dxf>
          </x14:cfRule>
          <x14:cfRule type="expression" priority="737" id="{02836BC6-2831-A94F-864A-7EACD1140679}">
            <xm:f>$I82=Utilitaires!$D$77</xm:f>
            <x14:dxf>
              <font>
                <color theme="1"/>
              </font>
              <fill>
                <patternFill>
                  <bgColor rgb="FFEDD5FF"/>
                </patternFill>
              </fill>
            </x14:dxf>
          </x14:cfRule>
          <x14:cfRule type="expression" priority="738" id="{7C39999E-868B-E041-92C9-E267B079D49F}">
            <xm:f>$I82=Utilitaires!$D$76</xm:f>
            <x14:dxf>
              <font>
                <color rgb="FFFF0000"/>
              </font>
              <fill>
                <patternFill>
                  <bgColor theme="7" tint="0.39994506668294322"/>
                </patternFill>
              </fill>
            </x14:dxf>
          </x14:cfRule>
          <xm:sqref>I82:I88</xm:sqref>
        </x14:conditionalFormatting>
        <x14:conditionalFormatting xmlns:xm="http://schemas.microsoft.com/office/excel/2006/main">
          <x14:cfRule type="expression" priority="739" id="{E97E201F-2363-AE4F-8EDC-653DD6517583}">
            <xm:f>$F91=Utilitaires!$E$77</xm:f>
            <x14:dxf>
              <font>
                <color rgb="FF003BD5"/>
              </font>
              <fill>
                <patternFill>
                  <bgColor theme="0"/>
                </patternFill>
              </fill>
            </x14:dxf>
          </x14:cfRule>
          <x14:cfRule type="expression" priority="740" id="{E09562FA-343B-8B47-8414-CD319AAA79C8}">
            <xm:f>$I91=Utilitaires!$D$74</xm:f>
            <x14:dxf>
              <font>
                <color rgb="FF0432FF"/>
              </font>
              <fill>
                <patternFill>
                  <bgColor theme="0"/>
                </patternFill>
              </fill>
            </x14:dxf>
          </x14:cfRule>
          <x14:cfRule type="expression" priority="741" id="{4E25CB03-16E0-0B4E-8033-45C9E69FFCBD}">
            <xm:f>$I91=Utilitaires!$D$75</xm:f>
            <x14:dxf>
              <font>
                <color rgb="FF003BD5"/>
              </font>
              <fill>
                <patternFill>
                  <bgColor theme="0"/>
                </patternFill>
              </fill>
            </x14:dxf>
          </x14:cfRule>
          <x14:cfRule type="expression" priority="742" id="{3FCF0AB6-0E02-E140-BFFA-F07CB93B8EC5}">
            <xm:f>$I91=Utilitaires!$D$76</xm:f>
            <x14:dxf>
              <font>
                <color rgb="FF0432FF"/>
              </font>
              <fill>
                <patternFill>
                  <bgColor theme="0"/>
                </patternFill>
              </fill>
            </x14:dxf>
          </x14:cfRule>
          <x14:cfRule type="expression" priority="743" id="{712FB4F3-D611-8744-BE63-24E68152355D}">
            <xm:f>$I91=Utilitaires!$D$77</xm:f>
            <x14:dxf>
              <font>
                <color rgb="FF0432FF"/>
              </font>
              <fill>
                <patternFill>
                  <bgColor rgb="FFC2ECEE"/>
                </patternFill>
              </fill>
            </x14:dxf>
          </x14:cfRule>
          <xm:sqref>H91:H95</xm:sqref>
        </x14:conditionalFormatting>
        <x14:conditionalFormatting xmlns:xm="http://schemas.microsoft.com/office/excel/2006/main">
          <x14:cfRule type="expression" priority="744" id="{A19320CA-22B8-B04C-9B1A-2C06A5743B74}">
            <xm:f>$F91=Utilitaires!$E$76</xm:f>
            <x14:dxf>
              <font>
                <color rgb="FFFF0000"/>
              </font>
              <fill>
                <patternFill>
                  <bgColor rgb="FFFFFF00"/>
                </patternFill>
              </fill>
            </x14:dxf>
          </x14:cfRule>
          <x14:cfRule type="expression" priority="745" id="{CAF1C49E-031B-BE40-9C38-C749BAB9C2A0}">
            <xm:f>$I91=Utilitaires!$D$77</xm:f>
            <x14:dxf>
              <font>
                <color theme="1"/>
              </font>
              <fill>
                <patternFill>
                  <bgColor rgb="FFC2ECEE"/>
                </patternFill>
              </fill>
            </x14:dxf>
          </x14:cfRule>
          <x14:cfRule type="expression" priority="746" id="{0C23D1B9-CEAD-7C46-93F4-853FDC14A54C}">
            <xm:f>$I91=Utilitaires!$D$76</xm:f>
            <x14:dxf>
              <font>
                <color rgb="FFFF0000"/>
              </font>
              <fill>
                <patternFill>
                  <bgColor theme="7" tint="0.39994506668294322"/>
                </patternFill>
              </fill>
            </x14:dxf>
          </x14:cfRule>
          <xm:sqref>I91:I95</xm:sqref>
        </x14:conditionalFormatting>
        <x14:conditionalFormatting xmlns:xm="http://schemas.microsoft.com/office/excel/2006/main">
          <x14:cfRule type="expression" priority="747" id="{08455FCC-CCD2-7246-A974-E2F36E2FAEE9}">
            <xm:f>$F100=Utilitaires!$E$77</xm:f>
            <x14:dxf>
              <font>
                <color rgb="FF003BD5"/>
              </font>
              <fill>
                <patternFill>
                  <bgColor theme="0"/>
                </patternFill>
              </fill>
            </x14:dxf>
          </x14:cfRule>
          <x14:cfRule type="expression" priority="748" id="{899C8F5B-024C-804C-B586-67254AC14E84}">
            <xm:f>$I100=Utilitaires!$D$74</xm:f>
            <x14:dxf>
              <font>
                <color rgb="FF0432FF"/>
              </font>
              <fill>
                <patternFill>
                  <bgColor theme="0"/>
                </patternFill>
              </fill>
            </x14:dxf>
          </x14:cfRule>
          <x14:cfRule type="expression" priority="749" id="{79F3F65B-10DB-B044-9CBC-98BCCA40A138}">
            <xm:f>$I100=Utilitaires!$D$75</xm:f>
            <x14:dxf>
              <font>
                <color rgb="FF003BD5"/>
              </font>
              <fill>
                <patternFill>
                  <bgColor theme="0"/>
                </patternFill>
              </fill>
            </x14:dxf>
          </x14:cfRule>
          <x14:cfRule type="expression" priority="750" id="{903EC31C-D6FC-7D4E-8174-B89886996730}">
            <xm:f>$I100=Utilitaires!$D$76</xm:f>
            <x14:dxf>
              <font>
                <color rgb="FF0432FF"/>
              </font>
              <fill>
                <patternFill>
                  <bgColor theme="0"/>
                </patternFill>
              </fill>
            </x14:dxf>
          </x14:cfRule>
          <x14:cfRule type="expression" priority="751" id="{0CB59FC6-3152-3844-8D5D-D3FC5BAB7468}">
            <xm:f>$I100=Utilitaires!$D$77</xm:f>
            <x14:dxf>
              <font>
                <color rgb="FF0432FF"/>
              </font>
              <fill>
                <patternFill>
                  <bgColor rgb="FFFED3F3"/>
                </patternFill>
              </fill>
            </x14:dxf>
          </x14:cfRule>
          <xm:sqref>H100:H103 H106:H108</xm:sqref>
        </x14:conditionalFormatting>
        <x14:conditionalFormatting xmlns:xm="http://schemas.microsoft.com/office/excel/2006/main">
          <x14:cfRule type="expression" priority="757" id="{D9EB7DD9-3BA3-4946-AD2E-C0C8DD9F6A87}">
            <xm:f>$F100=Utilitaires!$E$76</xm:f>
            <x14:dxf>
              <font>
                <color rgb="FFFF0000"/>
              </font>
              <fill>
                <patternFill>
                  <bgColor rgb="FFFFFF00"/>
                </patternFill>
              </fill>
            </x14:dxf>
          </x14:cfRule>
          <x14:cfRule type="expression" priority="758" id="{3126D798-67DB-5643-B40E-877E85966601}">
            <xm:f>$I100=Utilitaires!$D$77</xm:f>
            <x14:dxf>
              <font>
                <color theme="1"/>
              </font>
              <fill>
                <patternFill>
                  <bgColor rgb="FFFED3F3"/>
                </patternFill>
              </fill>
            </x14:dxf>
          </x14:cfRule>
          <x14:cfRule type="expression" priority="759" id="{5DBC261B-69C6-C341-8911-DE8F0F55137F}">
            <xm:f>$I100=Utilitaires!$D$76</xm:f>
            <x14:dxf>
              <font>
                <color rgb="FFFF0000"/>
              </font>
              <fill>
                <patternFill>
                  <bgColor theme="7" tint="0.39994506668294322"/>
                </patternFill>
              </fill>
            </x14:dxf>
          </x14:cfRule>
          <xm:sqref>I100:I103 I106:I108</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ErrorMessage="1" error="Sélectionnez une valeur de la liste !..">
          <x14:formula1>
            <xm:f>'Mode d''emploi'!$C$23:$C$29</xm:f>
          </x14:formula1>
          <xm:sqref>D55:D62 D65:D70 D73:D79 D36:D43 D46:D52 D27:D33 D18:D24 D82:D88</xm:sqref>
        </x14:dataValidation>
        <x14:dataValidation type="list" allowBlank="1" showInputMessage="1" showErrorMessage="1">
          <x14:formula1>
            <xm:f>'Mode d''emploi'!$H$31:$H$36</xm:f>
          </x14:formula1>
          <xm:sqref>D100:D103 D91:D95 D106:D108</xm:sqref>
        </x14:dataValidation>
        <x14:dataValidation type="list" allowBlank="1" showInputMessage="1" showErrorMessage="1" prompt="Exemples de preuves en cliquant sur le critère.">
          <x14:formula1>
            <xm:f>Utilitaires!$D$74:$D$77</xm:f>
          </x14:formula1>
          <xm:sqref>I36:I43 I100:I103 I91:I95 I82:I88 I73:I79 I65:I70 I55:I62 I18:I24 I46:I52 I27:I33 I106:I108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2" tint="-0.249977111117893"/>
  </sheetPr>
  <dimension ref="A1:J61"/>
  <sheetViews>
    <sheetView zoomScalePageLayoutView="106" workbookViewId="0">
      <selection activeCell="F17" sqref="F17"/>
    </sheetView>
  </sheetViews>
  <sheetFormatPr baseColWidth="10" defaultColWidth="10.7109375" defaultRowHeight="16" x14ac:dyDescent="0.2"/>
  <cols>
    <col min="1" max="1" width="13.42578125" style="313" customWidth="1"/>
    <col min="2" max="2" width="11" style="313" customWidth="1"/>
    <col min="3" max="4" width="7.42578125" style="313" customWidth="1"/>
    <col min="5" max="5" width="13.42578125" style="313" customWidth="1"/>
    <col min="6" max="6" width="13.42578125" style="384" customWidth="1"/>
    <col min="7" max="9" width="11" style="313" customWidth="1"/>
    <col min="10" max="10" width="13.42578125" style="313" customWidth="1"/>
    <col min="11" max="16384" width="10.7109375" style="313"/>
  </cols>
  <sheetData>
    <row r="1" spans="1:10" s="308" customFormat="1" ht="10" customHeight="1" x14ac:dyDescent="0.2">
      <c r="A1" s="993" t="s">
        <v>398</v>
      </c>
      <c r="B1" s="993"/>
      <c r="C1" s="993"/>
      <c r="D1" s="993"/>
      <c r="E1" s="993"/>
      <c r="F1" s="307"/>
      <c r="G1" s="306"/>
      <c r="J1" s="309" t="str">
        <f>'Mode d''emploi'!$I$1</f>
        <v xml:space="preserve">© F. BELLO, C. CAUSSETTE, J.DROUET, G. FARGES, PM FELAN - Contact : gilbert.farges@utc.fr
</v>
      </c>
    </row>
    <row r="2" spans="1:10" s="310" customFormat="1" ht="10" customHeight="1" x14ac:dyDescent="0.2">
      <c r="A2" s="14" t="str">
        <f>'Mode d''emploi'!A2</f>
        <v>Document d'appui sur la mise en œuvre de la Bonne Pratique BPAC 6 "Ingénierie biomédicale au sein d'un GHT en France`</v>
      </c>
      <c r="B2" s="11"/>
      <c r="C2" s="470"/>
      <c r="D2" s="470"/>
      <c r="E2" s="470"/>
      <c r="F2" s="69"/>
      <c r="G2" s="12"/>
      <c r="H2" s="12"/>
      <c r="J2" s="466" t="s">
        <v>0</v>
      </c>
    </row>
    <row r="3" spans="1:10" ht="31" customHeight="1" x14ac:dyDescent="0.2">
      <c r="A3" s="311"/>
      <c r="B3" s="312"/>
      <c r="C3" s="800" t="str">
        <f>'Mode d''emploi'!C4:I4</f>
        <v>Bonne Pratique d'Activités Connexes de l'Ingénierie Biomédicale - BPAC n°6
"Ingénierie biomédicale au sein d'un groupement hospitalier de territoire en France"</v>
      </c>
      <c r="D3" s="800"/>
      <c r="E3" s="800"/>
      <c r="F3" s="800"/>
      <c r="G3" s="800"/>
      <c r="H3" s="800"/>
      <c r="I3" s="800"/>
      <c r="J3" s="801"/>
    </row>
    <row r="4" spans="1:10" ht="20" customHeight="1" x14ac:dyDescent="0.2">
      <c r="A4" s="314"/>
      <c r="B4" s="315"/>
      <c r="C4" s="625" t="s">
        <v>169</v>
      </c>
      <c r="D4" s="625"/>
      <c r="E4" s="625"/>
      <c r="F4" s="625"/>
      <c r="G4" s="625"/>
      <c r="H4" s="625"/>
      <c r="I4" s="625"/>
      <c r="J4" s="626"/>
    </row>
    <row r="5" spans="1:10" ht="4" customHeight="1" x14ac:dyDescent="0.2">
      <c r="A5" s="316"/>
      <c r="B5" s="317"/>
      <c r="C5" s="318"/>
      <c r="D5" s="318"/>
      <c r="E5" s="319"/>
      <c r="F5" s="320"/>
      <c r="G5" s="319"/>
      <c r="H5" s="319"/>
      <c r="I5" s="1"/>
    </row>
    <row r="6" spans="1:10" x14ac:dyDescent="0.2">
      <c r="A6" s="813" t="s">
        <v>36</v>
      </c>
      <c r="B6" s="814"/>
      <c r="C6" s="814"/>
      <c r="D6" s="814"/>
      <c r="E6" s="815"/>
      <c r="F6" s="813" t="s">
        <v>1</v>
      </c>
      <c r="G6" s="814"/>
      <c r="H6" s="814"/>
      <c r="I6" s="814"/>
      <c r="J6" s="815"/>
    </row>
    <row r="7" spans="1:10" ht="14" customHeight="1" x14ac:dyDescent="0.2">
      <c r="A7" s="818" t="str">
        <f>'Mode d''emploi'!A7</f>
        <v>Etablissement :</v>
      </c>
      <c r="B7" s="819"/>
      <c r="C7" s="802" t="str">
        <f>'Mode d''emploi'!D7</f>
        <v>Nom de l'établissement</v>
      </c>
      <c r="D7" s="802"/>
      <c r="E7" s="803"/>
      <c r="F7" s="321" t="s">
        <v>29</v>
      </c>
      <c r="G7" s="806" t="str">
        <f>IF(Evaluation!D6="","",Evaluation!D6)</f>
        <v/>
      </c>
      <c r="H7" s="806"/>
      <c r="I7" s="807" t="str">
        <f>Evaluation!A10</f>
        <v xml:space="preserve">Équipe d'autodiagnostic : </v>
      </c>
      <c r="J7" s="808"/>
    </row>
    <row r="8" spans="1:10" ht="14" customHeight="1" x14ac:dyDescent="0.2">
      <c r="A8" s="820" t="str">
        <f>'Mode d''emploi'!A8</f>
        <v xml:space="preserve">Responsable de la Fonction Biomédicale : </v>
      </c>
      <c r="B8" s="821"/>
      <c r="C8" s="804" t="str">
        <f>IF('Mode d''emploi'!D8="","",'Mode d''emploi'!D8)</f>
        <v>Nom du responsable</v>
      </c>
      <c r="D8" s="804"/>
      <c r="E8" s="805"/>
      <c r="F8" s="321" t="s">
        <v>60</v>
      </c>
      <c r="G8" s="804" t="str">
        <f>IF(Evaluation!D7="","",Evaluation!D7)</f>
        <v xml:space="preserve">Nom de l'animateur </v>
      </c>
      <c r="H8" s="805"/>
      <c r="I8" s="809" t="str">
        <f>Evaluation!D10</f>
        <v>Nom des participants</v>
      </c>
      <c r="J8" s="810"/>
    </row>
    <row r="9" spans="1:10" ht="14" customHeight="1" x14ac:dyDescent="0.2">
      <c r="A9" s="820" t="str">
        <f>'Mode d''emploi'!A9:C9</f>
        <v>Coordonnées:</v>
      </c>
      <c r="B9" s="821"/>
      <c r="C9" s="804" t="str">
        <f>IF('Mode d''emploi'!D9="","",'Mode d''emploi'!D9)</f>
        <v>Email</v>
      </c>
      <c r="D9" s="804"/>
      <c r="E9" s="805"/>
      <c r="F9" s="322" t="str">
        <f>Evaluation!A8</f>
        <v xml:space="preserve">email : </v>
      </c>
      <c r="G9" s="804" t="str">
        <f>IF(Evaluation!D8="","",Evaluation!D8)</f>
        <v>Email</v>
      </c>
      <c r="H9" s="805"/>
      <c r="I9" s="809"/>
      <c r="J9" s="810"/>
    </row>
    <row r="10" spans="1:10" ht="14" customHeight="1" x14ac:dyDescent="0.2">
      <c r="A10" s="816" t="str">
        <f>Evaluation!A9:C9</f>
        <v>Téléphone :</v>
      </c>
      <c r="B10" s="817"/>
      <c r="C10" s="775" t="str">
        <f>IF('Mode d''emploi'!H9="","",'Mode d''emploi'!H9)</f>
        <v xml:space="preserve">Numéro de Tél </v>
      </c>
      <c r="D10" s="775"/>
      <c r="E10" s="776"/>
      <c r="F10" s="323" t="str">
        <f>Evaluation!A9</f>
        <v>Téléphone :</v>
      </c>
      <c r="G10" s="775" t="str">
        <f>IF(Evaluation!D9="","",Evaluation!D9)</f>
        <v xml:space="preserve">téléphone </v>
      </c>
      <c r="H10" s="776"/>
      <c r="I10" s="811"/>
      <c r="J10" s="812"/>
    </row>
    <row r="11" spans="1:10" ht="5" customHeight="1" x14ac:dyDescent="0.2">
      <c r="A11" s="324"/>
      <c r="B11" s="325"/>
      <c r="C11" s="325"/>
      <c r="D11" s="325"/>
      <c r="E11" s="325"/>
      <c r="F11" s="326"/>
      <c r="G11" s="325"/>
      <c r="H11" s="325"/>
      <c r="I11" s="327"/>
    </row>
    <row r="12" spans="1:10" s="328" customFormat="1" x14ac:dyDescent="0.2">
      <c r="A12" s="781" t="s">
        <v>368</v>
      </c>
      <c r="B12" s="782"/>
      <c r="C12" s="782"/>
      <c r="D12" s="782"/>
      <c r="E12" s="782"/>
      <c r="F12" s="782"/>
      <c r="G12" s="782"/>
      <c r="H12" s="782"/>
      <c r="I12" s="782"/>
      <c r="J12" s="783"/>
    </row>
    <row r="13" spans="1:10" s="328" customFormat="1" ht="16" customHeight="1" x14ac:dyDescent="0.2">
      <c r="A13" s="773" t="s">
        <v>376</v>
      </c>
      <c r="B13" s="774"/>
      <c r="C13" s="774"/>
      <c r="D13" s="329" t="str">
        <f>Evaluation!E14</f>
        <v/>
      </c>
      <c r="E13" s="330" t="str">
        <f>Evaluation!D14</f>
        <v/>
      </c>
      <c r="F13" s="795" t="str">
        <f>CONCATENATE("Histogramme des niveaux de VÉRACITÉ des ",Utilitaires!$E$9," CRITÈRES évalués")</f>
        <v>Histogramme des niveaux de VÉRACITÉ des 0 CRITÈRES évalués</v>
      </c>
      <c r="G13" s="795"/>
      <c r="H13" s="795"/>
      <c r="I13" s="795"/>
      <c r="J13" s="796"/>
    </row>
    <row r="14" spans="1:10" s="328" customFormat="1" ht="118" customHeight="1" x14ac:dyDescent="0.2">
      <c r="A14" s="779" t="str">
        <f>Evaluation!D13</f>
        <v>Attention : 8 processus &lt;Incomplet&gt;</v>
      </c>
      <c r="B14" s="780"/>
      <c r="C14" s="780"/>
      <c r="D14" s="780"/>
      <c r="E14" s="780"/>
      <c r="F14" s="771" t="str">
        <f>Evaluation!$A$13</f>
        <v>Attention : 57 critères ne sont pas encore traités</v>
      </c>
      <c r="G14" s="771"/>
      <c r="H14" s="771"/>
      <c r="I14" s="771"/>
      <c r="J14" s="772"/>
    </row>
    <row r="15" spans="1:10" s="328" customFormat="1" ht="13" customHeight="1" x14ac:dyDescent="0.2">
      <c r="A15" s="331"/>
      <c r="B15" s="332"/>
      <c r="C15" s="332"/>
      <c r="D15" s="332"/>
      <c r="E15" s="332"/>
      <c r="F15" s="768" t="s">
        <v>88</v>
      </c>
      <c r="G15" s="769"/>
      <c r="H15" s="769"/>
      <c r="I15" s="769"/>
      <c r="J15" s="770"/>
    </row>
    <row r="16" spans="1:10" s="328" customFormat="1" ht="13" customHeight="1" x14ac:dyDescent="0.2">
      <c r="A16" s="777"/>
      <c r="B16" s="778"/>
      <c r="C16" s="778"/>
      <c r="D16" s="778"/>
      <c r="E16" s="778"/>
      <c r="F16" s="333" t="s">
        <v>71</v>
      </c>
      <c r="G16" s="334" t="s">
        <v>72</v>
      </c>
      <c r="H16" s="334" t="s">
        <v>173</v>
      </c>
      <c r="I16" s="334" t="s">
        <v>174</v>
      </c>
      <c r="J16" s="335" t="s">
        <v>175</v>
      </c>
    </row>
    <row r="17" spans="1:10" s="328" customFormat="1" ht="73" customHeight="1" x14ac:dyDescent="0.2">
      <c r="A17" s="828"/>
      <c r="B17" s="829"/>
      <c r="C17" s="829"/>
      <c r="D17" s="829"/>
      <c r="E17" s="829"/>
      <c r="F17" s="71" t="s">
        <v>178</v>
      </c>
      <c r="G17" s="70" t="s">
        <v>179</v>
      </c>
      <c r="H17" s="70" t="s">
        <v>176</v>
      </c>
      <c r="I17" s="70" t="s">
        <v>177</v>
      </c>
      <c r="J17" s="385" t="s">
        <v>180</v>
      </c>
    </row>
    <row r="18" spans="1:10" s="328" customFormat="1" ht="73" customHeight="1" x14ac:dyDescent="0.2">
      <c r="A18" s="467"/>
      <c r="B18" s="468"/>
      <c r="C18" s="468"/>
      <c r="D18" s="468"/>
      <c r="E18" s="468"/>
      <c r="F18" s="71" t="s">
        <v>178</v>
      </c>
      <c r="G18" s="70" t="s">
        <v>179</v>
      </c>
      <c r="H18" s="70" t="s">
        <v>176</v>
      </c>
      <c r="I18" s="70" t="s">
        <v>177</v>
      </c>
      <c r="J18" s="385" t="s">
        <v>180</v>
      </c>
    </row>
    <row r="19" spans="1:10" s="328" customFormat="1" ht="73" customHeight="1" x14ac:dyDescent="0.2">
      <c r="A19" s="784" t="str">
        <f>CONCATENATE("En pointillés verts : seuil minimal pour la Déclaration ISO 17050")</f>
        <v>En pointillés verts : seuil minimal pour la Déclaration ISO 17050</v>
      </c>
      <c r="B19" s="785"/>
      <c r="C19" s="785"/>
      <c r="D19" s="785"/>
      <c r="E19" s="786"/>
      <c r="F19" s="71" t="s">
        <v>178</v>
      </c>
      <c r="G19" s="70" t="s">
        <v>179</v>
      </c>
      <c r="H19" s="70" t="s">
        <v>176</v>
      </c>
      <c r="I19" s="70" t="s">
        <v>177</v>
      </c>
      <c r="J19" s="385" t="s">
        <v>180</v>
      </c>
    </row>
    <row r="20" spans="1:10" s="328" customFormat="1" ht="6" customHeight="1" x14ac:dyDescent="0.2">
      <c r="A20" s="336"/>
      <c r="B20" s="336"/>
      <c r="C20" s="336"/>
      <c r="D20" s="336"/>
      <c r="E20" s="336"/>
      <c r="F20" s="337"/>
      <c r="G20" s="338"/>
      <c r="H20" s="338"/>
      <c r="I20" s="338"/>
      <c r="J20" s="339"/>
    </row>
    <row r="21" spans="1:10" s="328" customFormat="1" ht="18" customHeight="1" x14ac:dyDescent="0.2">
      <c r="A21" s="838" t="s">
        <v>392</v>
      </c>
      <c r="B21" s="839"/>
      <c r="C21" s="839"/>
      <c r="D21" s="839"/>
      <c r="E21" s="840"/>
      <c r="F21" s="787" t="str">
        <f>CONCATENATE("Taux de PERFORMANCE sur les ",Utilitaires!$E$9," critères et ",Utilitaires!$E$68," indicateurs évalués")</f>
        <v>Taux de PERFORMANCE sur les 0 critères et 0 indicateurs évalués</v>
      </c>
      <c r="G21" s="788"/>
      <c r="H21" s="788"/>
      <c r="I21" s="788"/>
      <c r="J21" s="789"/>
    </row>
    <row r="22" spans="1:10" s="343" customFormat="1" ht="16" customHeight="1" x14ac:dyDescent="0.2">
      <c r="A22" s="790" t="s">
        <v>372</v>
      </c>
      <c r="B22" s="791"/>
      <c r="C22" s="830">
        <f>Utilitaires!E59</f>
        <v>0</v>
      </c>
      <c r="D22" s="831"/>
      <c r="E22" s="340"/>
      <c r="F22" s="766" t="s">
        <v>369</v>
      </c>
      <c r="G22" s="767"/>
      <c r="H22" s="767"/>
      <c r="I22" s="341" t="str">
        <f>IFERROR(AVERAGE(Evaluation!E89,Evaluation!E96,Evaluation!E109),"")</f>
        <v/>
      </c>
      <c r="J22" s="342"/>
    </row>
    <row r="23" spans="1:10" s="328" customFormat="1" ht="279" customHeight="1" x14ac:dyDescent="0.2">
      <c r="A23" s="792" t="str">
        <f>IF(Utilitaires!$C$80=0,"",IF(Utilitaires!$C$80=1,CONCATENATE("Attention : ",Utilitaires!$C$80," preuve ""validée"" est VIDE !"),CONCATENATE("Attention : ",Utilitaires!$C$80," preuves ""validées"" sont VIDES !")))</f>
        <v/>
      </c>
      <c r="B23" s="793"/>
      <c r="C23" s="793"/>
      <c r="D23" s="793"/>
      <c r="E23" s="794"/>
      <c r="F23" s="797" t="str">
        <f>Evaluation!H13</f>
        <v>Attention : 12 indicateurs ne sont pas encore traités</v>
      </c>
      <c r="G23" s="798"/>
      <c r="H23" s="798"/>
      <c r="I23" s="798"/>
      <c r="J23" s="799"/>
    </row>
    <row r="24" spans="1:10" s="328" customFormat="1" ht="11" customHeight="1" x14ac:dyDescent="0.2">
      <c r="A24" s="849" t="str">
        <f>CONCATENATE("Preuves  en attente : ",Utilitaires!$C$74," - ","Commentaires : ",Utilitaires!$C$75)</f>
        <v>Preuves  en attente : 69 - Commentaires : 0</v>
      </c>
      <c r="B24" s="850"/>
      <c r="C24" s="850"/>
      <c r="D24" s="850"/>
      <c r="E24" s="851"/>
      <c r="F24" s="797"/>
      <c r="G24" s="798"/>
      <c r="H24" s="798"/>
      <c r="I24" s="798"/>
      <c r="J24" s="799"/>
    </row>
    <row r="25" spans="1:10" s="328" customFormat="1" ht="15" customHeight="1" x14ac:dyDescent="0.2">
      <c r="A25" s="852" t="str">
        <f>CONCATENATE(Utilitaires!$D$76," : ",Utilitaires!$C$76," - ",Utilitaires!$D$77," : ",Utilitaires!$C$77)</f>
        <v>  Preuve(s) à compléter : 0 -   Preuve(s) validée(s) : 0</v>
      </c>
      <c r="B25" s="853"/>
      <c r="C25" s="853"/>
      <c r="D25" s="853"/>
      <c r="E25" s="854"/>
      <c r="F25" s="855" t="str">
        <f>CONCATENATE("Histogramme des ",Utilitaires!E69," indicateurs traités sur ""Efficience"" &amp; ""Qualité perçue""")</f>
        <v>Histogramme des 0 indicateurs traités sur "Efficience" &amp; "Qualité perçue"</v>
      </c>
      <c r="G25" s="856"/>
      <c r="H25" s="856"/>
      <c r="I25" s="856"/>
      <c r="J25" s="857"/>
    </row>
    <row r="26" spans="1:10" s="346" customFormat="1" ht="18" customHeight="1" x14ac:dyDescent="0.2">
      <c r="A26" s="333" t="str">
        <f>F26</f>
        <v>QUOI</v>
      </c>
      <c r="B26" s="344" t="str">
        <f>G26</f>
        <v>QUI</v>
      </c>
      <c r="C26" s="344" t="str">
        <f>H26</f>
        <v>Début</v>
      </c>
      <c r="D26" s="344" t="str">
        <f>I26</f>
        <v>Fin</v>
      </c>
      <c r="E26" s="344" t="str">
        <f>J26</f>
        <v>Suivi des RÉSULTATS</v>
      </c>
      <c r="F26" s="333" t="str">
        <f>F$16</f>
        <v>QUOI</v>
      </c>
      <c r="G26" s="344" t="str">
        <f>G$16</f>
        <v>QUI</v>
      </c>
      <c r="H26" s="344" t="str">
        <f>H$16</f>
        <v>Début</v>
      </c>
      <c r="I26" s="344" t="str">
        <f>I$16</f>
        <v>Fin</v>
      </c>
      <c r="J26" s="345" t="str">
        <f>J$16</f>
        <v>Suivi des RÉSULTATS</v>
      </c>
    </row>
    <row r="27" spans="1:10" s="328" customFormat="1" ht="46" customHeight="1" x14ac:dyDescent="0.2">
      <c r="A27" s="71" t="s">
        <v>178</v>
      </c>
      <c r="B27" s="70" t="s">
        <v>179</v>
      </c>
      <c r="C27" s="70" t="s">
        <v>176</v>
      </c>
      <c r="D27" s="70" t="s">
        <v>177</v>
      </c>
      <c r="E27" s="386" t="s">
        <v>180</v>
      </c>
      <c r="F27" s="71" t="s">
        <v>178</v>
      </c>
      <c r="G27" s="70" t="s">
        <v>179</v>
      </c>
      <c r="H27" s="70" t="s">
        <v>176</v>
      </c>
      <c r="I27" s="70" t="s">
        <v>177</v>
      </c>
      <c r="J27" s="385" t="s">
        <v>180</v>
      </c>
    </row>
    <row r="28" spans="1:10" s="328" customFormat="1" ht="6" customHeight="1" x14ac:dyDescent="0.2">
      <c r="A28" s="347"/>
      <c r="B28" s="347"/>
      <c r="C28" s="347"/>
      <c r="D28" s="347"/>
      <c r="E28" s="347"/>
      <c r="F28" s="348"/>
      <c r="G28" s="349"/>
      <c r="H28" s="349"/>
      <c r="I28" s="349"/>
      <c r="J28" s="350"/>
    </row>
    <row r="29" spans="1:10" s="328" customFormat="1" ht="20" customHeight="1" x14ac:dyDescent="0.2">
      <c r="A29" s="841" t="s">
        <v>222</v>
      </c>
      <c r="B29" s="842"/>
      <c r="C29" s="842"/>
      <c r="D29" s="842"/>
      <c r="E29" s="842"/>
      <c r="F29" s="842"/>
      <c r="G29" s="842"/>
      <c r="H29" s="782"/>
      <c r="I29" s="782"/>
      <c r="J29" s="783"/>
    </row>
    <row r="30" spans="1:10" s="357" customFormat="1" ht="26" customHeight="1" x14ac:dyDescent="0.15">
      <c r="A30" s="832" t="s">
        <v>193</v>
      </c>
      <c r="B30" s="833"/>
      <c r="C30" s="833"/>
      <c r="D30" s="351" t="str">
        <f>Evaluation!$E$14</f>
        <v/>
      </c>
      <c r="E30" s="352" t="str">
        <f>CONCATENATE(Evaluation!D14,"    ",Evaluation!G14,"    ",Evaluation!G15)</f>
        <v xml:space="preserve">    Incomplet    </v>
      </c>
      <c r="F30" s="477" t="s">
        <v>381</v>
      </c>
      <c r="G30" s="353">
        <f>AVERAGE(G31:G38)</f>
        <v>0</v>
      </c>
      <c r="H30" s="354" t="s">
        <v>223</v>
      </c>
      <c r="I30" s="355" t="str">
        <f>I22</f>
        <v/>
      </c>
      <c r="J30" s="356" t="str">
        <f>CONCATENATE(Evaluation!$G$111,"
",Evaluation!$D111)</f>
        <v xml:space="preserve">
Incomplet</v>
      </c>
    </row>
    <row r="31" spans="1:10" s="357" customFormat="1" ht="42" customHeight="1" x14ac:dyDescent="0.15">
      <c r="A31" s="834" t="str">
        <f>CONCATENATE(Evaluation!$A$16," ",Evaluation!$B$16)</f>
        <v>Pr 1 Le responsable de l’ingénierie biomédicale du GHT maîtrise la raison d'être de son organisation, ses budgets et sa communication</v>
      </c>
      <c r="B31" s="835"/>
      <c r="C31" s="835"/>
      <c r="D31" s="358" t="str">
        <f>Evaluation!$E$16</f>
        <v/>
      </c>
      <c r="E31" s="359" t="str">
        <f>CONCATENATE(Evaluation!$D$16,"     ",Evaluation!$G$16)</f>
        <v xml:space="preserve">     Incomplet</v>
      </c>
      <c r="F31" s="360" t="str">
        <f>Utilitaires!C48</f>
        <v>Pr 1 - Organisation, Budgets et Communication</v>
      </c>
      <c r="G31" s="361">
        <f>Utilitaires!E48</f>
        <v>0</v>
      </c>
      <c r="H31" s="362" t="str">
        <f>Evaluation!A109</f>
        <v>Efficacité</v>
      </c>
      <c r="I31" s="363" t="str">
        <f>Evaluation!$E$109</f>
        <v/>
      </c>
      <c r="J31" s="364" t="str">
        <f>CONCATENATE(Evaluation!$G$109,"     ",Evaluation!$D$109)</f>
        <v xml:space="preserve">     Incomplet</v>
      </c>
    </row>
    <row r="32" spans="1:10" s="357" customFormat="1" ht="42" customHeight="1" x14ac:dyDescent="0.15">
      <c r="A32" s="834" t="str">
        <f>CONCATENATE(Evaluation!$A$25," ",Evaluation!$B$25)</f>
        <v>Pr 2 Le responsable de l'ingénierie biomédicale du GHT contribue aux processus d'achat</v>
      </c>
      <c r="B32" s="835"/>
      <c r="C32" s="835"/>
      <c r="D32" s="358" t="str">
        <f>Evaluation!$E$25</f>
        <v/>
      </c>
      <c r="E32" s="359" t="str">
        <f>CONCATENATE(Evaluation!$D$25,"    ",Evaluation!$G$25)</f>
        <v xml:space="preserve">    Incomplet</v>
      </c>
      <c r="F32" s="360" t="str">
        <f>Utilitaires!C49</f>
        <v>Pr 2 - Achats</v>
      </c>
      <c r="G32" s="361">
        <f>Utilitaires!E49</f>
        <v>0</v>
      </c>
      <c r="H32" s="362" t="str">
        <f>Evaluation!$A$89</f>
        <v>Efficience</v>
      </c>
      <c r="I32" s="365" t="str">
        <f>Evaluation!$E$89</f>
        <v/>
      </c>
      <c r="J32" s="364" t="str">
        <f>CONCATENATE(Evaluation!$G$89,"    ",Evaluation!$D$89)</f>
        <v xml:space="preserve">    Incomplet</v>
      </c>
    </row>
    <row r="33" spans="1:10" s="357" customFormat="1" ht="42" customHeight="1" x14ac:dyDescent="0.15">
      <c r="A33" s="834" t="str">
        <f>CONCATENATE(Evaluation!$A$34," ",Evaluation!$B$34)</f>
        <v>Pr 3 Le responsable de l'ingénierie biomédicale du GHT organise ses ressources</v>
      </c>
      <c r="B33" s="835"/>
      <c r="C33" s="835"/>
      <c r="D33" s="358" t="str">
        <f>Evaluation!$E$34</f>
        <v/>
      </c>
      <c r="E33" s="359" t="str">
        <f>CONCATENATE(Evaluation!$D$34,"    ",Evaluation!$G$34)</f>
        <v xml:space="preserve">    Incomplet</v>
      </c>
      <c r="F33" s="360" t="str">
        <f>Utilitaires!C50</f>
        <v>Pr 3 - Ressources</v>
      </c>
      <c r="G33" s="361">
        <f>Utilitaires!E50</f>
        <v>0</v>
      </c>
      <c r="H33" s="366" t="str">
        <f>Evaluation!$A$96</f>
        <v>Qualité perçue</v>
      </c>
      <c r="I33" s="367" t="str">
        <f>Evaluation!$E$96</f>
        <v/>
      </c>
      <c r="J33" s="368" t="str">
        <f>CONCATENATE(Evaluation!$G$96,"     ",Evaluation!$D$96)</f>
        <v xml:space="preserve">     Incomplet</v>
      </c>
    </row>
    <row r="34" spans="1:10" s="357" customFormat="1" ht="42" customHeight="1" x14ac:dyDescent="0.15">
      <c r="A34" s="834" t="str">
        <f>CONCATENATE(Evaluation!$A$44," ",Evaluation!$B$44)</f>
        <v>Pr 4 Le responsable de l'ingénierie biomédicale favorise la mutualisation et les échanges de ressources ou de compétences au sein du GHT</v>
      </c>
      <c r="B34" s="835"/>
      <c r="C34" s="835"/>
      <c r="D34" s="358" t="str">
        <f>Evaluation!$E$44</f>
        <v/>
      </c>
      <c r="E34" s="359" t="str">
        <f>CONCATENATE(Evaluation!$D$44,"     ",Evaluation!$G$44)</f>
        <v xml:space="preserve">     Incomplet</v>
      </c>
      <c r="F34" s="360" t="str">
        <f>Utilitaires!C51</f>
        <v>Pr 4 - Mutualisation et Echanges</v>
      </c>
      <c r="G34" s="369">
        <f>Utilitaires!E51</f>
        <v>0</v>
      </c>
      <c r="H34" s="843" t="s">
        <v>224</v>
      </c>
      <c r="I34" s="844"/>
      <c r="J34" s="845"/>
    </row>
    <row r="35" spans="1:10" s="357" customFormat="1" ht="42" customHeight="1" x14ac:dyDescent="0.15">
      <c r="A35" s="834" t="str">
        <f>CONCATENATE(Evaluation!$A$53," ",Evaluation!$B$53)</f>
        <v>Pr 5 Le responsable de l'ingénierie biomédicale du GHT maîtrise son système documentaire</v>
      </c>
      <c r="B35" s="835"/>
      <c r="C35" s="835"/>
      <c r="D35" s="358" t="str">
        <f>Evaluation!$E$53</f>
        <v/>
      </c>
      <c r="E35" s="359" t="str">
        <f>CONCATENATE(Evaluation!$D$53,"     ",Evaluation!$G$53)</f>
        <v xml:space="preserve">     Incomplet</v>
      </c>
      <c r="F35" s="360" t="str">
        <f>Utilitaires!C52</f>
        <v>Pr 5 - Documentation</v>
      </c>
      <c r="G35" s="369">
        <f>Utilitaires!E52</f>
        <v>0</v>
      </c>
      <c r="H35" s="846" t="s">
        <v>225</v>
      </c>
      <c r="I35" s="847"/>
      <c r="J35" s="848"/>
    </row>
    <row r="36" spans="1:10" s="357" customFormat="1" ht="42" customHeight="1" x14ac:dyDescent="0.15">
      <c r="A36" s="834" t="str">
        <f>CONCATENATE(Evaluation!$A$63," ",Evaluation!$B$63)</f>
        <v>Pr 6 L'ingénierie biomédicale maîtrise les disposiifs médicaux critiques au sein du GHT</v>
      </c>
      <c r="B36" s="835"/>
      <c r="C36" s="835"/>
      <c r="D36" s="358" t="str">
        <f>Evaluation!$E$63</f>
        <v/>
      </c>
      <c r="E36" s="359" t="str">
        <f>CONCATENATE(Evaluation!$D$63,"     ",Evaluation!$G$63)</f>
        <v xml:space="preserve">     Incomplet</v>
      </c>
      <c r="F36" s="360" t="str">
        <f>Utilitaires!C53</f>
        <v>Pr 6 - Criticité</v>
      </c>
      <c r="G36" s="369">
        <f>Utilitaires!E53</f>
        <v>0</v>
      </c>
      <c r="H36" s="825"/>
      <c r="I36" s="826"/>
      <c r="J36" s="827"/>
    </row>
    <row r="37" spans="1:10" s="357" customFormat="1" ht="42" customHeight="1" x14ac:dyDescent="0.15">
      <c r="A37" s="834" t="str">
        <f>CONCATENATE(Evaluation!$A$71," ",Evaluation!$B$71)</f>
        <v>Pr 7 L'ingénierie biomédicale contribue à la bonne exploitation des dispositifs médicaux</v>
      </c>
      <c r="B37" s="835"/>
      <c r="C37" s="835"/>
      <c r="D37" s="358" t="str">
        <f>Evaluation!$E$71</f>
        <v/>
      </c>
      <c r="E37" s="359" t="str">
        <f>CONCATENATE(Evaluation!$D$71,"      ",Evaluation!$G$71)</f>
        <v xml:space="preserve">      Incomplet</v>
      </c>
      <c r="F37" s="360" t="str">
        <f>Utilitaires!C54</f>
        <v>Pr 7 - Exploitation</v>
      </c>
      <c r="G37" s="369">
        <f>Utilitaires!E54</f>
        <v>0</v>
      </c>
      <c r="H37" s="822" t="s">
        <v>225</v>
      </c>
      <c r="I37" s="823"/>
      <c r="J37" s="824"/>
    </row>
    <row r="38" spans="1:10" s="357" customFormat="1" ht="42" customHeight="1" x14ac:dyDescent="0.15">
      <c r="A38" s="836" t="str">
        <f>CONCATENATE(Evaluation!$A$80," ",Evaluation!$B$80)</f>
        <v>Pr 8 L'ingénierie biomédicale veille à la qualité des services rendus et en tire des enseignements pour progresser</v>
      </c>
      <c r="B38" s="837"/>
      <c r="C38" s="837"/>
      <c r="D38" s="370" t="str">
        <f>Evaluation!$E$80</f>
        <v/>
      </c>
      <c r="E38" s="371" t="str">
        <f>CONCATENATE(Evaluation!$D$80,"      ",Evaluation!$G$80)</f>
        <v xml:space="preserve">      Incomplet</v>
      </c>
      <c r="F38" s="372" t="str">
        <f>Utilitaires!C55</f>
        <v>Pr 8 - Qualité &amp; Amélioration</v>
      </c>
      <c r="G38" s="373">
        <f>Utilitaires!E55</f>
        <v>0</v>
      </c>
      <c r="H38" s="825"/>
      <c r="I38" s="826"/>
      <c r="J38" s="827"/>
    </row>
    <row r="39" spans="1:10" x14ac:dyDescent="0.2">
      <c r="A39" s="374"/>
      <c r="B39" s="374"/>
      <c r="C39" s="374"/>
      <c r="D39" s="374"/>
      <c r="E39" s="374"/>
      <c r="F39" s="375"/>
      <c r="G39" s="376"/>
      <c r="H39" s="376"/>
      <c r="I39" s="376"/>
      <c r="J39" s="376"/>
    </row>
    <row r="40" spans="1:10" x14ac:dyDescent="0.2">
      <c r="A40" s="377"/>
      <c r="B40" s="377"/>
      <c r="C40" s="377"/>
      <c r="D40" s="377"/>
      <c r="E40" s="377"/>
      <c r="F40" s="375"/>
      <c r="G40" s="376"/>
      <c r="H40" s="376"/>
      <c r="I40" s="376"/>
      <c r="J40" s="376"/>
    </row>
    <row r="41" spans="1:10" x14ac:dyDescent="0.2">
      <c r="A41" s="377"/>
      <c r="B41" s="377"/>
      <c r="C41" s="377"/>
      <c r="D41" s="377"/>
      <c r="E41" s="377"/>
      <c r="F41" s="375"/>
      <c r="G41" s="376"/>
      <c r="H41" s="376"/>
      <c r="I41" s="376"/>
      <c r="J41" s="376"/>
    </row>
    <row r="42" spans="1:10" x14ac:dyDescent="0.2">
      <c r="A42" s="377"/>
      <c r="B42" s="377"/>
      <c r="C42" s="377"/>
      <c r="D42" s="377"/>
      <c r="E42" s="377"/>
      <c r="F42" s="375"/>
      <c r="G42" s="376"/>
      <c r="H42" s="376"/>
      <c r="I42" s="376"/>
      <c r="J42" s="376"/>
    </row>
    <row r="43" spans="1:10" x14ac:dyDescent="0.2">
      <c r="A43" s="377"/>
      <c r="B43" s="377"/>
      <c r="C43" s="377"/>
      <c r="D43" s="377"/>
      <c r="E43" s="377"/>
      <c r="F43" s="375"/>
      <c r="G43" s="376"/>
      <c r="H43" s="376"/>
      <c r="I43" s="376"/>
      <c r="J43" s="376"/>
    </row>
    <row r="44" spans="1:10" x14ac:dyDescent="0.2">
      <c r="A44" s="377"/>
      <c r="B44" s="377"/>
      <c r="C44" s="377"/>
      <c r="D44" s="377"/>
      <c r="E44" s="377"/>
      <c r="F44" s="378"/>
      <c r="G44" s="379"/>
      <c r="H44" s="379"/>
      <c r="I44" s="379"/>
    </row>
    <row r="45" spans="1:10" x14ac:dyDescent="0.2">
      <c r="A45" s="377"/>
      <c r="B45" s="377"/>
      <c r="C45" s="377"/>
      <c r="D45" s="377"/>
      <c r="E45" s="377"/>
      <c r="F45" s="378"/>
      <c r="G45" s="379"/>
      <c r="H45" s="379"/>
      <c r="I45" s="379"/>
    </row>
    <row r="46" spans="1:10" x14ac:dyDescent="0.2">
      <c r="A46" s="377"/>
      <c r="B46" s="377"/>
      <c r="C46" s="377"/>
      <c r="D46" s="377"/>
      <c r="E46" s="377"/>
      <c r="F46" s="378"/>
      <c r="G46" s="379"/>
      <c r="H46" s="379"/>
      <c r="I46" s="379"/>
    </row>
    <row r="47" spans="1:10" x14ac:dyDescent="0.2">
      <c r="A47" s="377"/>
      <c r="B47" s="377"/>
      <c r="C47" s="377"/>
      <c r="D47" s="377"/>
      <c r="E47" s="377"/>
      <c r="F47" s="378"/>
      <c r="G47" s="379"/>
      <c r="H47" s="379"/>
      <c r="I47" s="379"/>
    </row>
    <row r="48" spans="1:10" x14ac:dyDescent="0.2">
      <c r="A48" s="377"/>
      <c r="B48" s="377"/>
      <c r="C48" s="377"/>
      <c r="D48" s="377"/>
      <c r="E48" s="377"/>
      <c r="F48" s="378"/>
      <c r="G48" s="379"/>
      <c r="H48" s="379"/>
      <c r="I48" s="379"/>
    </row>
    <row r="49" spans="1:9" x14ac:dyDescent="0.2">
      <c r="A49" s="377"/>
      <c r="B49" s="377"/>
      <c r="C49" s="377"/>
      <c r="D49" s="377"/>
      <c r="E49" s="377"/>
      <c r="F49" s="378"/>
      <c r="G49" s="379"/>
      <c r="H49" s="379"/>
      <c r="I49" s="379"/>
    </row>
    <row r="50" spans="1:9" x14ac:dyDescent="0.2">
      <c r="A50" s="377"/>
      <c r="B50" s="377"/>
      <c r="C50" s="377"/>
      <c r="D50" s="377"/>
      <c r="E50" s="377"/>
      <c r="F50" s="380"/>
      <c r="G50" s="374"/>
      <c r="H50" s="374"/>
      <c r="I50" s="374"/>
    </row>
    <row r="51" spans="1:9" x14ac:dyDescent="0.2">
      <c r="A51" s="381"/>
      <c r="B51" s="381"/>
      <c r="C51" s="381"/>
      <c r="D51" s="381"/>
      <c r="E51" s="381"/>
      <c r="F51" s="382"/>
      <c r="G51" s="377"/>
      <c r="H51" s="377"/>
      <c r="I51" s="377"/>
    </row>
    <row r="52" spans="1:9" x14ac:dyDescent="0.2">
      <c r="A52" s="383"/>
      <c r="B52" s="383"/>
      <c r="C52" s="383"/>
      <c r="D52" s="383"/>
      <c r="E52" s="383"/>
      <c r="F52" s="382"/>
      <c r="G52" s="377"/>
      <c r="H52" s="377"/>
      <c r="I52" s="377"/>
    </row>
    <row r="53" spans="1:9" x14ac:dyDescent="0.2">
      <c r="A53" s="383"/>
      <c r="B53" s="383"/>
      <c r="C53" s="383"/>
      <c r="D53" s="383"/>
      <c r="E53" s="383"/>
      <c r="F53" s="382"/>
      <c r="G53" s="377"/>
      <c r="H53" s="377"/>
      <c r="I53" s="377"/>
    </row>
    <row r="54" spans="1:9" x14ac:dyDescent="0.2">
      <c r="A54" s="383"/>
      <c r="B54" s="383"/>
      <c r="C54" s="383"/>
      <c r="D54" s="383"/>
      <c r="E54" s="383"/>
      <c r="F54" s="382"/>
      <c r="G54" s="377"/>
      <c r="H54" s="377"/>
      <c r="I54" s="377"/>
    </row>
    <row r="55" spans="1:9" x14ac:dyDescent="0.2">
      <c r="A55" s="383"/>
      <c r="B55" s="383"/>
      <c r="C55" s="383"/>
      <c r="D55" s="383"/>
      <c r="E55" s="383"/>
      <c r="F55" s="382"/>
      <c r="G55" s="377"/>
      <c r="H55" s="377"/>
      <c r="I55" s="377"/>
    </row>
    <row r="56" spans="1:9" x14ac:dyDescent="0.2">
      <c r="A56" s="383"/>
      <c r="B56" s="383"/>
      <c r="C56" s="383"/>
      <c r="D56" s="383"/>
      <c r="E56" s="383"/>
      <c r="F56" s="382"/>
      <c r="G56" s="377"/>
      <c r="H56" s="377"/>
      <c r="I56" s="377"/>
    </row>
    <row r="57" spans="1:9" x14ac:dyDescent="0.2">
      <c r="A57" s="383"/>
      <c r="B57" s="383"/>
      <c r="C57" s="383"/>
      <c r="D57" s="383"/>
      <c r="E57" s="383"/>
      <c r="F57" s="382"/>
      <c r="G57" s="377"/>
      <c r="H57" s="377"/>
      <c r="I57" s="377"/>
    </row>
    <row r="58" spans="1:9" x14ac:dyDescent="0.2">
      <c r="A58" s="383"/>
      <c r="B58" s="383"/>
      <c r="C58" s="383"/>
      <c r="D58" s="383"/>
      <c r="E58" s="383"/>
      <c r="F58" s="382"/>
      <c r="G58" s="377"/>
      <c r="H58" s="377"/>
      <c r="I58" s="377"/>
    </row>
    <row r="59" spans="1:9" x14ac:dyDescent="0.2">
      <c r="A59" s="383"/>
      <c r="B59" s="383"/>
      <c r="C59" s="383"/>
      <c r="D59" s="383"/>
      <c r="E59" s="383"/>
      <c r="F59" s="382"/>
      <c r="G59" s="377"/>
      <c r="H59" s="377"/>
      <c r="I59" s="377"/>
    </row>
    <row r="60" spans="1:9" x14ac:dyDescent="0.2">
      <c r="A60" s="383"/>
      <c r="B60" s="383"/>
      <c r="C60" s="383"/>
      <c r="D60" s="383"/>
      <c r="E60" s="383"/>
      <c r="F60" s="382"/>
      <c r="G60" s="377"/>
      <c r="H60" s="377"/>
      <c r="I60" s="377"/>
    </row>
    <row r="61" spans="1:9" x14ac:dyDescent="0.2">
      <c r="A61" s="381"/>
      <c r="B61" s="381"/>
      <c r="C61" s="381"/>
      <c r="D61" s="381"/>
      <c r="E61" s="381"/>
      <c r="F61" s="382"/>
      <c r="G61" s="377"/>
      <c r="H61" s="377"/>
      <c r="I61" s="377"/>
    </row>
  </sheetData>
  <sheetProtection sheet="1" objects="1" scenarios="1" formatCells="0" formatColumns="0" formatRows="0" selectLockedCells="1"/>
  <mergeCells count="51">
    <mergeCell ref="A1:E1"/>
    <mergeCell ref="H35:J36"/>
    <mergeCell ref="A33:C33"/>
    <mergeCell ref="A24:E24"/>
    <mergeCell ref="A25:E25"/>
    <mergeCell ref="F25:J25"/>
    <mergeCell ref="A32:C32"/>
    <mergeCell ref="A7:B7"/>
    <mergeCell ref="A8:B8"/>
    <mergeCell ref="A9:B9"/>
    <mergeCell ref="H37:J38"/>
    <mergeCell ref="A17:E17"/>
    <mergeCell ref="C22:D22"/>
    <mergeCell ref="A30:C30"/>
    <mergeCell ref="A36:C36"/>
    <mergeCell ref="A37:C37"/>
    <mergeCell ref="A38:C38"/>
    <mergeCell ref="A34:C34"/>
    <mergeCell ref="A35:C35"/>
    <mergeCell ref="A21:E21"/>
    <mergeCell ref="A29:J29"/>
    <mergeCell ref="A31:C31"/>
    <mergeCell ref="H34:J34"/>
    <mergeCell ref="A23:E23"/>
    <mergeCell ref="F13:J13"/>
    <mergeCell ref="F23:J24"/>
    <mergeCell ref="C3:J3"/>
    <mergeCell ref="C4:J4"/>
    <mergeCell ref="C7:E7"/>
    <mergeCell ref="C8:E8"/>
    <mergeCell ref="C9:E9"/>
    <mergeCell ref="G7:H7"/>
    <mergeCell ref="G8:H8"/>
    <mergeCell ref="G9:H9"/>
    <mergeCell ref="I7:J7"/>
    <mergeCell ref="I8:J10"/>
    <mergeCell ref="F6:J6"/>
    <mergeCell ref="A6:E6"/>
    <mergeCell ref="A10:B10"/>
    <mergeCell ref="F22:H22"/>
    <mergeCell ref="F15:J15"/>
    <mergeCell ref="F14:J14"/>
    <mergeCell ref="A13:C13"/>
    <mergeCell ref="G10:H10"/>
    <mergeCell ref="A16:E16"/>
    <mergeCell ref="A14:E14"/>
    <mergeCell ref="C10:E10"/>
    <mergeCell ref="A12:J12"/>
    <mergeCell ref="A19:E19"/>
    <mergeCell ref="F21:J21"/>
    <mergeCell ref="A22:B22"/>
  </mergeCells>
  <phoneticPr fontId="28" type="noConversion"/>
  <dataValidations count="1">
    <dataValidation allowBlank="1" showInputMessage="1" showErrorMessage="1" prompt="Indiquez brièvement le plan d'action prioritaire : objectifs, pilotage et planning" sqref="F27:F28 A27 F17:F19 H35 H37"/>
  </dataValidations>
  <hyperlinks>
    <hyperlink ref="A1" r:id="rId1"/>
    <hyperlink ref="B1" r:id="rId2" display="https://travaux.master.utc.fr/formations-master/ingenierie-de-la-sante/ids035-ingenierie-biomedicale-ght-france/"/>
    <hyperlink ref="C1" r:id="rId3" display="https://travaux.master.utc.fr/formations-master/ingenierie-de-la-sante/ids035-ingenierie-biomedicale-ght-france/"/>
    <hyperlink ref="D1" r:id="rId4" display="https://travaux.master.utc.fr/formations-master/ingenierie-de-la-sante/ids035-ingenierie-biomedicale-ght-france/"/>
    <hyperlink ref="E1" r:id="rId5" display="https://travaux.master.utc.fr/formations-master/ingenierie-de-la-sante/ids035-ingenierie-biomedicale-ght-france/"/>
  </hyperlinks>
  <printOptions horizontalCentered="1"/>
  <pageMargins left="0.10999999999999999" right="0.10999999999999999" top="0" bottom="0.30000000000000004" header="0" footer="0.1"/>
  <pageSetup paperSize="9" fitToHeight="0" orientation="landscape" r:id="rId6"/>
  <headerFooter>
    <oddFooter>&amp;L&amp;"Arial Italique,Italique"&amp;6&amp;K000000Fichier : &amp;F &amp;C&amp;"Arial Italique,Italique"&amp;6&amp;K000000Onglet : &amp;A&amp;R&amp;"Arial Italique,Italique"&amp;6&amp;K000000Imprimé le &amp;D, page n° &amp;P/&amp;N</oddFooter>
  </headerFooter>
  <rowBreaks count="2" manualBreakCount="2">
    <brk id="20" max="16383" man="1"/>
    <brk id="28" max="16383" man="1"/>
  </rowBreaks>
  <ignoredErrors>
    <ignoredError sqref="G7" emptyCellReference="1"/>
  </ignoredErrors>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sheetPr>
  <dimension ref="A1:J48"/>
  <sheetViews>
    <sheetView view="pageLayout" zoomScaleNormal="150" workbookViewId="0">
      <selection activeCell="G14" sqref="G14"/>
    </sheetView>
  </sheetViews>
  <sheetFormatPr baseColWidth="10" defaultColWidth="10.7109375" defaultRowHeight="11" x14ac:dyDescent="0.15"/>
  <cols>
    <col min="1" max="7" width="9.85546875" style="448" customWidth="1"/>
    <col min="8" max="8" width="9.7109375" style="448" customWidth="1"/>
    <col min="9" max="12" width="10.7109375" style="448"/>
    <col min="13" max="13" width="12" style="448" customWidth="1"/>
    <col min="14" max="16384" width="10.7109375" style="448"/>
  </cols>
  <sheetData>
    <row r="1" spans="1:10" s="447" customFormat="1" ht="10" x14ac:dyDescent="0.15">
      <c r="A1" s="25" t="s">
        <v>41</v>
      </c>
      <c r="B1" s="25"/>
      <c r="C1" s="2"/>
      <c r="D1" s="130"/>
      <c r="E1" s="130"/>
      <c r="F1" s="130"/>
      <c r="G1" s="130"/>
      <c r="H1" s="131" t="s">
        <v>8</v>
      </c>
    </row>
    <row r="2" spans="1:10" x14ac:dyDescent="0.15">
      <c r="A2" s="884" t="s">
        <v>30</v>
      </c>
      <c r="B2" s="885"/>
      <c r="C2" s="885"/>
      <c r="D2" s="886"/>
      <c r="E2" s="886"/>
      <c r="F2" s="886"/>
      <c r="G2" s="886"/>
      <c r="H2" s="887"/>
    </row>
    <row r="3" spans="1:10" s="449" customFormat="1" x14ac:dyDescent="0.2">
      <c r="A3" s="888" t="s">
        <v>31</v>
      </c>
      <c r="B3" s="889"/>
      <c r="C3" s="889"/>
      <c r="D3" s="890"/>
      <c r="E3" s="890"/>
      <c r="F3" s="890"/>
      <c r="G3" s="890"/>
      <c r="H3" s="891"/>
    </row>
    <row r="4" spans="1:10" x14ac:dyDescent="0.15">
      <c r="A4" s="892" t="s">
        <v>9</v>
      </c>
      <c r="B4" s="893"/>
      <c r="C4" s="893"/>
      <c r="D4" s="893"/>
      <c r="E4" s="892" t="s">
        <v>42</v>
      </c>
      <c r="F4" s="893"/>
      <c r="G4" s="893"/>
      <c r="H4" s="894"/>
    </row>
    <row r="5" spans="1:10" x14ac:dyDescent="0.15">
      <c r="A5" s="895" t="str">
        <f>IFERROR(A46+364,"Date de la déclaration + 1 an")</f>
        <v>Date de la déclaration + 1 an</v>
      </c>
      <c r="B5" s="896"/>
      <c r="C5" s="897"/>
      <c r="D5" s="897"/>
      <c r="E5" s="898" t="str">
        <f>IF(A46="","remplir la cellule de date de la déclaration (onglet ISO 17050)",IF(ISERROR(YEAR(A46)),"date de la déclaration invalide",CONCATENATE("Autodeclaration_ISO_17050_sur_la_NF_S99-170_en_",YEAR(A46),"_",MONTH(A46),"_",DAY(A46))))</f>
        <v>date de la déclaration invalide</v>
      </c>
      <c r="F5" s="899"/>
      <c r="G5" s="899"/>
      <c r="H5" s="900"/>
    </row>
    <row r="6" spans="1:10" x14ac:dyDescent="0.15">
      <c r="A6" s="3"/>
      <c r="B6" s="3"/>
      <c r="C6" s="3"/>
      <c r="D6" s="4"/>
      <c r="E6" s="4"/>
      <c r="F6" s="4"/>
      <c r="G6" s="4"/>
      <c r="H6" s="4"/>
    </row>
    <row r="7" spans="1:10" x14ac:dyDescent="0.15">
      <c r="A7" s="858" t="s">
        <v>80</v>
      </c>
      <c r="B7" s="859"/>
      <c r="C7" s="859"/>
      <c r="D7" s="860"/>
      <c r="E7" s="860"/>
      <c r="F7" s="860"/>
      <c r="G7" s="860"/>
      <c r="H7" s="861"/>
    </row>
    <row r="8" spans="1:10" ht="28" customHeight="1" x14ac:dyDescent="0.15">
      <c r="A8" s="866" t="str">
        <f>'Mode d''emploi'!C4</f>
        <v>Bonne Pratique d'Activités Connexes de l'Ingénierie Biomédicale - BPAC n°6
"Ingénierie biomédicale au sein d'un groupement hospitalier de territoire en France"</v>
      </c>
      <c r="B8" s="867"/>
      <c r="C8" s="867"/>
      <c r="D8" s="868"/>
      <c r="E8" s="868"/>
      <c r="F8" s="868"/>
      <c r="G8" s="868"/>
      <c r="H8" s="869"/>
    </row>
    <row r="9" spans="1:10" s="450" customFormat="1" ht="16" customHeight="1" x14ac:dyDescent="0.2">
      <c r="A9" s="870" t="str">
        <f>'Mode d''emploi'!D7</f>
        <v>Nom de l'établissement</v>
      </c>
      <c r="B9" s="871"/>
      <c r="C9" s="871"/>
      <c r="D9" s="872"/>
      <c r="E9" s="872"/>
      <c r="F9" s="872"/>
      <c r="G9" s="872"/>
      <c r="H9" s="873"/>
    </row>
    <row r="10" spans="1:10" ht="21" customHeight="1" x14ac:dyDescent="0.15">
      <c r="A10" s="874" t="s">
        <v>99</v>
      </c>
      <c r="B10" s="875"/>
      <c r="C10" s="875"/>
      <c r="D10" s="876"/>
      <c r="E10" s="876"/>
      <c r="F10" s="876"/>
      <c r="G10" s="876"/>
      <c r="H10" s="877"/>
    </row>
    <row r="11" spans="1:10" ht="23" customHeight="1" x14ac:dyDescent="0.15">
      <c r="A11" s="878" t="s">
        <v>66</v>
      </c>
      <c r="B11" s="879"/>
      <c r="C11" s="879"/>
      <c r="D11" s="880"/>
      <c r="E11" s="880"/>
      <c r="F11" s="880"/>
      <c r="G11" s="880"/>
      <c r="H11" s="881"/>
    </row>
    <row r="12" spans="1:10" ht="4" customHeight="1" x14ac:dyDescent="0.15">
      <c r="A12" s="451"/>
      <c r="B12" s="451"/>
      <c r="C12" s="26"/>
      <c r="D12" s="27"/>
      <c r="E12" s="27"/>
      <c r="F12" s="27"/>
      <c r="G12" s="27"/>
      <c r="H12" s="27"/>
    </row>
    <row r="13" spans="1:10" x14ac:dyDescent="0.15">
      <c r="A13" s="882" t="s">
        <v>79</v>
      </c>
      <c r="B13" s="883"/>
      <c r="C13" s="883"/>
      <c r="D13" s="883"/>
      <c r="E13" s="883"/>
      <c r="F13" s="273"/>
      <c r="G13" s="276" t="s">
        <v>34</v>
      </c>
      <c r="H13" s="277" t="s">
        <v>85</v>
      </c>
    </row>
    <row r="14" spans="1:10" x14ac:dyDescent="0.15">
      <c r="A14" s="274"/>
      <c r="B14" s="275"/>
      <c r="C14" s="275"/>
      <c r="D14" s="275"/>
      <c r="E14" s="288"/>
      <c r="F14" s="289" t="s">
        <v>378</v>
      </c>
      <c r="G14" s="291">
        <v>0.5</v>
      </c>
      <c r="H14" s="290" t="str">
        <f>VLOOKUP($G$14,Utilitaires!$B$38:$C$42,2)</f>
        <v>Planifié</v>
      </c>
      <c r="J14" s="452"/>
    </row>
    <row r="15" spans="1:10" ht="36" customHeight="1" x14ac:dyDescent="0.15">
      <c r="A15" s="903" t="str">
        <f>'Mode d''emploi'!C4:C4</f>
        <v>Bonne Pratique d'Activités Connexes de l'Ingénierie Biomédicale - BPAC n°6
"Ingénierie biomédicale au sein d'un groupement hospitalier de territoire en France"</v>
      </c>
      <c r="B15" s="904"/>
      <c r="C15" s="904"/>
      <c r="D15" s="904"/>
      <c r="E15" s="904"/>
      <c r="F15" s="904"/>
      <c r="G15" s="132" t="str">
        <f>Résultats!D30</f>
        <v/>
      </c>
      <c r="H15" s="253" t="str">
        <f>CONCATENATE(Evaluation!D14,"    ",Evaluation!G14,"    ",Evaluation!G15)</f>
        <v xml:space="preserve">    Incomplet    </v>
      </c>
    </row>
    <row r="16" spans="1:10" ht="24" customHeight="1" x14ac:dyDescent="0.15">
      <c r="A16" s="862" t="str">
        <f>Résultats!A31</f>
        <v>Pr 1 Le responsable de l’ingénierie biomédicale du GHT maîtrise la raison d'être de son organisation, ses budgets et sa communication</v>
      </c>
      <c r="B16" s="863"/>
      <c r="C16" s="863"/>
      <c r="D16" s="863"/>
      <c r="E16" s="863"/>
      <c r="F16" s="863"/>
      <c r="G16" s="72" t="str">
        <f>Résultats!D31</f>
        <v/>
      </c>
      <c r="H16" s="254" t="str">
        <f>CONCATENATE(Evaluation!D16,"    ",Evaluation!G16)</f>
        <v xml:space="preserve">    Incomplet</v>
      </c>
      <c r="J16" s="453"/>
    </row>
    <row r="17" spans="1:8" ht="24" customHeight="1" x14ac:dyDescent="0.15">
      <c r="A17" s="864" t="str">
        <f>Résultats!A32</f>
        <v>Pr 2 Le responsable de l'ingénierie biomédicale du GHT contribue aux processus d'achat</v>
      </c>
      <c r="B17" s="865"/>
      <c r="C17" s="865"/>
      <c r="D17" s="865"/>
      <c r="E17" s="865"/>
      <c r="F17" s="865"/>
      <c r="G17" s="73" t="str">
        <f>Résultats!D32</f>
        <v/>
      </c>
      <c r="H17" s="255" t="str">
        <f>CONCATENATE(Evaluation!D25,"    ",Evaluation!G25)</f>
        <v xml:space="preserve">    Incomplet</v>
      </c>
    </row>
    <row r="18" spans="1:8" ht="24" customHeight="1" x14ac:dyDescent="0.15">
      <c r="A18" s="915" t="str">
        <f>Résultats!A33</f>
        <v>Pr 3 Le responsable de l'ingénierie biomédicale du GHT organise ses ressources</v>
      </c>
      <c r="B18" s="916"/>
      <c r="C18" s="916"/>
      <c r="D18" s="916"/>
      <c r="E18" s="916"/>
      <c r="F18" s="916"/>
      <c r="G18" s="74" t="str">
        <f>Résultats!D33</f>
        <v/>
      </c>
      <c r="H18" s="256" t="str">
        <f>CONCATENATE(Evaluation!D34,"    ",Evaluation!G34)</f>
        <v xml:space="preserve">    Incomplet</v>
      </c>
    </row>
    <row r="19" spans="1:8" ht="24" customHeight="1" x14ac:dyDescent="0.15">
      <c r="A19" s="917" t="str">
        <f>Résultats!A34</f>
        <v>Pr 4 Le responsable de l'ingénierie biomédicale favorise la mutualisation et les échanges de ressources ou de compétences au sein du GHT</v>
      </c>
      <c r="B19" s="918"/>
      <c r="C19" s="918"/>
      <c r="D19" s="918"/>
      <c r="E19" s="918"/>
      <c r="F19" s="918"/>
      <c r="G19" s="75" t="str">
        <f>Résultats!D34</f>
        <v/>
      </c>
      <c r="H19" s="257" t="str">
        <f>CONCATENATE(Evaluation!D44,"    ",Evaluation!G44)</f>
        <v xml:space="preserve">    Incomplet</v>
      </c>
    </row>
    <row r="20" spans="1:8" ht="24" customHeight="1" x14ac:dyDescent="0.15">
      <c r="A20" s="919" t="str">
        <f>Résultats!A35</f>
        <v>Pr 5 Le responsable de l'ingénierie biomédicale du GHT maîtrise son système documentaire</v>
      </c>
      <c r="B20" s="920"/>
      <c r="C20" s="920"/>
      <c r="D20" s="920"/>
      <c r="E20" s="920"/>
      <c r="F20" s="920"/>
      <c r="G20" s="76" t="str">
        <f>Résultats!D35</f>
        <v/>
      </c>
      <c r="H20" s="258" t="str">
        <f>CONCATENATE(Evaluation!D53,"    ",Evaluation!G53)</f>
        <v xml:space="preserve">    Incomplet</v>
      </c>
    </row>
    <row r="21" spans="1:8" ht="24" customHeight="1" x14ac:dyDescent="0.15">
      <c r="A21" s="930" t="str">
        <f>Résultats!A36</f>
        <v>Pr 6 L'ingénierie biomédicale maîtrise les disposiifs médicaux critiques au sein du GHT</v>
      </c>
      <c r="B21" s="931"/>
      <c r="C21" s="931"/>
      <c r="D21" s="931"/>
      <c r="E21" s="931"/>
      <c r="F21" s="931"/>
      <c r="G21" s="77" t="str">
        <f>Résultats!D36</f>
        <v/>
      </c>
      <c r="H21" s="259" t="str">
        <f>CONCATENATE(Evaluation!D63,"    ",Evaluation!G63)</f>
        <v xml:space="preserve">    Incomplet</v>
      </c>
    </row>
    <row r="22" spans="1:8" ht="24" customHeight="1" x14ac:dyDescent="0.15">
      <c r="A22" s="932" t="str">
        <f>Résultats!A37</f>
        <v>Pr 7 L'ingénierie biomédicale contribue à la bonne exploitation des dispositifs médicaux</v>
      </c>
      <c r="B22" s="933"/>
      <c r="C22" s="933"/>
      <c r="D22" s="933"/>
      <c r="E22" s="933"/>
      <c r="F22" s="933"/>
      <c r="G22" s="95" t="str">
        <f>Résultats!D37</f>
        <v/>
      </c>
      <c r="H22" s="260" t="str">
        <f>CONCATENATE(Evaluation!D71,"    ",Evaluation!G71)</f>
        <v xml:space="preserve">    Incomplet</v>
      </c>
    </row>
    <row r="23" spans="1:8" ht="24" customHeight="1" x14ac:dyDescent="0.15">
      <c r="A23" s="901" t="str">
        <f>Résultats!A38</f>
        <v>Pr 8 L'ingénierie biomédicale veille à la qualité des services rendus et en tire des enseignements pour progresser</v>
      </c>
      <c r="B23" s="902"/>
      <c r="C23" s="902"/>
      <c r="D23" s="902"/>
      <c r="E23" s="902"/>
      <c r="F23" s="902"/>
      <c r="G23" s="133" t="str">
        <f>Résultats!D37</f>
        <v/>
      </c>
      <c r="H23" s="261" t="str">
        <f>CONCATENATE(Evaluation!D80,"    ",Evaluation!G80)</f>
        <v xml:space="preserve">    Incomplet</v>
      </c>
    </row>
    <row r="24" spans="1:8" s="458" customFormat="1" ht="8" customHeight="1" x14ac:dyDescent="0.2">
      <c r="A24" s="454"/>
      <c r="B24" s="455" t="s">
        <v>77</v>
      </c>
      <c r="C24" s="278" t="str">
        <f>'Mode d''emploi'!G24</f>
        <v>Insuffisant</v>
      </c>
      <c r="D24" s="456" t="str">
        <f>'Mode d''emploi'!G25</f>
        <v>Informel</v>
      </c>
      <c r="E24" s="456" t="str">
        <f>'Mode d''emploi'!G26</f>
        <v>Formel</v>
      </c>
      <c r="F24" s="456" t="str">
        <f>'Mode d''emploi'!G27</f>
        <v>Planifié</v>
      </c>
      <c r="G24" s="456" t="str">
        <f>'Mode d''emploi'!G28</f>
        <v>Maitrisé</v>
      </c>
      <c r="H24" s="457" t="str">
        <f>'Mode d''emploi'!G29</f>
        <v>Efficace</v>
      </c>
    </row>
    <row r="25" spans="1:8" s="458" customFormat="1" ht="8" customHeight="1" x14ac:dyDescent="0.2">
      <c r="A25" s="459" t="s">
        <v>78</v>
      </c>
      <c r="B25" s="455" t="s">
        <v>75</v>
      </c>
      <c r="C25" s="279">
        <f>'Mode d''emploi'!E24</f>
        <v>0</v>
      </c>
      <c r="D25" s="279">
        <f>'Mode d''emploi'!E25</f>
        <v>0.1</v>
      </c>
      <c r="E25" s="279">
        <f>'Mode d''emploi'!E26</f>
        <v>0.3</v>
      </c>
      <c r="F25" s="279">
        <f>'Mode d''emploi'!E27</f>
        <v>0.5</v>
      </c>
      <c r="G25" s="279">
        <f>'Mode d''emploi'!E28</f>
        <v>0.7</v>
      </c>
      <c r="H25" s="280">
        <f>'Mode d''emploi'!E29</f>
        <v>0.9</v>
      </c>
    </row>
    <row r="26" spans="1:8" s="458" customFormat="1" ht="8" customHeight="1" x14ac:dyDescent="0.2">
      <c r="A26" s="460"/>
      <c r="B26" s="461" t="s">
        <v>76</v>
      </c>
      <c r="C26" s="281">
        <f>'Mode d''emploi'!F24</f>
        <v>9.0000000000000011E-2</v>
      </c>
      <c r="D26" s="281">
        <f>'Mode d''emploi'!F25</f>
        <v>0.28999999999999998</v>
      </c>
      <c r="E26" s="281">
        <f>'Mode d''emploi'!F26</f>
        <v>0.49</v>
      </c>
      <c r="F26" s="281">
        <f>'Mode d''emploi'!F27</f>
        <v>0.69</v>
      </c>
      <c r="G26" s="281">
        <f>'Mode d''emploi'!F28</f>
        <v>0.89</v>
      </c>
      <c r="H26" s="282">
        <f>'Mode d''emploi'!F29</f>
        <v>1</v>
      </c>
    </row>
    <row r="27" spans="1:8" ht="4" customHeight="1" x14ac:dyDescent="0.15">
      <c r="A27" s="451"/>
      <c r="B27" s="451"/>
      <c r="C27" s="26"/>
      <c r="D27" s="27"/>
      <c r="E27" s="27"/>
      <c r="F27" s="27"/>
      <c r="G27" s="27"/>
      <c r="H27" s="27"/>
    </row>
    <row r="28" spans="1:8" ht="13" customHeight="1" x14ac:dyDescent="0.15">
      <c r="A28" s="934" t="str">
        <f>Résultats!H30</f>
        <v>Performance</v>
      </c>
      <c r="B28" s="935"/>
      <c r="C28" s="936" t="str">
        <f>Résultats!H31</f>
        <v>Efficacité</v>
      </c>
      <c r="D28" s="937"/>
      <c r="E28" s="938" t="str">
        <f>Résultats!H32</f>
        <v>Efficience</v>
      </c>
      <c r="F28" s="939"/>
      <c r="G28" s="962" t="str">
        <f>Résultats!H33</f>
        <v>Qualité perçue</v>
      </c>
      <c r="H28" s="963"/>
    </row>
    <row r="29" spans="1:8" ht="23" customHeight="1" x14ac:dyDescent="0.15">
      <c r="A29" s="999" t="str">
        <f>Résultats!I30</f>
        <v/>
      </c>
      <c r="B29" s="1000" t="str">
        <f>Résultats!J30</f>
        <v xml:space="preserve">
Incomplet</v>
      </c>
      <c r="C29" s="283" t="str">
        <f>Résultats!I31</f>
        <v/>
      </c>
      <c r="D29" s="284" t="str">
        <f>Résultats!J31</f>
        <v xml:space="preserve">     Incomplet</v>
      </c>
      <c r="E29" s="285" t="str">
        <f>Résultats!I32</f>
        <v/>
      </c>
      <c r="F29" s="286" t="str">
        <f>Résultats!J32</f>
        <v xml:space="preserve">    Incomplet</v>
      </c>
      <c r="G29" s="287" t="str">
        <f>Résultats!I33</f>
        <v/>
      </c>
      <c r="H29" s="286" t="str">
        <f>Résultats!J33</f>
        <v xml:space="preserve">     Incomplet</v>
      </c>
    </row>
    <row r="30" spans="1:8" ht="4" customHeight="1" x14ac:dyDescent="0.15">
      <c r="A30" s="451"/>
      <c r="B30" s="451"/>
      <c r="C30" s="26"/>
      <c r="D30" s="27"/>
      <c r="E30" s="27"/>
      <c r="F30" s="27"/>
      <c r="G30" s="27"/>
      <c r="H30" s="27"/>
    </row>
    <row r="31" spans="1:8" x14ac:dyDescent="0.15">
      <c r="A31" s="926" t="s">
        <v>32</v>
      </c>
      <c r="B31" s="927"/>
      <c r="C31" s="927"/>
      <c r="D31" s="928"/>
      <c r="E31" s="928"/>
      <c r="F31" s="928"/>
      <c r="G31" s="928"/>
      <c r="H31" s="929"/>
    </row>
    <row r="32" spans="1:8" x14ac:dyDescent="0.15">
      <c r="A32" s="921" t="s">
        <v>33</v>
      </c>
      <c r="B32" s="922"/>
      <c r="C32" s="922"/>
      <c r="D32" s="923"/>
      <c r="E32" s="923"/>
      <c r="F32" s="923"/>
      <c r="G32" s="923"/>
      <c r="H32" s="924"/>
    </row>
    <row r="33" spans="1:8" x14ac:dyDescent="0.15">
      <c r="A33" s="905" t="s">
        <v>10</v>
      </c>
      <c r="B33" s="906"/>
      <c r="C33" s="925"/>
      <c r="D33" s="925"/>
      <c r="E33" s="905" t="s">
        <v>11</v>
      </c>
      <c r="F33" s="906"/>
      <c r="G33" s="907"/>
      <c r="H33" s="908"/>
    </row>
    <row r="34" spans="1:8" ht="38" customHeight="1" x14ac:dyDescent="0.15">
      <c r="A34" s="909" t="str">
        <f>CONCATENATE('Mode d''emploi'!$C$4," - ",'Mode d''emploi'!$B$5)</f>
        <v xml:space="preserve">Bonne Pratique d'Activités Connexes de l'Ingénierie Biomédicale - BPAC n°6
"Ingénierie biomédicale au sein d'un groupement hospitalier de territoire en France" - </v>
      </c>
      <c r="B34" s="910"/>
      <c r="C34" s="910"/>
      <c r="D34" s="910"/>
      <c r="E34" s="911" t="s">
        <v>81</v>
      </c>
      <c r="F34" s="912"/>
      <c r="G34" s="913"/>
      <c r="H34" s="914"/>
    </row>
    <row r="35" spans="1:8" ht="32" customHeight="1" x14ac:dyDescent="0.15">
      <c r="A35" s="994" t="s">
        <v>399</v>
      </c>
      <c r="B35" s="995"/>
      <c r="C35" s="995"/>
      <c r="D35" s="995"/>
      <c r="E35" s="976" t="s">
        <v>12</v>
      </c>
      <c r="F35" s="977"/>
      <c r="G35" s="977"/>
      <c r="H35" s="978"/>
    </row>
    <row r="36" spans="1:8" ht="4" customHeight="1" x14ac:dyDescent="0.15">
      <c r="A36" s="3"/>
      <c r="B36" s="3"/>
      <c r="C36" s="3"/>
      <c r="D36" s="4"/>
      <c r="E36" s="4"/>
      <c r="F36" s="4"/>
      <c r="G36" s="4"/>
      <c r="H36" s="4"/>
    </row>
    <row r="37" spans="1:8" ht="13" customHeight="1" x14ac:dyDescent="0.15">
      <c r="A37" s="964" t="s">
        <v>13</v>
      </c>
      <c r="B37" s="965"/>
      <c r="C37" s="966"/>
      <c r="D37" s="966"/>
      <c r="E37" s="967"/>
      <c r="F37" s="967"/>
      <c r="G37" s="967"/>
      <c r="H37" s="968"/>
    </row>
    <row r="38" spans="1:8" x14ac:dyDescent="0.15">
      <c r="A38" s="262" t="s">
        <v>83</v>
      </c>
      <c r="B38" s="134"/>
      <c r="C38" s="135"/>
      <c r="D38" s="270"/>
      <c r="E38" s="264" t="str">
        <f>'Mode d''emploi'!A8</f>
        <v xml:space="preserve">Responsable de la Fonction Biomédicale : </v>
      </c>
      <c r="F38" s="42"/>
      <c r="G38" s="29"/>
      <c r="H38" s="263"/>
    </row>
    <row r="39" spans="1:8" x14ac:dyDescent="0.15">
      <c r="A39" s="969" t="s">
        <v>14</v>
      </c>
      <c r="B39" s="970"/>
      <c r="C39" s="970"/>
      <c r="D39" s="971"/>
      <c r="E39" s="979" t="str">
        <f>'Mode d''emploi'!D8</f>
        <v>Nom du responsable</v>
      </c>
      <c r="F39" s="980"/>
      <c r="G39" s="981"/>
      <c r="H39" s="982"/>
    </row>
    <row r="40" spans="1:8" x14ac:dyDescent="0.15">
      <c r="A40" s="264" t="s">
        <v>15</v>
      </c>
      <c r="B40" s="42"/>
      <c r="C40" s="28"/>
      <c r="D40" s="29"/>
      <c r="E40" s="264" t="s">
        <v>15</v>
      </c>
      <c r="F40" s="42"/>
      <c r="G40" s="29"/>
      <c r="H40" s="263"/>
    </row>
    <row r="41" spans="1:8" x14ac:dyDescent="0.15">
      <c r="A41" s="956" t="s">
        <v>16</v>
      </c>
      <c r="B41" s="957"/>
      <c r="C41" s="958"/>
      <c r="D41" s="958"/>
      <c r="E41" s="972" t="str">
        <f>'Mode d''emploi'!D7</f>
        <v>Nom de l'établissement</v>
      </c>
      <c r="F41" s="973"/>
      <c r="G41" s="974"/>
      <c r="H41" s="975"/>
    </row>
    <row r="42" spans="1:8" x14ac:dyDescent="0.15">
      <c r="A42" s="942" t="s">
        <v>17</v>
      </c>
      <c r="B42" s="943"/>
      <c r="C42" s="944"/>
      <c r="D42" s="944"/>
      <c r="E42" s="945" t="s">
        <v>18</v>
      </c>
      <c r="F42" s="946"/>
      <c r="G42" s="947"/>
      <c r="H42" s="948"/>
    </row>
    <row r="43" spans="1:8" x14ac:dyDescent="0.15">
      <c r="A43" s="949" t="s">
        <v>43</v>
      </c>
      <c r="B43" s="950"/>
      <c r="C43" s="951"/>
      <c r="D43" s="951"/>
      <c r="E43" s="952" t="s">
        <v>19</v>
      </c>
      <c r="F43" s="953"/>
      <c r="G43" s="954"/>
      <c r="H43" s="955"/>
    </row>
    <row r="44" spans="1:8" x14ac:dyDescent="0.15">
      <c r="A44" s="956" t="s">
        <v>20</v>
      </c>
      <c r="B44" s="957"/>
      <c r="C44" s="957"/>
      <c r="D44" s="958"/>
      <c r="E44" s="469" t="str">
        <f>'Mode d''emploi'!D9</f>
        <v>Email</v>
      </c>
      <c r="F44" s="480"/>
      <c r="G44" s="480"/>
      <c r="H44" s="265" t="str">
        <f>'Mode d''emploi'!H9</f>
        <v xml:space="preserve">Numéro de Tél </v>
      </c>
    </row>
    <row r="45" spans="1:8" x14ac:dyDescent="0.15">
      <c r="A45" s="266" t="s">
        <v>21</v>
      </c>
      <c r="B45" s="43"/>
      <c r="C45" s="30"/>
      <c r="D45" s="271"/>
      <c r="E45" s="266" t="s">
        <v>22</v>
      </c>
      <c r="F45" s="43"/>
      <c r="G45" s="30"/>
      <c r="H45" s="267"/>
    </row>
    <row r="46" spans="1:8" x14ac:dyDescent="0.15">
      <c r="A46" s="940" t="s">
        <v>44</v>
      </c>
      <c r="B46" s="941"/>
      <c r="C46" s="941"/>
      <c r="D46" s="941"/>
      <c r="E46" s="959" t="str">
        <f>IF(Evaluation!D6="","pas de date d'évaluation pour l'instant",Evaluation!D6)</f>
        <v>pas de date d'évaluation pour l'instant</v>
      </c>
      <c r="F46" s="960"/>
      <c r="G46" s="960"/>
      <c r="H46" s="961"/>
    </row>
    <row r="47" spans="1:8" x14ac:dyDescent="0.15">
      <c r="A47" s="268" t="s">
        <v>23</v>
      </c>
      <c r="B47" s="44"/>
      <c r="C47" s="31"/>
      <c r="D47" s="272"/>
      <c r="E47" s="268" t="s">
        <v>23</v>
      </c>
      <c r="F47" s="44"/>
      <c r="G47" s="32"/>
      <c r="H47" s="269"/>
    </row>
    <row r="48" spans="1:8" ht="86" customHeight="1" x14ac:dyDescent="0.15">
      <c r="A48" s="996"/>
      <c r="B48" s="997"/>
      <c r="C48" s="997"/>
      <c r="D48" s="998"/>
      <c r="E48" s="996"/>
      <c r="F48" s="997"/>
      <c r="G48" s="997"/>
      <c r="H48" s="998"/>
    </row>
  </sheetData>
  <sheetProtection sheet="1" objects="1" scenarios="1" formatCells="0" formatColumns="0" formatRows="0" insertHyperlinks="0" selectLockedCells="1"/>
  <mergeCells count="47">
    <mergeCell ref="A48:D48"/>
    <mergeCell ref="E48:H48"/>
    <mergeCell ref="G28:H28"/>
    <mergeCell ref="A37:H37"/>
    <mergeCell ref="A39:D39"/>
    <mergeCell ref="E41:H41"/>
    <mergeCell ref="A35:D35"/>
    <mergeCell ref="E35:H35"/>
    <mergeCell ref="A41:D41"/>
    <mergeCell ref="E39:H39"/>
    <mergeCell ref="A46:D46"/>
    <mergeCell ref="A42:D42"/>
    <mergeCell ref="E42:H42"/>
    <mergeCell ref="A43:D43"/>
    <mergeCell ref="E43:H43"/>
    <mergeCell ref="A44:D44"/>
    <mergeCell ref="E46:H46"/>
    <mergeCell ref="A23:F23"/>
    <mergeCell ref="A15:F15"/>
    <mergeCell ref="E33:H33"/>
    <mergeCell ref="A34:D34"/>
    <mergeCell ref="E34:H34"/>
    <mergeCell ref="A18:F18"/>
    <mergeCell ref="A19:F19"/>
    <mergeCell ref="A20:F20"/>
    <mergeCell ref="A32:H32"/>
    <mergeCell ref="A33:D33"/>
    <mergeCell ref="A31:H31"/>
    <mergeCell ref="A21:F21"/>
    <mergeCell ref="A22:F22"/>
    <mergeCell ref="A28:B28"/>
    <mergeCell ref="C28:D28"/>
    <mergeCell ref="E28:F28"/>
    <mergeCell ref="A2:H2"/>
    <mergeCell ref="A3:H3"/>
    <mergeCell ref="A4:D4"/>
    <mergeCell ref="E4:H4"/>
    <mergeCell ref="A5:D5"/>
    <mergeCell ref="E5:H5"/>
    <mergeCell ref="A7:H7"/>
    <mergeCell ref="A16:F16"/>
    <mergeCell ref="A17:F17"/>
    <mergeCell ref="A8:H8"/>
    <mergeCell ref="A9:H9"/>
    <mergeCell ref="A10:H10"/>
    <mergeCell ref="A11:H11"/>
    <mergeCell ref="A13:E13"/>
  </mergeCells>
  <phoneticPr fontId="28" type="noConversion"/>
  <dataValidations count="10">
    <dataValidation allowBlank="1" showInputMessage="1" showErrorMessage="1" prompt="Modifier les contenus bleus et mettre ensuite en noir : _x000a_Enregistrements qualité : indiquez ceux que vous mettrez à disposition d'un auditeur. Il peut s'agir des onglets imprimés et signés de ce fichier d'autodiagnostic" sqref="E34:H34"/>
    <dataValidation allowBlank="1" showInputMessage="1" showErrorMessage="1" prompt="Autre document d'appui : Mettre ici, et en noir, tout autre document d'appui éventuel pour cette déclaration" sqref="E35:H35"/>
    <dataValidation allowBlank="1" showInputMessage="1" showErrorMessage="1" prompt="Indiquer les NOM et Prénom de la personne indépendante" sqref="A39:D39"/>
    <dataValidation allowBlank="1" showInputMessage="1" showErrorMessage="1" prompt="Organisme de la personne indépendante" sqref="A41:D41"/>
    <dataValidation allowBlank="1" showInputMessage="1" showErrorMessage="1" prompt="Adresse complète de l'organisme de la personne indépendante" sqref="A42:D42"/>
    <dataValidation allowBlank="1" showInputMessage="1" showErrorMessage="1" prompt="Code postal - Ville - Pays de l'organisme de la personne indépendante" sqref="A43:D43"/>
    <dataValidation allowBlank="1" showInputMessage="1" showErrorMessage="1" prompt="Tél et email de la personne indépendante" sqref="A44:D44"/>
    <dataValidation allowBlank="1" showInputMessage="1" showErrorMessage="1" prompt="Mettre la date de signature par la personne compétente" sqref="A46:B46"/>
    <dataValidation allowBlank="1" showInputMessage="1" showErrorMessage="1" prompt="Adresse complète de l'Exploitant des dispositifs médicaux" sqref="E42:H42"/>
    <dataValidation allowBlank="1" showInputMessage="1" showErrorMessage="1" prompt="Code postal - Ville - Pays de l'Exploitant" sqref="E43:H43"/>
  </dataValidations>
  <hyperlinks>
    <hyperlink ref="A35" r:id="rId1"/>
    <hyperlink ref="B35" r:id="rId2" display="https://travaux.master.utc.fr/?smd_process_download=1&amp;download_id=5758"/>
    <hyperlink ref="C35" r:id="rId3" display="https://travaux.master.utc.fr/?smd_process_download=1&amp;download_id=5758"/>
    <hyperlink ref="D35" r:id="rId4" display="https://travaux.master.utc.fr/?smd_process_download=1&amp;download_id=5758"/>
  </hyperlinks>
  <printOptions horizontalCentered="1"/>
  <pageMargins left="0.30000000000000004" right="0.30000000000000004" top="0" bottom="0.35314960629921266" header="0" footer="0.1031496062992126"/>
  <pageSetup paperSize="9" orientation="portrait" r:id="rId5"/>
  <headerFooter>
    <oddFooter>&amp;L&amp;"Arial Italique,Italique"&amp;6&amp;K000000Fichier : &amp;F&amp;C&amp;"Arial Italique,Italique"&amp;6&amp;K000000Onglet : &amp;A&amp;R&amp;"Arial Italique,Italique"&amp;6&amp;K000000page n° &amp;P/&amp;N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Utilitaires!$B$38:$B$43</xm:f>
          </x14:formula1>
          <xm:sqref>J14</xm:sqref>
        </x14:dataValidation>
        <x14:dataValidation type="list" allowBlank="1" showInputMessage="1" showErrorMessage="1">
          <x14:formula1>
            <xm:f>Utilitaires!$B$38:$B$42</xm:f>
          </x14:formula1>
          <xm:sqref>G14</xm:sqref>
        </x14:dataValidation>
      </x14:dataValidations>
    </ext>
    <ext xmlns:mx="http://schemas.microsoft.com/office/mac/excel/2008/main" uri="{64002731-A6B0-56B0-2670-7721B7C09600}">
      <mx:PLV Mode="1" OnePage="0" WScale="10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7030A0"/>
  </sheetPr>
  <dimension ref="A1:K82"/>
  <sheetViews>
    <sheetView zoomScale="119" zoomScaleNormal="120" zoomScalePageLayoutView="50" workbookViewId="0">
      <selection activeCell="E57" sqref="E57"/>
    </sheetView>
  </sheetViews>
  <sheetFormatPr baseColWidth="10" defaultColWidth="10.7109375" defaultRowHeight="11" x14ac:dyDescent="0.15"/>
  <cols>
    <col min="1" max="1" width="3.7109375" style="17" customWidth="1"/>
    <col min="2" max="2" width="25.140625" style="17" customWidth="1"/>
    <col min="3" max="3" width="26.140625" style="17" customWidth="1"/>
    <col min="4" max="4" width="26.7109375" style="161" customWidth="1"/>
    <col min="5" max="6" width="25.7109375" style="17" customWidth="1"/>
    <col min="7" max="8" width="25.7109375" style="161" customWidth="1"/>
    <col min="9" max="9" width="42.85546875" style="161" customWidth="1"/>
    <col min="10" max="10" width="46.42578125" style="36" customWidth="1"/>
    <col min="11" max="11" width="10.7109375" style="161"/>
    <col min="12" max="16384" width="10.7109375" style="17"/>
  </cols>
  <sheetData>
    <row r="1" spans="1:11" ht="19" customHeight="1" x14ac:dyDescent="0.15">
      <c r="B1" s="51" t="s">
        <v>226</v>
      </c>
      <c r="C1" s="52"/>
      <c r="D1" s="54"/>
      <c r="E1" s="160" t="s">
        <v>359</v>
      </c>
      <c r="F1" s="53"/>
      <c r="G1" s="239" t="s">
        <v>361</v>
      </c>
      <c r="H1" s="983" t="s">
        <v>360</v>
      </c>
      <c r="I1" s="984"/>
      <c r="J1" s="241" t="s">
        <v>374</v>
      </c>
      <c r="K1" s="17"/>
    </row>
    <row r="2" spans="1:11" ht="26" customHeight="1" x14ac:dyDescent="0.15">
      <c r="A2" s="986" t="s">
        <v>299</v>
      </c>
      <c r="B2" s="84" t="str">
        <f>'Mode d''emploi'!C23</f>
        <v>Choix de VÉRACITÉ</v>
      </c>
      <c r="C2" s="81" t="s">
        <v>24</v>
      </c>
      <c r="D2" s="161" t="s">
        <v>64</v>
      </c>
      <c r="E2" s="34">
        <f>IFERROR(COUNTIFS(Evaluation!$D$16:$D$88,$B2),0)</f>
        <v>57</v>
      </c>
      <c r="F2" s="168" t="s">
        <v>63</v>
      </c>
      <c r="G2" s="240" t="str">
        <f>'Mode d''emploi'!D23</f>
        <v>Taux de VÉRACITÉ</v>
      </c>
      <c r="H2" s="237" t="str">
        <f>'Mode d''emploi'!C23</f>
        <v>Choix de VÉRACITÉ</v>
      </c>
      <c r="I2" s="236" t="str">
        <f>'Mode d''emploi'!A23</f>
        <v>Libellés explicites 
des niveaux de VÉRACITÉ</v>
      </c>
      <c r="J2" s="236" t="s">
        <v>373</v>
      </c>
      <c r="K2" s="17"/>
    </row>
    <row r="3" spans="1:11" ht="26" customHeight="1" x14ac:dyDescent="0.15">
      <c r="A3" s="986"/>
      <c r="B3" s="78" t="str">
        <f>'Mode d''emploi'!C25</f>
        <v xml:space="preserve">Faux </v>
      </c>
      <c r="C3" s="23" t="str">
        <f>'Mode d''emploi'!A25</f>
        <v>L'action n'est pas réalisée ou alors de manière très aléatoire.</v>
      </c>
      <c r="D3" s="5">
        <f>'Mode d''emploi'!D25</f>
        <v>0.2</v>
      </c>
      <c r="E3" s="34">
        <f>IFERROR(COUNTIFS(Evaluation!$D$16:$D$88,$B3),0)</f>
        <v>0</v>
      </c>
      <c r="F3" s="13"/>
      <c r="G3" s="240">
        <f>'Mode d''emploi'!D24</f>
        <v>0</v>
      </c>
      <c r="H3" s="237" t="str">
        <f>'Mode d''emploi'!C24</f>
        <v>Faux unanime</v>
      </c>
      <c r="I3" s="238" t="str">
        <f>'Mode d''emploi'!A24</f>
        <v>A l'unanimité, l'action est déclarée non réalisée.</v>
      </c>
      <c r="J3" s="236">
        <f>E4</f>
        <v>0</v>
      </c>
      <c r="K3" s="17"/>
    </row>
    <row r="4" spans="1:11" ht="26" customHeight="1" x14ac:dyDescent="0.15">
      <c r="A4" s="986"/>
      <c r="B4" s="78" t="str">
        <f>'Mode d''emploi'!C24:C24</f>
        <v>Faux unanime</v>
      </c>
      <c r="C4" s="24" t="str">
        <f>'Mode d''emploi'!A24</f>
        <v>A l'unanimité, l'action est déclarée non réalisée.</v>
      </c>
      <c r="D4" s="5">
        <f>'Mode d''emploi'!D24</f>
        <v>0</v>
      </c>
      <c r="E4" s="34">
        <f>IFERROR(COUNTIFS(Evaluation!$D$16:$D$88,$B4),0)</f>
        <v>0</v>
      </c>
      <c r="F4" s="13"/>
      <c r="G4" s="240">
        <f>'Mode d''emploi'!D25</f>
        <v>0.2</v>
      </c>
      <c r="H4" s="237" t="str">
        <f>'Mode d''emploi'!C25</f>
        <v xml:space="preserve">Faux </v>
      </c>
      <c r="I4" s="238" t="str">
        <f>'Mode d''emploi'!A25</f>
        <v>L'action n'est pas réalisée ou alors de manière très aléatoire.</v>
      </c>
      <c r="J4" s="236">
        <f>E3</f>
        <v>0</v>
      </c>
      <c r="K4" s="17"/>
    </row>
    <row r="5" spans="1:11" ht="26" customHeight="1" x14ac:dyDescent="0.15">
      <c r="A5" s="986"/>
      <c r="B5" s="78" t="str">
        <f>'Mode d''emploi'!C26:C26</f>
        <v>Plutôt Faux</v>
      </c>
      <c r="C5" s="24" t="str">
        <f>'Mode d''emploi'!A26</f>
        <v>L'action est réalisée quelques fois de manière informelle.</v>
      </c>
      <c r="D5" s="5">
        <f>'Mode d''emploi'!D26</f>
        <v>0.4</v>
      </c>
      <c r="E5" s="34">
        <f>IFERROR(COUNTIFS(Evaluation!$D$16:$D$88,$B5),0)</f>
        <v>0</v>
      </c>
      <c r="F5" s="13"/>
      <c r="G5" s="240">
        <f>'Mode d''emploi'!D26</f>
        <v>0.4</v>
      </c>
      <c r="H5" s="237" t="str">
        <f>'Mode d''emploi'!C26</f>
        <v>Plutôt Faux</v>
      </c>
      <c r="I5" s="238" t="str">
        <f>'Mode d''emploi'!A26</f>
        <v>L'action est réalisée quelques fois de manière informelle.</v>
      </c>
      <c r="J5" s="236">
        <f>E5</f>
        <v>0</v>
      </c>
      <c r="K5" s="17"/>
    </row>
    <row r="6" spans="1:11" ht="26" customHeight="1" x14ac:dyDescent="0.15">
      <c r="A6" s="986"/>
      <c r="B6" s="78" t="str">
        <f>'Mode d''emploi'!C27:C27</f>
        <v>Plutôt Vrai</v>
      </c>
      <c r="C6" s="24" t="str">
        <f>'Mode d''emploi'!A27</f>
        <v>L'action est formalisée et réalisée de manière assez convaincante.</v>
      </c>
      <c r="D6" s="5">
        <f>'Mode d''emploi'!D27</f>
        <v>0.6</v>
      </c>
      <c r="E6" s="34">
        <f>IFERROR(COUNTIFS(Evaluation!$D$16:$D$88,$B6),0)</f>
        <v>0</v>
      </c>
      <c r="F6" s="13"/>
      <c r="G6" s="240">
        <f>'Mode d''emploi'!D27</f>
        <v>0.6</v>
      </c>
      <c r="H6" s="237" t="str">
        <f>'Mode d''emploi'!C27</f>
        <v>Plutôt Vrai</v>
      </c>
      <c r="I6" s="238" t="str">
        <f>'Mode d''emploi'!A27</f>
        <v>L'action est formalisée et réalisée de manière assez convaincante.</v>
      </c>
      <c r="J6" s="236">
        <f>E6</f>
        <v>0</v>
      </c>
      <c r="K6" s="17"/>
    </row>
    <row r="7" spans="1:11" ht="26" customHeight="1" x14ac:dyDescent="0.15">
      <c r="A7" s="986"/>
      <c r="B7" s="84" t="str">
        <f>'Mode d''emploi'!C28</f>
        <v>Vrai </v>
      </c>
      <c r="C7" s="23" t="str">
        <f>'Mode d''emploi'!A28</f>
        <v>L'action est réalisée complètement et tracée.</v>
      </c>
      <c r="D7" s="5">
        <f>'Mode d''emploi'!D28</f>
        <v>0.8</v>
      </c>
      <c r="E7" s="34">
        <f>IFERROR(COUNTIFS(Evaluation!$D$16:$D$88,$B7),0)</f>
        <v>0</v>
      </c>
      <c r="F7" s="13"/>
      <c r="G7" s="240">
        <f>'Mode d''emploi'!D28</f>
        <v>0.8</v>
      </c>
      <c r="H7" s="237" t="str">
        <f>'Mode d''emploi'!C28</f>
        <v>Vrai </v>
      </c>
      <c r="I7" s="238" t="str">
        <f>'Mode d''emploi'!A28</f>
        <v>L'action est réalisée complètement et tracée.</v>
      </c>
      <c r="J7" s="236">
        <f>E7</f>
        <v>0</v>
      </c>
      <c r="K7" s="17"/>
    </row>
    <row r="8" spans="1:11" ht="26" customHeight="1" x14ac:dyDescent="0.15">
      <c r="A8" s="986"/>
      <c r="B8" s="84" t="str">
        <f>'Mode d''emploi'!C29</f>
        <v>Vrai maîtrisé</v>
      </c>
      <c r="C8" s="24" t="str">
        <f>'Mode d''emploi'!A29</f>
        <v>L'action est maîtrisée et en amélioration continue.</v>
      </c>
      <c r="D8" s="5">
        <f>'Mode d''emploi'!D29</f>
        <v>1</v>
      </c>
      <c r="E8" s="34">
        <f>IFERROR(COUNTIFS(Evaluation!$D$16:$D$88,$B8),0)</f>
        <v>0</v>
      </c>
      <c r="F8" s="13"/>
      <c r="G8" s="240">
        <f>'Mode d''emploi'!D29</f>
        <v>1</v>
      </c>
      <c r="H8" s="237" t="str">
        <f>'Mode d''emploi'!C29</f>
        <v>Vrai maîtrisé</v>
      </c>
      <c r="I8" s="238" t="str">
        <f>'Mode d''emploi'!A29</f>
        <v>L'action est maîtrisée et en amélioration continue.</v>
      </c>
      <c r="J8" s="236">
        <f>E8</f>
        <v>0</v>
      </c>
      <c r="K8" s="17"/>
    </row>
    <row r="9" spans="1:11" ht="23" customHeight="1" x14ac:dyDescent="0.15">
      <c r="B9" s="7"/>
      <c r="C9" s="8"/>
      <c r="E9" s="6">
        <f>SUM(E3:E8)</f>
        <v>0</v>
      </c>
      <c r="F9" s="20" t="s">
        <v>28</v>
      </c>
      <c r="G9" s="17"/>
      <c r="H9" s="17"/>
      <c r="I9" s="17"/>
      <c r="J9" s="35"/>
      <c r="K9" s="17"/>
    </row>
    <row r="10" spans="1:11" x14ac:dyDescent="0.15">
      <c r="B10" s="7"/>
      <c r="C10" s="8"/>
      <c r="E10" s="13"/>
      <c r="F10" s="22"/>
      <c r="G10" s="17"/>
      <c r="H10" s="17"/>
      <c r="I10" s="17"/>
      <c r="J10" s="35"/>
      <c r="K10" s="17"/>
    </row>
    <row r="11" spans="1:11" x14ac:dyDescent="0.15">
      <c r="B11" s="139" t="s">
        <v>68</v>
      </c>
      <c r="C11" s="136"/>
      <c r="D11" s="137"/>
      <c r="G11" s="17"/>
      <c r="H11" s="17"/>
      <c r="I11" s="17"/>
    </row>
    <row r="12" spans="1:11" ht="28" customHeight="1" x14ac:dyDescent="0.15">
      <c r="B12" s="179" t="s">
        <v>345</v>
      </c>
      <c r="C12" s="180" t="s">
        <v>86</v>
      </c>
      <c r="D12" s="181"/>
      <c r="G12" s="17"/>
      <c r="H12" s="17"/>
      <c r="I12" s="17"/>
    </row>
    <row r="13" spans="1:11" ht="28" customHeight="1" x14ac:dyDescent="0.15">
      <c r="B13" s="169" t="s">
        <v>344</v>
      </c>
      <c r="C13" s="170" t="s">
        <v>118</v>
      </c>
      <c r="D13" s="171"/>
      <c r="G13" s="17"/>
      <c r="H13" s="17"/>
      <c r="I13" s="17"/>
    </row>
    <row r="14" spans="1:11" ht="28" customHeight="1" x14ac:dyDescent="0.15">
      <c r="B14" s="169" t="s">
        <v>67</v>
      </c>
      <c r="C14" s="170" t="s">
        <v>317</v>
      </c>
      <c r="D14" s="173"/>
      <c r="G14" s="47"/>
      <c r="H14" s="17"/>
      <c r="I14" s="17"/>
    </row>
    <row r="15" spans="1:11" ht="28" customHeight="1" x14ac:dyDescent="0.15">
      <c r="B15" s="169" t="s">
        <v>69</v>
      </c>
      <c r="C15" s="172"/>
      <c r="D15" s="173"/>
      <c r="G15" s="17"/>
      <c r="H15" s="17"/>
      <c r="I15" s="17"/>
    </row>
    <row r="16" spans="1:11" ht="28" customHeight="1" x14ac:dyDescent="0.15">
      <c r="B16" s="174" t="s">
        <v>70</v>
      </c>
      <c r="C16" s="175"/>
      <c r="D16" s="176"/>
      <c r="G16" s="17"/>
      <c r="H16" s="17"/>
      <c r="I16" s="17"/>
    </row>
    <row r="17" spans="1:11" ht="28" customHeight="1" x14ac:dyDescent="0.15">
      <c r="B17" s="162"/>
      <c r="C17" s="138"/>
      <c r="D17" s="138"/>
      <c r="G17" s="17"/>
      <c r="H17" s="17"/>
      <c r="I17" s="17"/>
    </row>
    <row r="18" spans="1:11" x14ac:dyDescent="0.15">
      <c r="B18" s="163"/>
      <c r="C18" s="163"/>
      <c r="D18" s="163"/>
      <c r="G18" s="17"/>
      <c r="H18" s="17"/>
      <c r="I18" s="17"/>
      <c r="J18" s="17"/>
      <c r="K18" s="17"/>
    </row>
    <row r="19" spans="1:11" x14ac:dyDescent="0.15">
      <c r="B19" s="55" t="s">
        <v>27</v>
      </c>
      <c r="C19" s="56"/>
      <c r="D19" s="57"/>
      <c r="E19" s="58"/>
      <c r="F19" s="989" t="s">
        <v>346</v>
      </c>
      <c r="G19" s="990"/>
      <c r="K19" s="17"/>
    </row>
    <row r="20" spans="1:11" ht="25" customHeight="1" x14ac:dyDescent="0.15">
      <c r="C20" s="16" t="str">
        <f>'Mode d''emploi'!H23</f>
        <v>Libellés explicites 
des niveaux de MATURITÉ</v>
      </c>
      <c r="D20" s="987" t="s">
        <v>37</v>
      </c>
      <c r="E20" s="988"/>
      <c r="F20" s="991"/>
      <c r="G20" s="992"/>
      <c r="H20" s="21"/>
      <c r="K20" s="17"/>
    </row>
    <row r="21" spans="1:11" x14ac:dyDescent="0.15">
      <c r="B21" s="51" t="s">
        <v>231</v>
      </c>
      <c r="C21" s="50"/>
      <c r="D21" s="59" t="s">
        <v>38</v>
      </c>
      <c r="E21" s="59" t="s">
        <v>39</v>
      </c>
      <c r="F21" s="60"/>
      <c r="G21" s="45" t="s">
        <v>347</v>
      </c>
      <c r="H21" s="17"/>
      <c r="I21" s="17"/>
      <c r="J21" s="17"/>
      <c r="K21" s="17"/>
    </row>
    <row r="22" spans="1:11" ht="36" customHeight="1" x14ac:dyDescent="0.15">
      <c r="A22" s="985" t="s">
        <v>299</v>
      </c>
      <c r="B22" s="79" t="str">
        <f>'Mode d''emploi'!G29</f>
        <v>Efficace</v>
      </c>
      <c r="C22" s="18" t="str">
        <f>'Mode d''emploi'!H29</f>
        <v>Le processus est maîtrisé, évalué dans ses résultats et en amélioration continue. Bravo !</v>
      </c>
      <c r="D22" s="15">
        <f>'Mode d''emploi'!E29</f>
        <v>0.9</v>
      </c>
      <c r="E22" s="15">
        <f>'Mode d''emploi'!F29</f>
        <v>1</v>
      </c>
      <c r="F22" s="10"/>
      <c r="G22" s="46">
        <f>IFERROR(COUNTIFS(Evaluation!$D$16:$D$88,$B22),0)</f>
        <v>0</v>
      </c>
      <c r="H22" s="17"/>
      <c r="I22" s="17"/>
      <c r="J22" s="17"/>
      <c r="K22" s="17"/>
    </row>
    <row r="23" spans="1:11" ht="36" customHeight="1" x14ac:dyDescent="0.15">
      <c r="A23" s="985"/>
      <c r="B23" s="79" t="str">
        <f>'Mode d''emploi'!G26</f>
        <v>Formel</v>
      </c>
      <c r="C23" s="18" t="str">
        <f>'Mode d''emploi'!H26</f>
        <v>Le processus est formalisé mais n'est pas toujours réalisé complètement et dans les délais. Continuez vos efforts !</v>
      </c>
      <c r="D23" s="15">
        <f>'Mode d''emploi'!E26</f>
        <v>0.3</v>
      </c>
      <c r="E23" s="15">
        <f>'Mode d''emploi'!F26</f>
        <v>0.49</v>
      </c>
      <c r="F23" s="10"/>
      <c r="G23" s="46">
        <f>IFERROR(COUNTIFS(Evaluation!$D$16:$D$88,$B23),0)</f>
        <v>0</v>
      </c>
      <c r="H23" s="17"/>
      <c r="I23" s="17"/>
      <c r="J23" s="17"/>
      <c r="K23" s="17"/>
    </row>
    <row r="24" spans="1:11" ht="36" customHeight="1" x14ac:dyDescent="0.15">
      <c r="A24" s="985"/>
      <c r="B24" s="90" t="s">
        <v>73</v>
      </c>
      <c r="C24" s="177" t="str">
        <f>C12</f>
        <v>Finalisez vos choix, évaluez TOUS les critères !</v>
      </c>
      <c r="D24" s="38"/>
      <c r="E24" s="38"/>
      <c r="F24" s="39"/>
      <c r="G24" s="41">
        <f>IFERROR(COUNTIFS(Evaluation!$G$16:$G$88,$B$24),0)</f>
        <v>8</v>
      </c>
      <c r="H24" s="17"/>
      <c r="I24" s="17"/>
      <c r="J24" s="17"/>
      <c r="K24" s="17"/>
    </row>
    <row r="25" spans="1:11" ht="36" customHeight="1" x14ac:dyDescent="0.15">
      <c r="A25" s="985"/>
      <c r="B25" s="79" t="str">
        <f>'Mode d''emploi'!G25</f>
        <v>Informel</v>
      </c>
      <c r="C25" s="19" t="str">
        <f>'Mode d''emploi'!H25</f>
        <v>Le processus est réalisé implicitement, mais pas toujours complètement et dans les délais. Progressez !...</v>
      </c>
      <c r="D25" s="15">
        <f>'Mode d''emploi'!E25</f>
        <v>0.1</v>
      </c>
      <c r="E25" s="15">
        <f>'Mode d''emploi'!F25</f>
        <v>0.28999999999999998</v>
      </c>
      <c r="F25" s="10"/>
      <c r="G25" s="46">
        <f>IFERROR(COUNTIFS(Evaluation!$D$16:$D$88,$B25),0)</f>
        <v>0</v>
      </c>
      <c r="H25" s="17"/>
      <c r="I25" s="17"/>
      <c r="J25" s="17"/>
      <c r="K25" s="17"/>
    </row>
    <row r="26" spans="1:11" ht="36" customHeight="1" x14ac:dyDescent="0.15">
      <c r="A26" s="985"/>
      <c r="B26" s="79" t="str">
        <f>'Mode d''emploi'!G24</f>
        <v>Insuffisant</v>
      </c>
      <c r="C26" s="18" t="str">
        <f>'Mode d''emploi'!H24</f>
        <v>Le processus n'est pas réalisé ou alors de manière très insuffisante.</v>
      </c>
      <c r="D26" s="15">
        <f>'Mode d''emploi'!E24</f>
        <v>0</v>
      </c>
      <c r="E26" s="15">
        <f>'Mode d''emploi'!F24</f>
        <v>9.0000000000000011E-2</v>
      </c>
      <c r="F26" s="10"/>
      <c r="G26" s="46">
        <f>IFERROR(COUNTIFS(Evaluation!$D$16:$D$88,$B26),0)</f>
        <v>0</v>
      </c>
      <c r="H26" s="17"/>
      <c r="I26" s="17"/>
      <c r="J26" s="17"/>
      <c r="K26" s="17"/>
    </row>
    <row r="27" spans="1:11" ht="36" customHeight="1" x14ac:dyDescent="0.15">
      <c r="A27" s="985"/>
      <c r="B27" s="80" t="str">
        <f>'Mode d''emploi'!G28</f>
        <v>Maitrisé</v>
      </c>
      <c r="C27" s="18" t="str">
        <f>'Mode d''emploi'!H28</f>
        <v>Le processus est planifié et  tracé de manière explicite. Félicitations !...</v>
      </c>
      <c r="D27" s="15">
        <f>'Mode d''emploi'!E28</f>
        <v>0.7</v>
      </c>
      <c r="E27" s="15">
        <f>'Mode d''emploi'!F28</f>
        <v>0.89</v>
      </c>
      <c r="F27" s="10"/>
      <c r="G27" s="46">
        <f>IFERROR(COUNTIFS(Evaluation!$D$16:$D$88,$B27),0)</f>
        <v>0</v>
      </c>
      <c r="H27" s="17"/>
      <c r="I27" s="17"/>
      <c r="J27" s="17"/>
      <c r="K27" s="17"/>
    </row>
    <row r="28" spans="1:11" ht="36" customHeight="1" x14ac:dyDescent="0.15">
      <c r="A28" s="985"/>
      <c r="B28" s="91" t="s">
        <v>377</v>
      </c>
      <c r="C28" s="178" t="str">
        <f>CONCATENATE(Utilitaires!$B$12," : minimum &lt;",Utilitaires!$F$28,"&gt; sur tous les critères !")</f>
        <v>Améliorez vos Actions : minimum &lt;Plutôt Vrai&gt; sur tous les critères !</v>
      </c>
      <c r="D28" s="49">
        <f>'Auto-déclaration ISO 17050 '!G14</f>
        <v>0.5</v>
      </c>
      <c r="E28" s="40">
        <f>'Auto-déclaration ISO 17050 '!$G$14</f>
        <v>0.5</v>
      </c>
      <c r="F28" s="48" t="str">
        <f>VLOOKUP((E28+11%),G3:H8,2)</f>
        <v>Plutôt Vrai</v>
      </c>
      <c r="G28" s="37">
        <f>IFERROR(COUNTIFS(Evaluation!$G$16:$G$88,B28),0)</f>
        <v>0</v>
      </c>
      <c r="H28" s="17"/>
      <c r="I28" s="17"/>
      <c r="J28" s="17"/>
      <c r="K28" s="17"/>
    </row>
    <row r="29" spans="1:11" ht="36" customHeight="1" x14ac:dyDescent="0.15">
      <c r="A29" s="985"/>
      <c r="B29" s="79" t="str">
        <f>'Mode d''emploi'!G27</f>
        <v>Planifié</v>
      </c>
      <c r="C29" s="18" t="str">
        <f>'Mode d''emploi'!H27</f>
        <v>Le processus n'est pas toujours tracé mais il est compris et mis en œuvre dans les délais. C'est bien !</v>
      </c>
      <c r="D29" s="15">
        <f>'Mode d''emploi'!E27</f>
        <v>0.5</v>
      </c>
      <c r="E29" s="15">
        <f>'Mode d''emploi'!F27</f>
        <v>0.69</v>
      </c>
      <c r="F29" s="10"/>
      <c r="G29" s="46">
        <f>IFERROR(COUNTIFS(Evaluation!$D$16:$D$88,$B29),0)</f>
        <v>0</v>
      </c>
      <c r="H29" s="17"/>
      <c r="I29" s="17"/>
      <c r="J29" s="17"/>
      <c r="K29" s="17"/>
    </row>
    <row r="30" spans="1:11" ht="17" customHeight="1" x14ac:dyDescent="0.15">
      <c r="G30" s="33">
        <f>SUM(G29,G27,G25,G26,G23,G22)</f>
        <v>0</v>
      </c>
      <c r="H30" s="22" t="s">
        <v>28</v>
      </c>
      <c r="K30" s="17"/>
    </row>
    <row r="31" spans="1:11" ht="24" customHeight="1" x14ac:dyDescent="0.15">
      <c r="B31" s="85"/>
      <c r="C31" s="164" t="s">
        <v>237</v>
      </c>
      <c r="D31" s="86"/>
      <c r="E31" s="87"/>
      <c r="F31" s="87"/>
      <c r="G31" s="87"/>
      <c r="H31" s="87"/>
      <c r="I31" s="87"/>
      <c r="J31" s="87"/>
    </row>
    <row r="32" spans="1:11" ht="24" customHeight="1" x14ac:dyDescent="0.15">
      <c r="B32" s="88" t="s">
        <v>181</v>
      </c>
      <c r="C32" s="92" t="s">
        <v>236</v>
      </c>
      <c r="D32" s="89" t="s">
        <v>116</v>
      </c>
      <c r="E32" s="89" t="s">
        <v>113</v>
      </c>
      <c r="F32" s="89" t="s">
        <v>247</v>
      </c>
      <c r="G32" s="89" t="s">
        <v>248</v>
      </c>
      <c r="H32" s="89" t="s">
        <v>112</v>
      </c>
      <c r="I32" s="89" t="s">
        <v>223</v>
      </c>
      <c r="J32" s="89" t="s">
        <v>318</v>
      </c>
    </row>
    <row r="33" spans="1:11" ht="36" customHeight="1" x14ac:dyDescent="0.15">
      <c r="A33" s="986" t="s">
        <v>298</v>
      </c>
      <c r="B33" s="304">
        <v>0</v>
      </c>
      <c r="C33" s="93" t="str">
        <f>IF(B33&lt;='Mode d''emploi'!$F$24,'Mode d''emploi'!$G$24,IF(B33&lt;='Mode d''emploi'!$F$25,'Mode d''emploi'!$G$25,IF(B33&lt;='Mode d''emploi'!$F$26,'Mode d''emploi'!$G$26,IF(B33&lt;='Mode d''emploi'!$F$27,'Mode d''emploi'!$G$27,IF(B33&lt;='Mode d''emploi'!$F$28,'Mode d''emploi'!$G$28,IF(B33&lt;='Mode d''emploi'!$F$29,'Mode d''emploi'!$G$29,"Pb de calcul"))))))</f>
        <v>Insuffisant</v>
      </c>
      <c r="D33" s="303" t="s">
        <v>238</v>
      </c>
      <c r="E33" s="303" t="s">
        <v>250</v>
      </c>
      <c r="F33" s="303" t="s">
        <v>260</v>
      </c>
      <c r="G33" s="303" t="s">
        <v>271</v>
      </c>
      <c r="H33" s="303" t="s">
        <v>282</v>
      </c>
      <c r="I33" s="303" t="s">
        <v>306</v>
      </c>
      <c r="J33" s="303" t="s">
        <v>319</v>
      </c>
    </row>
    <row r="34" spans="1:11" ht="36" customHeight="1" x14ac:dyDescent="0.15">
      <c r="A34" s="986"/>
      <c r="B34" s="305">
        <v>0.1</v>
      </c>
      <c r="C34" s="93" t="str">
        <f>IF(B34&lt;='Mode d''emploi'!$F$24,'Mode d''emploi'!$G$24,IF(B34&lt;='Mode d''emploi'!$F$25,'Mode d''emploi'!$G$25,IF(B34&lt;='Mode d''emploi'!$F$26,'Mode d''emploi'!$G$26,IF(B34&lt;='Mode d''emploi'!$F$27,'Mode d''emploi'!$G$27,IF(B34&lt;='Mode d''emploi'!$F$28,'Mode d''emploi'!$G$28,IF(B34&lt;='Mode d''emploi'!$F$29,'Mode d''emploi'!$G$29,"Pb de calcul"))))))</f>
        <v>Informel</v>
      </c>
      <c r="D34" s="303" t="s">
        <v>303</v>
      </c>
      <c r="E34" s="303" t="s">
        <v>255</v>
      </c>
      <c r="F34" s="303" t="s">
        <v>261</v>
      </c>
      <c r="G34" s="303" t="s">
        <v>272</v>
      </c>
      <c r="H34" s="303" t="s">
        <v>283</v>
      </c>
      <c r="I34" s="303" t="s">
        <v>307</v>
      </c>
      <c r="J34" s="303" t="s">
        <v>320</v>
      </c>
    </row>
    <row r="35" spans="1:11" ht="36" customHeight="1" x14ac:dyDescent="0.15">
      <c r="A35" s="986"/>
      <c r="B35" s="305">
        <v>0.2</v>
      </c>
      <c r="C35" s="93" t="str">
        <f>IF(B35&lt;='Mode d''emploi'!$F$24,'Mode d''emploi'!$G$24,IF(B35&lt;='Mode d''emploi'!$F$25,'Mode d''emploi'!$G$25,IF(B35&lt;='Mode d''emploi'!$F$26,'Mode d''emploi'!$G$26,IF(B35&lt;='Mode d''emploi'!$F$27,'Mode d''emploi'!$G$27,IF(B35&lt;='Mode d''emploi'!$F$28,'Mode d''emploi'!$G$28,IF(B35&lt;='Mode d''emploi'!$F$29,'Mode d''emploi'!$G$29,"Pb de calcul"))))))</f>
        <v>Informel</v>
      </c>
      <c r="D35" s="303" t="s">
        <v>240</v>
      </c>
      <c r="E35" s="303" t="s">
        <v>256</v>
      </c>
      <c r="F35" s="303" t="s">
        <v>262</v>
      </c>
      <c r="G35" s="303" t="s">
        <v>273</v>
      </c>
      <c r="H35" s="303" t="s">
        <v>284</v>
      </c>
      <c r="I35" s="303" t="s">
        <v>308</v>
      </c>
      <c r="J35" s="303" t="s">
        <v>321</v>
      </c>
    </row>
    <row r="36" spans="1:11" ht="36" customHeight="1" x14ac:dyDescent="0.15">
      <c r="A36" s="986"/>
      <c r="B36" s="305">
        <v>0.3</v>
      </c>
      <c r="C36" s="93" t="str">
        <f>IF(B36&lt;='Mode d''emploi'!$F$24,'Mode d''emploi'!$G$24,IF(B36&lt;='Mode d''emploi'!$F$25,'Mode d''emploi'!$G$25,IF(B36&lt;='Mode d''emploi'!$F$26,'Mode d''emploi'!$G$26,IF(B36&lt;='Mode d''emploi'!$F$27,'Mode d''emploi'!$G$27,IF(B36&lt;='Mode d''emploi'!$F$28,'Mode d''emploi'!$G$28,IF(B36&lt;='Mode d''emploi'!$F$29,'Mode d''emploi'!$G$29,"Pb de calcul"))))))</f>
        <v>Formel</v>
      </c>
      <c r="D36" s="303" t="s">
        <v>302</v>
      </c>
      <c r="E36" s="303" t="s">
        <v>249</v>
      </c>
      <c r="F36" s="303" t="s">
        <v>263</v>
      </c>
      <c r="G36" s="303" t="s">
        <v>274</v>
      </c>
      <c r="H36" s="303" t="s">
        <v>285</v>
      </c>
      <c r="I36" s="303" t="s">
        <v>309</v>
      </c>
      <c r="J36" s="303" t="s">
        <v>322</v>
      </c>
    </row>
    <row r="37" spans="1:11" ht="36" customHeight="1" x14ac:dyDescent="0.15">
      <c r="A37" s="986"/>
      <c r="B37" s="305">
        <v>0.4</v>
      </c>
      <c r="C37" s="93" t="str">
        <f>IF(B37&lt;='Mode d''emploi'!$F$24,'Mode d''emploi'!$G$24,IF(B37&lt;='Mode d''emploi'!$F$25,'Mode d''emploi'!$G$25,IF(B37&lt;='Mode d''emploi'!$F$26,'Mode d''emploi'!$G$26,IF(B37&lt;='Mode d''emploi'!$F$27,'Mode d''emploi'!$G$27,IF(B37&lt;='Mode d''emploi'!$F$28,'Mode d''emploi'!$G$28,IF(B37&lt;='Mode d''emploi'!$F$29,'Mode d''emploi'!$G$29,"Pb de calcul"))))))</f>
        <v>Formel</v>
      </c>
      <c r="D37" s="303" t="s">
        <v>239</v>
      </c>
      <c r="E37" s="303" t="s">
        <v>257</v>
      </c>
      <c r="F37" s="303" t="s">
        <v>264</v>
      </c>
      <c r="G37" s="303" t="s">
        <v>275</v>
      </c>
      <c r="H37" s="303" t="s">
        <v>286</v>
      </c>
      <c r="I37" s="303" t="s">
        <v>310</v>
      </c>
      <c r="J37" s="303" t="s">
        <v>323</v>
      </c>
    </row>
    <row r="38" spans="1:11" ht="36" customHeight="1" x14ac:dyDescent="0.15">
      <c r="A38" s="986"/>
      <c r="B38" s="305">
        <v>0.5</v>
      </c>
      <c r="C38" s="93" t="str">
        <f>IF(B38&lt;='Mode d''emploi'!$F$24,'Mode d''emploi'!$G$24,IF(B38&lt;='Mode d''emploi'!$F$25,'Mode d''emploi'!$G$25,IF(B38&lt;='Mode d''emploi'!$F$26,'Mode d''emploi'!$G$26,IF(B38&lt;='Mode d''emploi'!$F$27,'Mode d''emploi'!$G$27,IF(B38&lt;='Mode d''emploi'!$F$28,'Mode d''emploi'!$G$28,IF(B38&lt;='Mode d''emploi'!$F$29,'Mode d''emploi'!$G$29,"Pb de calcul"))))))</f>
        <v>Planifié</v>
      </c>
      <c r="D38" s="303" t="s">
        <v>242</v>
      </c>
      <c r="E38" s="303" t="s">
        <v>258</v>
      </c>
      <c r="F38" s="303" t="s">
        <v>265</v>
      </c>
      <c r="G38" s="303" t="s">
        <v>276</v>
      </c>
      <c r="H38" s="303" t="s">
        <v>287</v>
      </c>
      <c r="I38" s="303" t="s">
        <v>311</v>
      </c>
      <c r="J38" s="303" t="s">
        <v>329</v>
      </c>
    </row>
    <row r="39" spans="1:11" ht="36" customHeight="1" x14ac:dyDescent="0.15">
      <c r="A39" s="986"/>
      <c r="B39" s="305">
        <v>0.6</v>
      </c>
      <c r="C39" s="93" t="str">
        <f>IF(B39&lt;='Mode d''emploi'!$F$24,'Mode d''emploi'!$G$24,IF(B39&lt;='Mode d''emploi'!$F$25,'Mode d''emploi'!$G$25,IF(B39&lt;='Mode d''emploi'!$F$26,'Mode d''emploi'!$G$26,IF(B39&lt;='Mode d''emploi'!$F$27,'Mode d''emploi'!$G$27,IF(B39&lt;='Mode d''emploi'!$F$28,'Mode d''emploi'!$G$28,IF(B39&lt;='Mode d''emploi'!$F$29,'Mode d''emploi'!$G$29,"Pb de calcul"))))))</f>
        <v>Planifié</v>
      </c>
      <c r="D39" s="303" t="s">
        <v>241</v>
      </c>
      <c r="E39" s="303" t="s">
        <v>259</v>
      </c>
      <c r="F39" s="303" t="s">
        <v>266</v>
      </c>
      <c r="G39" s="303" t="s">
        <v>277</v>
      </c>
      <c r="H39" s="303" t="s">
        <v>288</v>
      </c>
      <c r="I39" s="303" t="s">
        <v>312</v>
      </c>
      <c r="J39" s="303" t="s">
        <v>328</v>
      </c>
    </row>
    <row r="40" spans="1:11" ht="36" customHeight="1" x14ac:dyDescent="0.15">
      <c r="A40" s="986"/>
      <c r="B40" s="305">
        <v>0.7</v>
      </c>
      <c r="C40" s="93" t="str">
        <f>IF(B40&lt;='Mode d''emploi'!$F$24,'Mode d''emploi'!$G$24,IF(B40&lt;='Mode d''emploi'!$F$25,'Mode d''emploi'!$G$25,IF(B40&lt;='Mode d''emploi'!$F$26,'Mode d''emploi'!$G$26,IF(B40&lt;='Mode d''emploi'!$F$27,'Mode d''emploi'!$G$27,IF(B40&lt;='Mode d''emploi'!$F$28,'Mode d''emploi'!$G$28,IF(B40&lt;='Mode d''emploi'!$F$29,'Mode d''emploi'!$G$29,"Pb de calcul"))))))</f>
        <v>Maitrisé</v>
      </c>
      <c r="D40" s="303" t="s">
        <v>243</v>
      </c>
      <c r="E40" s="303" t="s">
        <v>254</v>
      </c>
      <c r="F40" s="303" t="s">
        <v>267</v>
      </c>
      <c r="G40" s="303" t="s">
        <v>278</v>
      </c>
      <c r="H40" s="303" t="s">
        <v>289</v>
      </c>
      <c r="I40" s="303" t="s">
        <v>313</v>
      </c>
      <c r="J40" s="303" t="s">
        <v>327</v>
      </c>
    </row>
    <row r="41" spans="1:11" ht="36" customHeight="1" x14ac:dyDescent="0.15">
      <c r="A41" s="986"/>
      <c r="B41" s="305">
        <v>0.8</v>
      </c>
      <c r="C41" s="93" t="str">
        <f>IF(B41&lt;='Mode d''emploi'!$F$24,'Mode d''emploi'!$G$24,IF(B41&lt;='Mode d''emploi'!$F$25,'Mode d''emploi'!$G$25,IF(B41&lt;='Mode d''emploi'!$F$26,'Mode d''emploi'!$G$26,IF(B41&lt;='Mode d''emploi'!$F$27,'Mode d''emploi'!$G$27,IF(B41&lt;='Mode d''emploi'!$F$28,'Mode d''emploi'!$G$28,IF(B41&lt;='Mode d''emploi'!$F$29,'Mode d''emploi'!$G$29,"Pb de calcul"))))))</f>
        <v>Maitrisé</v>
      </c>
      <c r="D41" s="303" t="s">
        <v>244</v>
      </c>
      <c r="E41" s="303" t="s">
        <v>253</v>
      </c>
      <c r="F41" s="303" t="s">
        <v>268</v>
      </c>
      <c r="G41" s="303" t="s">
        <v>279</v>
      </c>
      <c r="H41" s="303" t="s">
        <v>290</v>
      </c>
      <c r="I41" s="303" t="s">
        <v>314</v>
      </c>
      <c r="J41" s="303" t="s">
        <v>325</v>
      </c>
    </row>
    <row r="42" spans="1:11" ht="36" customHeight="1" x14ac:dyDescent="0.15">
      <c r="A42" s="986"/>
      <c r="B42" s="305">
        <v>0.9</v>
      </c>
      <c r="C42" s="93" t="str">
        <f>IF(B42&lt;='Mode d''emploi'!$F$24,'Mode d''emploi'!$G$24,IF(B42&lt;='Mode d''emploi'!$F$25,'Mode d''emploi'!$G$25,IF(B42&lt;='Mode d''emploi'!$F$26,'Mode d''emploi'!$G$26,IF(B42&lt;='Mode d''emploi'!$F$27,'Mode d''emploi'!$G$27,IF(B42&lt;='Mode d''emploi'!$F$28,'Mode d''emploi'!$G$28,IF(B42&lt;='Mode d''emploi'!$F$29,'Mode d''emploi'!$G$29,"Pb de calcul"))))))</f>
        <v>Efficace</v>
      </c>
      <c r="D42" s="303" t="s">
        <v>245</v>
      </c>
      <c r="E42" s="303" t="s">
        <v>252</v>
      </c>
      <c r="F42" s="303" t="s">
        <v>269</v>
      </c>
      <c r="G42" s="303" t="s">
        <v>280</v>
      </c>
      <c r="H42" s="303" t="s">
        <v>291</v>
      </c>
      <c r="I42" s="303" t="s">
        <v>315</v>
      </c>
      <c r="J42" s="303" t="s">
        <v>326</v>
      </c>
    </row>
    <row r="43" spans="1:11" ht="36" customHeight="1" x14ac:dyDescent="0.15">
      <c r="A43" s="986"/>
      <c r="B43" s="305">
        <v>1</v>
      </c>
      <c r="C43" s="93" t="str">
        <f>IF(B43&lt;='Mode d''emploi'!$F$24,'Mode d''emploi'!$G$24,IF(B43&lt;='Mode d''emploi'!$F$25,'Mode d''emploi'!$G$25,IF(B43&lt;='Mode d''emploi'!$F$26,'Mode d''emploi'!$G$26,IF(B43&lt;='Mode d''emploi'!$F$27,'Mode d''emploi'!$G$27,IF(B43&lt;='Mode d''emploi'!$F$28,'Mode d''emploi'!$G$28,IF(B43&lt;='Mode d''emploi'!$F$29,'Mode d''emploi'!$G$29,"Pb de calcul"))))))</f>
        <v>Efficace</v>
      </c>
      <c r="D43" s="303" t="s">
        <v>246</v>
      </c>
      <c r="E43" s="303" t="s">
        <v>251</v>
      </c>
      <c r="F43" s="303" t="s">
        <v>270</v>
      </c>
      <c r="G43" s="303" t="s">
        <v>281</v>
      </c>
      <c r="H43" s="303" t="s">
        <v>292</v>
      </c>
      <c r="I43" s="303" t="s">
        <v>316</v>
      </c>
      <c r="J43" s="303" t="s">
        <v>324</v>
      </c>
    </row>
    <row r="44" spans="1:11" x14ac:dyDescent="0.15">
      <c r="B44" s="67"/>
      <c r="C44" s="68"/>
    </row>
    <row r="45" spans="1:11" ht="16" customHeight="1" x14ac:dyDescent="0.15">
      <c r="F45" s="9"/>
    </row>
    <row r="46" spans="1:11" s="35" customFormat="1" ht="17" customHeight="1" x14ac:dyDescent="0.15">
      <c r="B46" s="140"/>
      <c r="C46" s="165" t="s">
        <v>45</v>
      </c>
      <c r="D46" s="141"/>
      <c r="E46" s="166"/>
      <c r="F46" s="17"/>
      <c r="G46" s="17"/>
      <c r="H46" s="17"/>
      <c r="I46" s="36"/>
      <c r="J46" s="36"/>
      <c r="K46" s="36"/>
    </row>
    <row r="47" spans="1:11" ht="17" customHeight="1" x14ac:dyDescent="0.15">
      <c r="B47" s="153" t="s">
        <v>356</v>
      </c>
      <c r="C47" s="144"/>
      <c r="D47" s="167" t="s">
        <v>357</v>
      </c>
      <c r="E47" s="145" t="s">
        <v>379</v>
      </c>
      <c r="G47" s="17"/>
      <c r="H47" s="17"/>
    </row>
    <row r="48" spans="1:11" ht="31" customHeight="1" x14ac:dyDescent="0.15">
      <c r="B48" s="146" t="str">
        <f>Résultats!D31</f>
        <v/>
      </c>
      <c r="C48" s="147" t="s">
        <v>348</v>
      </c>
      <c r="D48" s="154">
        <f>'Auto-déclaration ISO 17050 '!$G$14</f>
        <v>0.5</v>
      </c>
      <c r="E48" s="148">
        <f>COUNTIFS(Evaluation!$H$18:$H$24,"&gt;&lt;",Evaluation!$I$18:$I$24,$D$77)/COUNTA(Evaluation!$D$18:$D$24)</f>
        <v>0</v>
      </c>
      <c r="F48" s="292"/>
      <c r="G48" s="17"/>
      <c r="H48" s="17"/>
    </row>
    <row r="49" spans="1:10" ht="31" customHeight="1" x14ac:dyDescent="0.15">
      <c r="B49" s="149" t="str">
        <f>Résultats!D32</f>
        <v/>
      </c>
      <c r="C49" s="150" t="s">
        <v>349</v>
      </c>
      <c r="D49" s="155">
        <f>'Auto-déclaration ISO 17050 '!$G$14</f>
        <v>0.5</v>
      </c>
      <c r="E49" s="151">
        <f>COUNTIFS(Evaluation!$H$27:$H$33,"&gt;&lt;",Evaluation!$I$27:$I$33,$D$77)/COUNTA(Evaluation!$D$27:$D$33)</f>
        <v>0</v>
      </c>
      <c r="G49" s="17"/>
      <c r="H49" s="17"/>
    </row>
    <row r="50" spans="1:10" ht="31" customHeight="1" x14ac:dyDescent="0.15">
      <c r="B50" s="149" t="str">
        <f>Résultats!D33</f>
        <v/>
      </c>
      <c r="C50" s="150" t="s">
        <v>350</v>
      </c>
      <c r="D50" s="155">
        <f>'Auto-déclaration ISO 17050 '!$G$14</f>
        <v>0.5</v>
      </c>
      <c r="E50" s="151">
        <f>COUNTIFS(Evaluation!$H$36:$H$43,"&gt;&lt;",Evaluation!$I$36:$I$43,$D$77)/COUNTA(Evaluation!$D$36:$D$43)</f>
        <v>0</v>
      </c>
      <c r="G50" s="17"/>
      <c r="H50" s="17"/>
    </row>
    <row r="51" spans="1:10" ht="31" customHeight="1" x14ac:dyDescent="0.15">
      <c r="B51" s="149" t="str">
        <f>Résultats!D34</f>
        <v/>
      </c>
      <c r="C51" s="150" t="s">
        <v>351</v>
      </c>
      <c r="D51" s="155">
        <f>'Auto-déclaration ISO 17050 '!$G$14</f>
        <v>0.5</v>
      </c>
      <c r="E51" s="151">
        <f>COUNTIFS(Evaluation!$H$46:$H$52,"&gt;&lt;",Evaluation!$I$46:$I$52,$D$77)/COUNTA(Evaluation!$D$46:$D$52)</f>
        <v>0</v>
      </c>
      <c r="G51" s="17"/>
      <c r="H51" s="17"/>
    </row>
    <row r="52" spans="1:10" ht="31" customHeight="1" x14ac:dyDescent="0.15">
      <c r="B52" s="149" t="str">
        <f>Résultats!D35</f>
        <v/>
      </c>
      <c r="C52" s="150" t="s">
        <v>352</v>
      </c>
      <c r="D52" s="155">
        <f>'Auto-déclaration ISO 17050 '!$G$14</f>
        <v>0.5</v>
      </c>
      <c r="E52" s="151">
        <f>COUNTIFS(Evaluation!$H$55:$H$62,"&gt;&lt;",Evaluation!$I$55:$I$62,$D$77)/COUNTA(Evaluation!$D$55:$D$62)</f>
        <v>0</v>
      </c>
      <c r="G52" s="17"/>
      <c r="H52" s="17"/>
    </row>
    <row r="53" spans="1:10" ht="31" customHeight="1" x14ac:dyDescent="0.15">
      <c r="B53" s="149" t="str">
        <f>Résultats!D36</f>
        <v/>
      </c>
      <c r="C53" s="150" t="s">
        <v>353</v>
      </c>
      <c r="D53" s="155">
        <f>'Auto-déclaration ISO 17050 '!$G$14</f>
        <v>0.5</v>
      </c>
      <c r="E53" s="151">
        <f>COUNTIFS(Evaluation!$H$65:$H$70,"&gt;&lt;",Evaluation!$I$65:$I$70,$D$77)/COUNTA(Evaluation!$D$65:$D$70)</f>
        <v>0</v>
      </c>
      <c r="G53" s="17"/>
      <c r="H53" s="17"/>
    </row>
    <row r="54" spans="1:10" ht="31" customHeight="1" x14ac:dyDescent="0.15">
      <c r="B54" s="149" t="str">
        <f>Résultats!D37</f>
        <v/>
      </c>
      <c r="C54" s="150" t="s">
        <v>354</v>
      </c>
      <c r="D54" s="155">
        <f>'Auto-déclaration ISO 17050 '!$G$14</f>
        <v>0.5</v>
      </c>
      <c r="E54" s="151">
        <f>COUNTIFS(Evaluation!$H$73:$H$79,"&gt;&lt;",Evaluation!$I$73:$I$79,$D$77)/COUNTA(Evaluation!$D$73:$D$79)</f>
        <v>0</v>
      </c>
      <c r="G54" s="17"/>
      <c r="H54" s="17"/>
    </row>
    <row r="55" spans="1:10" ht="31" customHeight="1" x14ac:dyDescent="0.15">
      <c r="B55" s="149" t="str">
        <f>Résultats!D38</f>
        <v/>
      </c>
      <c r="C55" s="150" t="s">
        <v>355</v>
      </c>
      <c r="D55" s="155">
        <f>'Auto-déclaration ISO 17050 '!$G$14</f>
        <v>0.5</v>
      </c>
      <c r="E55" s="151">
        <f>COUNTIFS(Evaluation!$H$82:$H$88,"&gt;&lt;",Evaluation!$I$82:$I$88,$D$77)/COUNTA(Evaluation!$D$82:$D$88)</f>
        <v>0</v>
      </c>
      <c r="G55" s="17"/>
      <c r="H55" s="17"/>
    </row>
    <row r="56" spans="1:10" ht="31" customHeight="1" x14ac:dyDescent="0.15">
      <c r="B56" s="156" t="str">
        <f>Résultats!$I31</f>
        <v/>
      </c>
      <c r="C56" s="157" t="str">
        <f>Résultats!$H31</f>
        <v>Efficacité</v>
      </c>
      <c r="D56" s="155">
        <f>'Auto-déclaration ISO 17050 '!$G$14</f>
        <v>0.5</v>
      </c>
      <c r="E56" s="152">
        <f>AVERAGE(E48:E55)</f>
        <v>0</v>
      </c>
      <c r="G56" s="17"/>
      <c r="H56" s="17"/>
    </row>
    <row r="57" spans="1:10" ht="31" customHeight="1" x14ac:dyDescent="0.15">
      <c r="B57" s="156" t="str">
        <f>Résultats!$I32</f>
        <v/>
      </c>
      <c r="C57" s="157" t="str">
        <f>Résultats!$H32</f>
        <v>Efficience</v>
      </c>
      <c r="D57" s="155">
        <f>'Auto-déclaration ISO 17050 '!$G$14</f>
        <v>0.5</v>
      </c>
      <c r="E57" s="151">
        <f>COUNTIFS(Evaluation!$H$91:$H$95,"&lt;&gt;""",Evaluation!$I$91:$I$95,$D$77)/COUNTA(Evaluation!$D$91:$D$95)</f>
        <v>0</v>
      </c>
      <c r="G57" s="17"/>
      <c r="H57" s="17"/>
    </row>
    <row r="58" spans="1:10" ht="31" customHeight="1" x14ac:dyDescent="0.15">
      <c r="B58" s="156" t="str">
        <f>Résultats!$I33</f>
        <v/>
      </c>
      <c r="C58" s="157" t="str">
        <f>Résultats!$H33</f>
        <v>Qualité perçue</v>
      </c>
      <c r="D58" s="155">
        <f>'Auto-déclaration ISO 17050 '!$G$14</f>
        <v>0.5</v>
      </c>
      <c r="E58" s="151">
        <f>COUNTIFS(Evaluation!H100:H108,"&lt;&gt;""",Evaluation!I100:I108,Utilitaires!$D$77)/COUNTA(Evaluation!I100:I103,Evaluation!I106:I108)</f>
        <v>0</v>
      </c>
      <c r="G58" s="17"/>
      <c r="H58" s="17"/>
    </row>
    <row r="59" spans="1:10" ht="31" customHeight="1" x14ac:dyDescent="0.15">
      <c r="B59" s="158" t="str">
        <f>Résultats!I30</f>
        <v/>
      </c>
      <c r="C59" s="159" t="str">
        <f>Résultats!H30</f>
        <v>Performance</v>
      </c>
      <c r="D59" s="142" t="s">
        <v>358</v>
      </c>
      <c r="E59" s="143">
        <f>AVERAGE(E48:E55,E57:E58)</f>
        <v>0</v>
      </c>
      <c r="F59" s="47"/>
      <c r="G59" s="17"/>
      <c r="H59" s="17"/>
    </row>
    <row r="61" spans="1:10" ht="19" customHeight="1" x14ac:dyDescent="0.15">
      <c r="B61" s="51" t="s">
        <v>362</v>
      </c>
      <c r="C61" s="52"/>
      <c r="D61" s="54"/>
      <c r="E61" s="244" t="s">
        <v>104</v>
      </c>
      <c r="F61" s="53"/>
      <c r="G61" s="229" t="s">
        <v>365</v>
      </c>
      <c r="H61" s="230"/>
      <c r="I61" s="231"/>
    </row>
    <row r="62" spans="1:10" ht="33" customHeight="1" x14ac:dyDescent="0.15">
      <c r="A62" s="986" t="s">
        <v>299</v>
      </c>
      <c r="B62" s="94" t="str">
        <f>'Mode d''emploi'!H33</f>
        <v>A mettre en place</v>
      </c>
      <c r="C62" s="249" t="str">
        <f>'Mode d''emploi'!A33</f>
        <v>L'indicateur doit être mis en œuvre prochainement.</v>
      </c>
      <c r="D62" s="251">
        <f>'Mode d''emploi'!F33</f>
        <v>0</v>
      </c>
      <c r="E62" s="245">
        <f>IFERROR(COUNTIFS(Evaluation!$D$89:$D$108,$B62),0)</f>
        <v>0</v>
      </c>
      <c r="F62" s="246"/>
      <c r="G62" s="242" t="str">
        <f>'Mode d''emploi'!F31</f>
        <v>Taux</v>
      </c>
      <c r="H62" s="232" t="str">
        <f>'Mode d''emploi'!H31</f>
        <v>Choix de l'indicateur</v>
      </c>
      <c r="I62" s="233" t="str">
        <f>'Mode d''emploi'!A31</f>
        <v>Libellés explicites du niveau de SUCCÈS</v>
      </c>
      <c r="J62" s="236" t="s">
        <v>373</v>
      </c>
    </row>
    <row r="63" spans="1:10" ht="33" customHeight="1" x14ac:dyDescent="0.15">
      <c r="A63" s="986"/>
      <c r="B63" s="94" t="str">
        <f>'Mode d''emploi'!H36</f>
        <v>Excellent</v>
      </c>
      <c r="C63" s="249" t="str">
        <f>'Mode d''emploi'!A36</f>
        <v>L'indicateur atteste une maîtrise parfaite et documentée.</v>
      </c>
      <c r="D63" s="251">
        <f>'Mode d''emploi'!F36</f>
        <v>1</v>
      </c>
      <c r="E63" s="245">
        <f>IFERROR(COUNTIFS(Evaluation!$D$89:$D$108,$B63),0)</f>
        <v>0</v>
      </c>
      <c r="F63" s="245"/>
      <c r="G63" s="243" t="str">
        <f>'Mode d''emploi'!F32</f>
        <v>NA</v>
      </c>
      <c r="H63" s="61" t="str">
        <f>'Mode d''emploi'!H32</f>
        <v>Non applicable</v>
      </c>
      <c r="I63" s="234" t="str">
        <f>C66</f>
        <v>L'indicateur n'est pas pertinent dans le contexte professionnel.</v>
      </c>
      <c r="J63" s="236">
        <f>E66</f>
        <v>0</v>
      </c>
    </row>
    <row r="64" spans="1:10" ht="33" customHeight="1" x14ac:dyDescent="0.15">
      <c r="A64" s="986"/>
      <c r="B64" s="94" t="str">
        <f>'Mode d''emploi'!H34</f>
        <v xml:space="preserve">Insatisfaisant </v>
      </c>
      <c r="C64" s="249" t="str">
        <f>'Mode d''emploi'!A34</f>
        <v>L'indicateur est loin d'avoir atteint le niveau escompté.</v>
      </c>
      <c r="D64" s="251">
        <f>'Mode d''emploi'!F34</f>
        <v>0.33</v>
      </c>
      <c r="E64" s="245">
        <f>IFERROR(COUNTIFS(Evaluation!$D$89:$D$108,$B64),0)</f>
        <v>0</v>
      </c>
      <c r="F64" s="245"/>
      <c r="G64" s="243">
        <f>'Mode d''emploi'!F33</f>
        <v>0</v>
      </c>
      <c r="H64" s="61" t="str">
        <f>'Mode d''emploi'!H33</f>
        <v>A mettre en place</v>
      </c>
      <c r="I64" s="234" t="str">
        <f>C62</f>
        <v>L'indicateur doit être mis en œuvre prochainement.</v>
      </c>
      <c r="J64" s="236">
        <f>E62</f>
        <v>0</v>
      </c>
    </row>
    <row r="65" spans="1:11" ht="33" customHeight="1" x14ac:dyDescent="0.15">
      <c r="A65" s="986"/>
      <c r="B65" s="94" t="str">
        <f>'Mode d''emploi'!H31</f>
        <v>Choix de l'indicateur</v>
      </c>
      <c r="C65" s="250" t="s">
        <v>103</v>
      </c>
      <c r="D65" s="252" t="s">
        <v>64</v>
      </c>
      <c r="E65" s="245">
        <f>IFERROR(COUNTIFS(Evaluation!$D$91:$D$108,$B65),0)</f>
        <v>12</v>
      </c>
      <c r="F65" s="247" t="s">
        <v>63</v>
      </c>
      <c r="G65" s="243">
        <f>'Mode d''emploi'!F34</f>
        <v>0.33</v>
      </c>
      <c r="H65" s="61" t="str">
        <f>'Mode d''emploi'!H34</f>
        <v xml:space="preserve">Insatisfaisant </v>
      </c>
      <c r="I65" s="234" t="str">
        <f>C64</f>
        <v>L'indicateur est loin d'avoir atteint le niveau escompté.</v>
      </c>
      <c r="J65" s="236">
        <f>E64</f>
        <v>0</v>
      </c>
    </row>
    <row r="66" spans="1:11" ht="33" customHeight="1" x14ac:dyDescent="0.15">
      <c r="A66" s="986"/>
      <c r="B66" s="94" t="str">
        <f>'Mode d''emploi'!H32</f>
        <v>Non applicable</v>
      </c>
      <c r="C66" s="249" t="str">
        <f>'Mode d''emploi'!A32</f>
        <v>L'indicateur n'est pas pertinent dans le contexte professionnel.</v>
      </c>
      <c r="D66" s="251" t="str">
        <f>'Mode d''emploi'!F32</f>
        <v>NA</v>
      </c>
      <c r="E66" s="245">
        <f>IFERROR(COUNTIFS(Evaluation!$D$89:$D$108,$B66),0)</f>
        <v>0</v>
      </c>
      <c r="F66" s="245"/>
      <c r="G66" s="243">
        <f>'Mode d''emploi'!F35</f>
        <v>0.66</v>
      </c>
      <c r="H66" s="61" t="str">
        <f>'Mode d''emploi'!H35</f>
        <v xml:space="preserve">Satisfaisant </v>
      </c>
      <c r="I66" s="234" t="str">
        <f>C67</f>
        <v>L'indicateur a atteint un niveau normalement attendu.</v>
      </c>
      <c r="J66" s="236">
        <f>E67</f>
        <v>0</v>
      </c>
    </row>
    <row r="67" spans="1:11" ht="33" customHeight="1" x14ac:dyDescent="0.15">
      <c r="A67" s="986"/>
      <c r="B67" s="94" t="str">
        <f>'Mode d''emploi'!H35</f>
        <v xml:space="preserve">Satisfaisant </v>
      </c>
      <c r="C67" s="249" t="str">
        <f>'Mode d''emploi'!A35</f>
        <v>L'indicateur a atteint un niveau normalement attendu.</v>
      </c>
      <c r="D67" s="251">
        <f>'Mode d''emploi'!F35</f>
        <v>0.66</v>
      </c>
      <c r="E67" s="245">
        <f>IFERROR(COUNTIFS(Evaluation!$D$89:$D$108,$B67),0)</f>
        <v>0</v>
      </c>
      <c r="F67" s="245"/>
      <c r="G67" s="243">
        <f>'Mode d''emploi'!F36</f>
        <v>1</v>
      </c>
      <c r="H67" s="61" t="str">
        <f>'Mode d''emploi'!H36</f>
        <v>Excellent</v>
      </c>
      <c r="I67" s="235" t="str">
        <f>C63</f>
        <v>L'indicateur atteste une maîtrise parfaite et documentée.</v>
      </c>
      <c r="J67" s="236">
        <f>E63</f>
        <v>0</v>
      </c>
    </row>
    <row r="68" spans="1:11" ht="24" customHeight="1" x14ac:dyDescent="0.15">
      <c r="B68" s="7"/>
      <c r="C68" s="8"/>
      <c r="E68" s="245">
        <f>SUM(E62:E64,E67)</f>
        <v>0</v>
      </c>
      <c r="F68" s="247" t="s">
        <v>367</v>
      </c>
      <c r="G68" s="17"/>
      <c r="H68" s="17"/>
      <c r="I68" s="17"/>
    </row>
    <row r="69" spans="1:11" ht="24" customHeight="1" x14ac:dyDescent="0.15">
      <c r="B69" s="7"/>
      <c r="C69" s="8"/>
      <c r="E69" s="248">
        <f>SUM(E68,E66)</f>
        <v>0</v>
      </c>
      <c r="F69" s="247" t="s">
        <v>375</v>
      </c>
      <c r="G69" s="17"/>
      <c r="H69" s="17"/>
      <c r="I69" s="17"/>
    </row>
    <row r="70" spans="1:11" ht="24" customHeight="1" x14ac:dyDescent="0.15">
      <c r="B70" s="7"/>
      <c r="C70" s="8"/>
      <c r="E70" s="245">
        <f>SUM(E62:E67)</f>
        <v>12</v>
      </c>
      <c r="F70" s="247" t="s">
        <v>366</v>
      </c>
      <c r="G70" s="17"/>
      <c r="H70" s="17"/>
      <c r="I70" s="17"/>
    </row>
    <row r="71" spans="1:11" ht="24" customHeight="1" x14ac:dyDescent="0.15">
      <c r="E71" s="13"/>
      <c r="F71" s="22"/>
      <c r="G71" s="17"/>
      <c r="H71" s="17"/>
      <c r="I71" s="17"/>
    </row>
    <row r="72" spans="1:11" s="35" customFormat="1" ht="20" customHeight="1" x14ac:dyDescent="0.15">
      <c r="B72" s="17"/>
      <c r="C72" s="182" t="s">
        <v>363</v>
      </c>
      <c r="D72" s="184" t="s">
        <v>364</v>
      </c>
      <c r="E72" s="182" t="s">
        <v>364</v>
      </c>
      <c r="G72" s="36"/>
      <c r="H72" s="36"/>
      <c r="I72" s="36"/>
      <c r="J72" s="36"/>
      <c r="K72" s="36"/>
    </row>
    <row r="73" spans="1:11" s="35" customFormat="1" ht="20" customHeight="1" x14ac:dyDescent="0.2">
      <c r="C73" s="183" t="s">
        <v>227</v>
      </c>
      <c r="D73" s="185" t="s">
        <v>182</v>
      </c>
      <c r="E73" s="186" t="s">
        <v>192</v>
      </c>
      <c r="G73" s="36"/>
      <c r="H73" s="36"/>
      <c r="I73" s="36"/>
      <c r="J73" s="36"/>
      <c r="K73" s="36"/>
    </row>
    <row r="74" spans="1:11" s="35" customFormat="1" ht="20" customHeight="1" x14ac:dyDescent="0.2">
      <c r="C74" s="187">
        <f>COUNTIFS(Evaluation!$I$18:$I$108,Utilitaires!D74)</f>
        <v>69</v>
      </c>
      <c r="D74" s="189" t="s">
        <v>186</v>
      </c>
      <c r="E74" s="294" t="s">
        <v>229</v>
      </c>
      <c r="G74" s="36"/>
      <c r="H74" s="36"/>
      <c r="I74" s="36"/>
      <c r="J74" s="36"/>
      <c r="K74" s="36"/>
    </row>
    <row r="75" spans="1:11" s="35" customFormat="1" ht="20" customHeight="1" x14ac:dyDescent="0.2">
      <c r="C75" s="188">
        <f>COUNTIFS(Evaluation!$I$18:$I$108,Utilitaires!D75)</f>
        <v>0</v>
      </c>
      <c r="D75" s="190" t="s">
        <v>233</v>
      </c>
      <c r="E75" s="293" t="s">
        <v>232</v>
      </c>
      <c r="G75" s="36"/>
      <c r="H75" s="36"/>
      <c r="I75" s="36"/>
      <c r="J75" s="36"/>
      <c r="K75" s="36"/>
    </row>
    <row r="76" spans="1:11" s="35" customFormat="1" ht="20" customHeight="1" x14ac:dyDescent="0.2">
      <c r="C76" s="188">
        <f>COUNTIFS(Evaluation!$I$18:$I$108,Utilitaires!D76)</f>
        <v>0</v>
      </c>
      <c r="D76" s="190" t="s">
        <v>184</v>
      </c>
      <c r="E76" s="293" t="s">
        <v>380</v>
      </c>
      <c r="G76" s="36"/>
      <c r="H76" s="36"/>
      <c r="I76" s="36"/>
      <c r="J76" s="36"/>
      <c r="K76" s="36"/>
    </row>
    <row r="77" spans="1:11" s="35" customFormat="1" ht="20" customHeight="1" x14ac:dyDescent="0.2">
      <c r="C77" s="188">
        <f>COUNTIFS(Evaluation!$I$18:$I$108,Utilitaires!D77)</f>
        <v>0</v>
      </c>
      <c r="D77" s="190" t="s">
        <v>183</v>
      </c>
      <c r="E77" s="293" t="s">
        <v>228</v>
      </c>
      <c r="G77" s="36"/>
      <c r="H77" s="36"/>
      <c r="I77" s="36"/>
      <c r="J77" s="36"/>
      <c r="K77" s="36"/>
    </row>
    <row r="78" spans="1:11" s="35" customFormat="1" ht="20" customHeight="1" x14ac:dyDescent="0.2">
      <c r="B78" s="228" t="s">
        <v>370</v>
      </c>
      <c r="C78" s="191">
        <f>SUM(C74:C77)</f>
        <v>69</v>
      </c>
      <c r="D78" s="478"/>
      <c r="E78" s="293" t="s">
        <v>230</v>
      </c>
      <c r="G78" s="36"/>
      <c r="H78" s="36"/>
      <c r="I78" s="36"/>
      <c r="J78" s="36"/>
      <c r="K78" s="36"/>
    </row>
    <row r="79" spans="1:11" s="35" customFormat="1" ht="20" customHeight="1" x14ac:dyDescent="0.15">
      <c r="B79" s="228" t="s">
        <v>371</v>
      </c>
      <c r="C79" s="188">
        <f>SUM(C75:C77)</f>
        <v>0</v>
      </c>
      <c r="D79" s="190"/>
      <c r="E79" s="295"/>
      <c r="G79" s="36"/>
      <c r="H79" s="36"/>
      <c r="I79" s="36"/>
      <c r="J79" s="36"/>
      <c r="K79" s="36"/>
    </row>
    <row r="80" spans="1:11" ht="20" customHeight="1" x14ac:dyDescent="0.15">
      <c r="B80" s="301" t="s">
        <v>382</v>
      </c>
      <c r="C80" s="302">
        <f>COUNTIFS(Evaluation!$I$18:$I$108,$D$77,Evaluation!$H$18:$H$108,"")</f>
        <v>0</v>
      </c>
      <c r="D80" s="190"/>
      <c r="E80" s="296"/>
    </row>
    <row r="81" spans="2:5" ht="20" customHeight="1" x14ac:dyDescent="0.15">
      <c r="C81" s="192"/>
      <c r="D81" s="479"/>
      <c r="E81" s="297"/>
    </row>
    <row r="82" spans="2:5" x14ac:dyDescent="0.15">
      <c r="B82" s="161"/>
    </row>
  </sheetData>
  <sheetProtection sheet="1" objects="1" scenarios="1" selectLockedCells="1" selectUnlockedCells="1"/>
  <mergeCells count="7">
    <mergeCell ref="H1:I1"/>
    <mergeCell ref="A22:A29"/>
    <mergeCell ref="A33:A43"/>
    <mergeCell ref="A2:A8"/>
    <mergeCell ref="A62:A67"/>
    <mergeCell ref="D20:E20"/>
    <mergeCell ref="F19:G20"/>
  </mergeCells>
  <phoneticPr fontId="28" type="noConversion"/>
  <conditionalFormatting sqref="G15:H15">
    <cfRule type="expression" dxfId="1" priority="763">
      <formula>$E$74</formula>
    </cfRule>
    <cfRule type="expression" dxfId="0" priority="764">
      <formula>$E$75</formula>
    </cfRule>
  </conditionalFormatting>
  <pageMargins left="0.7" right="0.7" top="0.75" bottom="0.75" header="0.3" footer="0.3"/>
  <pageSetup paperSize="9" orientation="portrait" horizontalDpi="4294967293" r:id="rId1"/>
  <headerFooter>
    <oddHeader xml:space="preserve">&amp;C&amp;"System Font,Normal"&amp;8&amp;KFF0000Concepteurs : Fabiola BELLO, Camille CAUSSETTE, Jade DROUET, Gilbert FARGES, Pol-Manoël  
FELAN
</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5</vt:i4>
      </vt:variant>
    </vt:vector>
  </HeadingPairs>
  <TitlesOfParts>
    <vt:vector size="5" baseType="lpstr">
      <vt:lpstr>Mode d'emploi</vt:lpstr>
      <vt:lpstr>Evaluation</vt:lpstr>
      <vt:lpstr>Résultats</vt:lpstr>
      <vt:lpstr>Auto-déclaration ISO 17050 </vt:lpstr>
      <vt:lpstr>Utilitaires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 de Microsoft Office</dc:creator>
  <cp:lastModifiedBy>Gilbert Farges</cp:lastModifiedBy>
  <cp:lastPrinted>2020-05-22T15:36:15Z</cp:lastPrinted>
  <dcterms:created xsi:type="dcterms:W3CDTF">2017-02-08T20:21:22Z</dcterms:created>
  <dcterms:modified xsi:type="dcterms:W3CDTF">2020-05-22T15:40:49Z</dcterms:modified>
</cp:coreProperties>
</file>