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showInkAnnotation="0" autoCompressPictures="0"/>
  <mc:AlternateContent xmlns:mc="http://schemas.openxmlformats.org/markup-compatibility/2006">
    <mc:Choice Requires="x15">
      <x15ac:absPath xmlns:x15ac="http://schemas.microsoft.com/office/spreadsheetml/2010/11/ac" url="C:\Users\Utilisateur\Documents\Compiègne\Master\M2\IDCC\A RENDRE\"/>
    </mc:Choice>
  </mc:AlternateContent>
  <xr:revisionPtr revIDLastSave="0" documentId="8_{D0E1BB7D-82B0-4397-8A6E-360460E936C8}" xr6:coauthVersionLast="45" xr6:coauthVersionMax="45" xr10:uidLastSave="{00000000-0000-0000-0000-000000000000}"/>
  <bookViews>
    <workbookView xWindow="-120" yWindow="-120" windowWidth="20730" windowHeight="11160" tabRatio="811" activeTab="5" xr2:uid="{00000000-000D-0000-FFFF-FFFF00000000}"/>
  </bookViews>
  <sheets>
    <sheet name="Mode d'emploi" sheetId="8" r:id="rId1"/>
    <sheet name="Evaluation" sheetId="3" r:id="rId2"/>
    <sheet name="Résultats Globaux" sheetId="2" r:id="rId3"/>
    <sheet name="Résultats par phase" sheetId="1" r:id="rId4"/>
    <sheet name="Maîtrise documentaire" sheetId="9" r:id="rId5"/>
    <sheet name="Déclaration ISO 17050" sheetId="6" r:id="rId6"/>
    <sheet name="Utilitaires" sheetId="7" state="hidden" r:id="rId7"/>
  </sheets>
  <externalReferences>
    <externalReference r:id="rId8"/>
  </externalReferences>
  <definedNames>
    <definedName name="Choix_de__VÉRACITÉ">Utilitaires!$A$3:$A$7</definedName>
    <definedName name="_xlnm.Print_Titles" localSheetId="1">Evaluation!$11:$11</definedName>
    <definedName name="_xlnm.Print_Titles" localSheetId="4">'Maîtrise documentaire'!$1:$8</definedName>
    <definedName name="_xlnm.Print_Titles" localSheetId="2">'Résultats Globaux'!$1:$8</definedName>
    <definedName name="_xlnm.Print_Titles" localSheetId="3">'Résultats par phase'!$1:$8</definedName>
    <definedName name="liste" localSheetId="4">[1]Utilitaires!$A$2:$A$7</definedName>
    <definedName name="liste">Utilitaires!$A$2:$A$7</definedName>
    <definedName name="_xlnm.Print_Area" localSheetId="5">'Déclaration ISO 17050'!$A$1:$F$36</definedName>
    <definedName name="_xlnm.Print_Area" localSheetId="1">Evaluation!$A$1:$G$168</definedName>
    <definedName name="_xlnm.Print_Area" localSheetId="4">'Maîtrise documentaire'!$A$1:$I$30</definedName>
    <definedName name="_xlnm.Print_Area" localSheetId="0">'Mode d''emploi'!$A$1:$J$30</definedName>
    <definedName name="_xlnm.Print_Area" localSheetId="2">'Résultats Globaux'!$A$1:$H$51</definedName>
    <definedName name="_xlnm.Print_Area" localSheetId="3">'Résultats par phase'!$A$1:$H$53</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9" l="1"/>
  <c r="A2" i="7"/>
  <c r="A3" i="7"/>
  <c r="A5" i="7"/>
  <c r="A6" i="7"/>
  <c r="B3" i="7"/>
  <c r="C3" i="7"/>
  <c r="B4" i="7"/>
  <c r="C4" i="7"/>
  <c r="B5" i="7"/>
  <c r="G25" i="8"/>
  <c r="E25" i="8"/>
  <c r="C5" i="7"/>
  <c r="B6" i="7"/>
  <c r="G26" i="8"/>
  <c r="E26" i="8"/>
  <c r="C6" i="7"/>
  <c r="A7" i="7"/>
  <c r="B7" i="7"/>
  <c r="C7" i="7"/>
  <c r="D22" i="3"/>
  <c r="D23" i="3"/>
  <c r="D21" i="3"/>
  <c r="G24" i="8"/>
  <c r="B28" i="7"/>
  <c r="D63" i="3"/>
  <c r="D64" i="3"/>
  <c r="D65" i="3"/>
  <c r="D66" i="3"/>
  <c r="D67" i="3"/>
  <c r="D68" i="3"/>
  <c r="D69" i="3"/>
  <c r="D70" i="3"/>
  <c r="D71" i="3"/>
  <c r="D72" i="3"/>
  <c r="D73" i="3"/>
  <c r="D74" i="3"/>
  <c r="D62" i="3"/>
  <c r="B27" i="7"/>
  <c r="G62" i="3"/>
  <c r="A15" i="7"/>
  <c r="A14" i="7"/>
  <c r="B14" i="7"/>
  <c r="E62" i="3"/>
  <c r="D56" i="3"/>
  <c r="D57" i="3"/>
  <c r="D58" i="3"/>
  <c r="D59" i="3"/>
  <c r="D60" i="3"/>
  <c r="D61" i="3"/>
  <c r="D55" i="3"/>
  <c r="G36" i="2"/>
  <c r="G55" i="3"/>
  <c r="F36" i="2"/>
  <c r="H37" i="2"/>
  <c r="B29" i="7"/>
  <c r="A12" i="7"/>
  <c r="A11" i="7"/>
  <c r="B12" i="7"/>
  <c r="E55" i="3"/>
  <c r="H36" i="2"/>
  <c r="B31" i="7"/>
  <c r="D15" i="3"/>
  <c r="D16" i="3"/>
  <c r="D17" i="3"/>
  <c r="D18" i="3"/>
  <c r="D19" i="3"/>
  <c r="D20" i="3"/>
  <c r="D14" i="3"/>
  <c r="A23" i="7"/>
  <c r="A21" i="7"/>
  <c r="A22" i="7"/>
  <c r="B21" i="7"/>
  <c r="G14" i="3"/>
  <c r="D25" i="3"/>
  <c r="D26" i="3"/>
  <c r="D27" i="3"/>
  <c r="D28" i="3"/>
  <c r="D29" i="3"/>
  <c r="D30" i="3"/>
  <c r="D24" i="3"/>
  <c r="G21" i="3"/>
  <c r="G24" i="3"/>
  <c r="B30" i="7"/>
  <c r="D33" i="3"/>
  <c r="D34" i="3"/>
  <c r="D35" i="3"/>
  <c r="D36" i="3"/>
  <c r="D37" i="3"/>
  <c r="D38" i="3"/>
  <c r="D39" i="3"/>
  <c r="D32" i="3"/>
  <c r="G32" i="3"/>
  <c r="D41" i="3"/>
  <c r="D42" i="3"/>
  <c r="D43" i="3"/>
  <c r="D44" i="3"/>
  <c r="D45" i="3"/>
  <c r="D46" i="3"/>
  <c r="D47" i="3"/>
  <c r="D48" i="3"/>
  <c r="D49" i="3"/>
  <c r="D50" i="3"/>
  <c r="D51" i="3"/>
  <c r="D52" i="3"/>
  <c r="D53" i="3"/>
  <c r="D54" i="3"/>
  <c r="D40" i="3"/>
  <c r="G40" i="3"/>
  <c r="D77" i="3"/>
  <c r="D78" i="3"/>
  <c r="D79" i="3"/>
  <c r="D80" i="3"/>
  <c r="D81" i="3"/>
  <c r="D82" i="3"/>
  <c r="D83" i="3"/>
  <c r="D84" i="3"/>
  <c r="D85" i="3"/>
  <c r="D76" i="3"/>
  <c r="G76" i="3"/>
  <c r="D87" i="3"/>
  <c r="D88" i="3"/>
  <c r="D89" i="3"/>
  <c r="D90" i="3"/>
  <c r="D91" i="3"/>
  <c r="D92" i="3"/>
  <c r="D86" i="3"/>
  <c r="G86" i="3"/>
  <c r="D94" i="3"/>
  <c r="D95" i="3"/>
  <c r="D96" i="3"/>
  <c r="D97" i="3"/>
  <c r="D93" i="3"/>
  <c r="G93" i="3"/>
  <c r="D100" i="3"/>
  <c r="D101" i="3"/>
  <c r="D102" i="3"/>
  <c r="D103" i="3"/>
  <c r="D104" i="3"/>
  <c r="D105" i="3"/>
  <c r="D106" i="3"/>
  <c r="D107" i="3"/>
  <c r="D99" i="3"/>
  <c r="G99" i="3"/>
  <c r="D109" i="3"/>
  <c r="D110" i="3"/>
  <c r="D111" i="3"/>
  <c r="D112" i="3"/>
  <c r="D113" i="3"/>
  <c r="D114" i="3"/>
  <c r="D108" i="3"/>
  <c r="G108" i="3"/>
  <c r="D116" i="3"/>
  <c r="D117" i="3"/>
  <c r="D118" i="3"/>
  <c r="D119" i="3"/>
  <c r="D120" i="3"/>
  <c r="D121" i="3"/>
  <c r="D122" i="3"/>
  <c r="D123" i="3"/>
  <c r="D124" i="3"/>
  <c r="D125" i="3"/>
  <c r="D126" i="3"/>
  <c r="D127" i="3"/>
  <c r="D128" i="3"/>
  <c r="D115" i="3"/>
  <c r="G115" i="3"/>
  <c r="D130" i="3"/>
  <c r="D131" i="3"/>
  <c r="D132" i="3"/>
  <c r="D133" i="3"/>
  <c r="D134" i="3"/>
  <c r="D135" i="3"/>
  <c r="D129" i="3"/>
  <c r="G129" i="3"/>
  <c r="D137" i="3"/>
  <c r="D138" i="3"/>
  <c r="D139" i="3"/>
  <c r="D140" i="3"/>
  <c r="D141" i="3"/>
  <c r="D142" i="3"/>
  <c r="D143" i="3"/>
  <c r="D144" i="3"/>
  <c r="D145" i="3"/>
  <c r="D146" i="3"/>
  <c r="D147" i="3"/>
  <c r="D148" i="3"/>
  <c r="D149" i="3"/>
  <c r="D150" i="3"/>
  <c r="D136" i="3"/>
  <c r="G136" i="3"/>
  <c r="D153" i="3"/>
  <c r="D154" i="3"/>
  <c r="D155" i="3"/>
  <c r="D152" i="3"/>
  <c r="G152" i="3"/>
  <c r="D157" i="3"/>
  <c r="D158" i="3"/>
  <c r="D159" i="3"/>
  <c r="D156" i="3"/>
  <c r="G156" i="3"/>
  <c r="D161" i="3"/>
  <c r="D162" i="3"/>
  <c r="D163" i="3"/>
  <c r="D164" i="3"/>
  <c r="D165" i="3"/>
  <c r="D166" i="3"/>
  <c r="D167" i="3"/>
  <c r="D168" i="3"/>
  <c r="D160" i="3"/>
  <c r="G160" i="3"/>
  <c r="C11" i="7"/>
  <c r="C12" i="7"/>
  <c r="C13" i="7"/>
  <c r="C14" i="7"/>
  <c r="C15" i="7"/>
  <c r="C17" i="7"/>
  <c r="A18" i="2"/>
  <c r="F19" i="1"/>
  <c r="F28" i="1"/>
  <c r="F37" i="1"/>
  <c r="G20" i="9"/>
  <c r="I14" i="9"/>
  <c r="H14" i="9"/>
  <c r="E14" i="9"/>
  <c r="G50" i="1"/>
  <c r="H50" i="1"/>
  <c r="F50" i="1"/>
  <c r="G41" i="1"/>
  <c r="H41" i="1"/>
  <c r="F41" i="1"/>
  <c r="G32" i="1"/>
  <c r="H32" i="1"/>
  <c r="F32" i="1"/>
  <c r="G23" i="1"/>
  <c r="H23" i="1"/>
  <c r="F23" i="1"/>
  <c r="F14" i="1"/>
  <c r="H14" i="1"/>
  <c r="G14" i="1"/>
  <c r="G21" i="9"/>
  <c r="G22" i="9"/>
  <c r="G23" i="9"/>
  <c r="G24" i="9"/>
  <c r="G25" i="9"/>
  <c r="G26" i="9"/>
  <c r="G27" i="9"/>
  <c r="G28" i="9"/>
  <c r="G29" i="9"/>
  <c r="G10" i="9"/>
  <c r="E10" i="9"/>
  <c r="H10" i="9"/>
  <c r="D2" i="7"/>
  <c r="H2" i="7"/>
  <c r="E2" i="7"/>
  <c r="F2" i="7"/>
  <c r="G2" i="7"/>
  <c r="I2" i="7"/>
  <c r="A15" i="2"/>
  <c r="A10" i="3"/>
  <c r="A15" i="3"/>
  <c r="A16" i="3"/>
  <c r="A17" i="3"/>
  <c r="A18" i="3"/>
  <c r="A19" i="3"/>
  <c r="A20" i="3"/>
  <c r="A22" i="3"/>
  <c r="A23" i="3"/>
  <c r="A25" i="3"/>
  <c r="A26" i="3"/>
  <c r="A27" i="3"/>
  <c r="A28" i="3"/>
  <c r="A29" i="3"/>
  <c r="A30" i="3"/>
  <c r="A33" i="3"/>
  <c r="A34" i="3"/>
  <c r="A35" i="3"/>
  <c r="A36" i="3"/>
  <c r="A37" i="3"/>
  <c r="A38" i="3"/>
  <c r="A39" i="3"/>
  <c r="A41" i="3"/>
  <c r="A42" i="3"/>
  <c r="A43" i="3"/>
  <c r="A44" i="3"/>
  <c r="A45" i="3"/>
  <c r="A46" i="3"/>
  <c r="A47" i="3"/>
  <c r="A48" i="3"/>
  <c r="A49" i="3"/>
  <c r="A50" i="3"/>
  <c r="A51" i="3"/>
  <c r="A52" i="3"/>
  <c r="A53" i="3"/>
  <c r="A54" i="3"/>
  <c r="A56" i="3"/>
  <c r="A57" i="3"/>
  <c r="A58" i="3"/>
  <c r="A59" i="3"/>
  <c r="A60" i="3"/>
  <c r="A61" i="3"/>
  <c r="A63" i="3"/>
  <c r="A64" i="3"/>
  <c r="A65" i="3"/>
  <c r="A66" i="3"/>
  <c r="A67" i="3"/>
  <c r="A68" i="3"/>
  <c r="A69" i="3"/>
  <c r="A70" i="3"/>
  <c r="A71" i="3"/>
  <c r="A72" i="3"/>
  <c r="A73" i="3"/>
  <c r="A74" i="3"/>
  <c r="A77" i="3"/>
  <c r="A78" i="3"/>
  <c r="A79" i="3"/>
  <c r="A80" i="3"/>
  <c r="A81" i="3"/>
  <c r="A82" i="3"/>
  <c r="A83" i="3"/>
  <c r="A84" i="3"/>
  <c r="A85" i="3"/>
  <c r="A87" i="3"/>
  <c r="A88" i="3"/>
  <c r="A89" i="3"/>
  <c r="A90" i="3"/>
  <c r="A91" i="3"/>
  <c r="A92" i="3"/>
  <c r="A94" i="3"/>
  <c r="A95" i="3"/>
  <c r="A96" i="3"/>
  <c r="A97" i="3"/>
  <c r="A100" i="3"/>
  <c r="A101" i="3"/>
  <c r="A102" i="3"/>
  <c r="A103" i="3"/>
  <c r="A104" i="3"/>
  <c r="A105" i="3"/>
  <c r="A106" i="3"/>
  <c r="A107" i="3"/>
  <c r="A109" i="3"/>
  <c r="A110" i="3"/>
  <c r="A111" i="3"/>
  <c r="A112" i="3"/>
  <c r="A113" i="3"/>
  <c r="A114" i="3"/>
  <c r="A116" i="3"/>
  <c r="A117" i="3"/>
  <c r="A118" i="3"/>
  <c r="A119" i="3"/>
  <c r="A120" i="3"/>
  <c r="A121" i="3"/>
  <c r="A122" i="3"/>
  <c r="A123" i="3"/>
  <c r="A124" i="3"/>
  <c r="A125" i="3"/>
  <c r="A126" i="3"/>
  <c r="A127" i="3"/>
  <c r="A128" i="3"/>
  <c r="A130" i="3"/>
  <c r="A131" i="3"/>
  <c r="A132" i="3"/>
  <c r="A133" i="3"/>
  <c r="A134" i="3"/>
  <c r="A135" i="3"/>
  <c r="A137" i="3"/>
  <c r="A138" i="3"/>
  <c r="A139" i="3"/>
  <c r="A140" i="3"/>
  <c r="A141" i="3"/>
  <c r="A142" i="3"/>
  <c r="A143" i="3"/>
  <c r="A144" i="3"/>
  <c r="A145" i="3"/>
  <c r="A146" i="3"/>
  <c r="A147" i="3"/>
  <c r="A148" i="3"/>
  <c r="A149" i="3"/>
  <c r="A150" i="3"/>
  <c r="A153" i="3"/>
  <c r="A154" i="3"/>
  <c r="A155" i="3"/>
  <c r="A157" i="3"/>
  <c r="A158" i="3"/>
  <c r="A159" i="3"/>
  <c r="A161" i="3"/>
  <c r="A162" i="3"/>
  <c r="A163" i="3"/>
  <c r="A164" i="3"/>
  <c r="A165" i="3"/>
  <c r="A166" i="3"/>
  <c r="A167" i="3"/>
  <c r="A168" i="3"/>
  <c r="E11" i="2"/>
  <c r="D6" i="6"/>
  <c r="D13" i="3"/>
  <c r="G29" i="2"/>
  <c r="E14" i="6"/>
  <c r="D31" i="3"/>
  <c r="G33" i="2"/>
  <c r="E15" i="6"/>
  <c r="D98" i="3"/>
  <c r="D151" i="3"/>
  <c r="D75" i="3"/>
  <c r="G38" i="2"/>
  <c r="E16" i="6"/>
  <c r="G42" i="2"/>
  <c r="E17" i="6"/>
  <c r="G48" i="2"/>
  <c r="E18" i="6"/>
  <c r="G13" i="3"/>
  <c r="F29" i="2"/>
  <c r="F14" i="6"/>
  <c r="G31" i="3"/>
  <c r="F33" i="2"/>
  <c r="F15" i="6"/>
  <c r="G75" i="3"/>
  <c r="F38" i="2"/>
  <c r="F16" i="6"/>
  <c r="G98" i="3"/>
  <c r="F42" i="2"/>
  <c r="F17" i="6"/>
  <c r="G151" i="3"/>
  <c r="F48" i="2"/>
  <c r="F18" i="6"/>
  <c r="D12" i="3"/>
  <c r="G28" i="2"/>
  <c r="E13" i="6"/>
  <c r="G12" i="3"/>
  <c r="F28" i="2"/>
  <c r="F13" i="6"/>
  <c r="B25" i="7"/>
  <c r="B26" i="7"/>
  <c r="B24" i="7"/>
  <c r="A6" i="6"/>
  <c r="B22" i="7"/>
  <c r="A16" i="7"/>
  <c r="C16" i="7"/>
  <c r="F21" i="9"/>
  <c r="H7" i="7"/>
  <c r="H6" i="7"/>
  <c r="H5" i="7"/>
  <c r="H4" i="7"/>
  <c r="H3" i="7"/>
  <c r="A29" i="2"/>
  <c r="D1" i="7"/>
  <c r="B51" i="2"/>
  <c r="B59" i="7"/>
  <c r="A36" i="7"/>
  <c r="A59" i="7"/>
  <c r="B31" i="2"/>
  <c r="B39" i="7"/>
  <c r="A39" i="7"/>
  <c r="G34" i="2"/>
  <c r="B11" i="7"/>
  <c r="E160" i="3"/>
  <c r="F34" i="2"/>
  <c r="H51" i="2"/>
  <c r="G51" i="2"/>
  <c r="F51" i="2"/>
  <c r="C51" i="2"/>
  <c r="B50" i="2"/>
  <c r="G32" i="2"/>
  <c r="G31" i="2"/>
  <c r="E21" i="3"/>
  <c r="F31" i="2"/>
  <c r="H31" i="2"/>
  <c r="C31" i="2"/>
  <c r="E157" i="3"/>
  <c r="E168" i="3"/>
  <c r="E167" i="3"/>
  <c r="E166" i="3"/>
  <c r="E165" i="3"/>
  <c r="E164" i="3"/>
  <c r="E163" i="3"/>
  <c r="E162" i="3"/>
  <c r="E161" i="3"/>
  <c r="E158" i="3"/>
  <c r="E23" i="3"/>
  <c r="E22" i="3"/>
  <c r="E20" i="3"/>
  <c r="D5" i="7"/>
  <c r="D6" i="7"/>
  <c r="D7" i="7"/>
  <c r="D3" i="7"/>
  <c r="D8" i="7"/>
  <c r="E5" i="7"/>
  <c r="E6" i="7"/>
  <c r="E7" i="7"/>
  <c r="E3" i="7"/>
  <c r="E8" i="7"/>
  <c r="F5" i="7"/>
  <c r="F6" i="7"/>
  <c r="F7" i="7"/>
  <c r="F3" i="7"/>
  <c r="F8" i="7"/>
  <c r="G5" i="7"/>
  <c r="G6" i="7"/>
  <c r="G7" i="7"/>
  <c r="G3" i="7"/>
  <c r="G8" i="7"/>
  <c r="H8" i="7"/>
  <c r="I8" i="7"/>
  <c r="A11" i="2"/>
  <c r="A2" i="2"/>
  <c r="B48" i="2"/>
  <c r="B18" i="6"/>
  <c r="A48" i="2"/>
  <c r="A18" i="6"/>
  <c r="B42" i="2"/>
  <c r="B17" i="6"/>
  <c r="A42" i="2"/>
  <c r="A17" i="6"/>
  <c r="B38" i="2"/>
  <c r="B16" i="6"/>
  <c r="A38" i="2"/>
  <c r="A16" i="6"/>
  <c r="E47" i="1"/>
  <c r="H46" i="1"/>
  <c r="G46" i="1"/>
  <c r="B46" i="1"/>
  <c r="A46" i="1"/>
  <c r="A47" i="1"/>
  <c r="E38" i="1"/>
  <c r="G4" i="7"/>
  <c r="A38" i="1"/>
  <c r="E29" i="1"/>
  <c r="F4" i="7"/>
  <c r="A29" i="1"/>
  <c r="E20" i="1"/>
  <c r="H37" i="1"/>
  <c r="G37" i="1"/>
  <c r="B37" i="1"/>
  <c r="A37" i="1"/>
  <c r="A53" i="1"/>
  <c r="F46" i="1"/>
  <c r="A44" i="1"/>
  <c r="H28" i="1"/>
  <c r="G28" i="1"/>
  <c r="B28" i="1"/>
  <c r="A28" i="1"/>
  <c r="A35" i="1"/>
  <c r="J16" i="7"/>
  <c r="J15" i="7"/>
  <c r="J14" i="7"/>
  <c r="J13" i="7"/>
  <c r="J12" i="7"/>
  <c r="J11" i="7"/>
  <c r="I16" i="7"/>
  <c r="I15" i="7"/>
  <c r="I14" i="7"/>
  <c r="I13" i="7"/>
  <c r="I12" i="7"/>
  <c r="I11" i="7"/>
  <c r="H16" i="7"/>
  <c r="H15" i="7"/>
  <c r="H14" i="7"/>
  <c r="H13" i="7"/>
  <c r="H12" i="7"/>
  <c r="H11" i="7"/>
  <c r="G16" i="7"/>
  <c r="G15" i="7"/>
  <c r="G14" i="7"/>
  <c r="G13" i="7"/>
  <c r="G12" i="7"/>
  <c r="G11" i="7"/>
  <c r="J10" i="7"/>
  <c r="I10" i="7"/>
  <c r="H10" i="7"/>
  <c r="J17" i="7"/>
  <c r="I17" i="7"/>
  <c r="H17" i="7"/>
  <c r="F16" i="7"/>
  <c r="F15" i="7"/>
  <c r="F14" i="7"/>
  <c r="F13" i="7"/>
  <c r="F12" i="7"/>
  <c r="F11" i="7"/>
  <c r="E8" i="2"/>
  <c r="E4" i="7"/>
  <c r="D4" i="7"/>
  <c r="I4" i="7"/>
  <c r="A12" i="2"/>
  <c r="I3" i="7"/>
  <c r="I5" i="7"/>
  <c r="I6" i="7"/>
  <c r="I7" i="7"/>
  <c r="G1" i="7"/>
  <c r="H1" i="7"/>
  <c r="F1" i="7"/>
  <c r="H19" i="1"/>
  <c r="G19" i="1"/>
  <c r="H10" i="1"/>
  <c r="G10" i="1"/>
  <c r="B19" i="1"/>
  <c r="A19" i="1"/>
  <c r="B33" i="2"/>
  <c r="B15" i="6"/>
  <c r="A33" i="2"/>
  <c r="A15" i="6"/>
  <c r="B29" i="2"/>
  <c r="B14" i="6"/>
  <c r="A14" i="6"/>
  <c r="G10" i="7"/>
  <c r="F10" i="7"/>
  <c r="E1" i="7"/>
  <c r="B58" i="7"/>
  <c r="B49" i="2"/>
  <c r="B57" i="7"/>
  <c r="B56" i="7"/>
  <c r="B47" i="2"/>
  <c r="B55" i="7"/>
  <c r="B46" i="2"/>
  <c r="B54" i="7"/>
  <c r="B45" i="2"/>
  <c r="B53" i="7"/>
  <c r="B44" i="2"/>
  <c r="B52" i="7"/>
  <c r="B43" i="2"/>
  <c r="B51" i="7"/>
  <c r="B50" i="7"/>
  <c r="B41" i="2"/>
  <c r="B49" i="7"/>
  <c r="B40" i="2"/>
  <c r="B48" i="7"/>
  <c r="B39" i="2"/>
  <c r="B47" i="7"/>
  <c r="B46" i="7"/>
  <c r="B37" i="2"/>
  <c r="B45" i="7"/>
  <c r="B36" i="2"/>
  <c r="B44" i="7"/>
  <c r="B35" i="2"/>
  <c r="E156" i="3"/>
  <c r="H50" i="2"/>
  <c r="E152" i="3"/>
  <c r="H49" i="2"/>
  <c r="E151" i="3"/>
  <c r="H48" i="2"/>
  <c r="E136" i="3"/>
  <c r="H47" i="2"/>
  <c r="E129" i="3"/>
  <c r="H46" i="2"/>
  <c r="E115" i="3"/>
  <c r="H45" i="2"/>
  <c r="B15" i="7"/>
  <c r="E108" i="3"/>
  <c r="H44" i="2"/>
  <c r="E99" i="3"/>
  <c r="H43" i="2"/>
  <c r="E98" i="3"/>
  <c r="H42" i="2"/>
  <c r="E93" i="3"/>
  <c r="H41" i="2"/>
  <c r="G35" i="2"/>
  <c r="E86" i="3"/>
  <c r="F35" i="2"/>
  <c r="H40" i="2"/>
  <c r="E76" i="3"/>
  <c r="H39" i="2"/>
  <c r="E75" i="3"/>
  <c r="H38" i="2"/>
  <c r="G37" i="2"/>
  <c r="E40" i="3"/>
  <c r="H35" i="2"/>
  <c r="E31" i="3"/>
  <c r="H34" i="2"/>
  <c r="E13" i="3"/>
  <c r="H28" i="2"/>
  <c r="G50" i="2"/>
  <c r="G49" i="2"/>
  <c r="G47" i="2"/>
  <c r="G46" i="2"/>
  <c r="G45" i="2"/>
  <c r="G44" i="2"/>
  <c r="G43" i="2"/>
  <c r="G41" i="2"/>
  <c r="G40" i="2"/>
  <c r="G39" i="2"/>
  <c r="F50" i="2"/>
  <c r="F49" i="2"/>
  <c r="F47" i="2"/>
  <c r="F46" i="2"/>
  <c r="F45" i="2"/>
  <c r="F44" i="2"/>
  <c r="F43" i="2"/>
  <c r="F41" i="2"/>
  <c r="F40" i="2"/>
  <c r="F39" i="2"/>
  <c r="F37" i="2"/>
  <c r="C47" i="2"/>
  <c r="C46" i="2"/>
  <c r="C45" i="2"/>
  <c r="C44" i="2"/>
  <c r="C43" i="2"/>
  <c r="C41" i="2"/>
  <c r="C40" i="2"/>
  <c r="C39" i="2"/>
  <c r="C37" i="2"/>
  <c r="C36" i="2"/>
  <c r="C35" i="2"/>
  <c r="C34" i="2"/>
  <c r="B43" i="7"/>
  <c r="B34" i="2"/>
  <c r="B42" i="7"/>
  <c r="B41" i="7"/>
  <c r="B32" i="2"/>
  <c r="B40" i="7"/>
  <c r="B30" i="2"/>
  <c r="B38" i="7"/>
  <c r="B37" i="7"/>
  <c r="A58" i="7"/>
  <c r="A57" i="7"/>
  <c r="A55" i="7"/>
  <c r="A54" i="7"/>
  <c r="A53" i="7"/>
  <c r="A52" i="7"/>
  <c r="A51" i="7"/>
  <c r="A49" i="7"/>
  <c r="A48" i="7"/>
  <c r="A47" i="7"/>
  <c r="A45" i="7"/>
  <c r="A44" i="7"/>
  <c r="A43" i="7"/>
  <c r="A42" i="7"/>
  <c r="A40" i="7"/>
  <c r="A38" i="7"/>
  <c r="C50" i="2"/>
  <c r="C49" i="2"/>
  <c r="H33" i="2"/>
  <c r="E24" i="3"/>
  <c r="F32" i="2"/>
  <c r="H32" i="2"/>
  <c r="G30" i="2"/>
  <c r="E14" i="3"/>
  <c r="F30" i="2"/>
  <c r="H30" i="2"/>
  <c r="H29" i="2"/>
  <c r="C32" i="2"/>
  <c r="C30" i="2"/>
  <c r="E159" i="3"/>
  <c r="E155" i="3"/>
  <c r="E154" i="3"/>
  <c r="E153" i="3"/>
  <c r="E150" i="3"/>
  <c r="E149" i="3"/>
  <c r="E148" i="3"/>
  <c r="E147" i="3"/>
  <c r="E146" i="3"/>
  <c r="E145" i="3"/>
  <c r="E144" i="3"/>
  <c r="E143" i="3"/>
  <c r="E142" i="3"/>
  <c r="E141" i="3"/>
  <c r="E140" i="3"/>
  <c r="E139" i="3"/>
  <c r="E138" i="3"/>
  <c r="E137" i="3"/>
  <c r="E135" i="3"/>
  <c r="E134" i="3"/>
  <c r="E133" i="3"/>
  <c r="E132" i="3"/>
  <c r="E131" i="3"/>
  <c r="E130" i="3"/>
  <c r="E128" i="3"/>
  <c r="E127" i="3"/>
  <c r="E126" i="3"/>
  <c r="E125" i="3"/>
  <c r="E124" i="3"/>
  <c r="E123" i="3"/>
  <c r="E122" i="3"/>
  <c r="E121" i="3"/>
  <c r="E120" i="3"/>
  <c r="E119" i="3"/>
  <c r="E118" i="3"/>
  <c r="E117" i="3"/>
  <c r="E116" i="3"/>
  <c r="E114" i="3"/>
  <c r="E113" i="3"/>
  <c r="E92" i="3"/>
  <c r="E59" i="3"/>
  <c r="E18" i="3"/>
  <c r="E19" i="3"/>
  <c r="E12" i="3"/>
  <c r="E15" i="3"/>
  <c r="E16" i="3"/>
  <c r="E17" i="3"/>
  <c r="E25" i="3"/>
  <c r="E26" i="3"/>
  <c r="E27" i="3"/>
  <c r="E28" i="3"/>
  <c r="E29" i="3"/>
  <c r="E30" i="3"/>
  <c r="E32" i="3"/>
  <c r="E33" i="3"/>
  <c r="E34" i="3"/>
  <c r="E35" i="3"/>
  <c r="E36" i="3"/>
  <c r="E37" i="3"/>
  <c r="E38" i="3"/>
  <c r="E39" i="3"/>
  <c r="E41" i="3"/>
  <c r="E42" i="3"/>
  <c r="E43" i="3"/>
  <c r="E44" i="3"/>
  <c r="E45" i="3"/>
  <c r="E46" i="3"/>
  <c r="E47" i="3"/>
  <c r="E48" i="3"/>
  <c r="E49" i="3"/>
  <c r="E50" i="3"/>
  <c r="E51" i="3"/>
  <c r="E52" i="3"/>
  <c r="E53" i="3"/>
  <c r="E54" i="3"/>
  <c r="E56" i="3"/>
  <c r="E57" i="3"/>
  <c r="E58" i="3"/>
  <c r="E60" i="3"/>
  <c r="E61" i="3"/>
  <c r="E63" i="3"/>
  <c r="E64" i="3"/>
  <c r="E65" i="3"/>
  <c r="E66" i="3"/>
  <c r="E67" i="3"/>
  <c r="E68" i="3"/>
  <c r="E69" i="3"/>
  <c r="E70" i="3"/>
  <c r="E71" i="3"/>
  <c r="E72" i="3"/>
  <c r="E73" i="3"/>
  <c r="E74" i="3"/>
  <c r="E77" i="3"/>
  <c r="E78" i="3"/>
  <c r="E79" i="3"/>
  <c r="E80" i="3"/>
  <c r="E81" i="3"/>
  <c r="E82" i="3"/>
  <c r="E83" i="3"/>
  <c r="E84" i="3"/>
  <c r="E85" i="3"/>
  <c r="E87" i="3"/>
  <c r="E88" i="3"/>
  <c r="E89" i="3"/>
  <c r="E90" i="3"/>
  <c r="E91" i="3"/>
  <c r="E94" i="3"/>
  <c r="E95" i="3"/>
  <c r="E96" i="3"/>
  <c r="E97" i="3"/>
  <c r="E100" i="3"/>
  <c r="E101" i="3"/>
  <c r="E102" i="3"/>
  <c r="E103" i="3"/>
  <c r="E104" i="3"/>
  <c r="E105" i="3"/>
  <c r="E106" i="3"/>
  <c r="E107" i="3"/>
  <c r="E109" i="3"/>
  <c r="E110" i="3"/>
  <c r="E111" i="3"/>
  <c r="E112" i="3"/>
  <c r="H28" i="9"/>
  <c r="H27" i="9"/>
  <c r="H26" i="9"/>
  <c r="H25" i="9"/>
  <c r="H24" i="9"/>
  <c r="H23" i="9"/>
  <c r="H22" i="9"/>
  <c r="H21" i="9"/>
  <c r="H20" i="9"/>
  <c r="F29" i="9"/>
  <c r="F28" i="9"/>
  <c r="F27" i="9"/>
  <c r="F26" i="9"/>
  <c r="F25" i="9"/>
  <c r="F24" i="9"/>
  <c r="F23" i="9"/>
  <c r="F22" i="9"/>
  <c r="F20" i="9"/>
  <c r="A2" i="9"/>
  <c r="A1" i="9"/>
  <c r="D8" i="9"/>
  <c r="D5" i="9"/>
  <c r="D6" i="9"/>
  <c r="F6" i="2"/>
  <c r="D7" i="9"/>
  <c r="F7" i="2"/>
  <c r="F8" i="2"/>
  <c r="E8" i="9"/>
  <c r="A8" i="2"/>
  <c r="A8" i="9"/>
  <c r="A7" i="2"/>
  <c r="A7" i="9"/>
  <c r="A6" i="2"/>
  <c r="A6" i="9"/>
  <c r="A5" i="9"/>
  <c r="G7" i="2"/>
  <c r="G7" i="9"/>
  <c r="G6" i="2"/>
  <c r="G6" i="9"/>
  <c r="G7" i="1"/>
  <c r="E8" i="1"/>
  <c r="F7" i="1"/>
  <c r="F6" i="1"/>
  <c r="D8" i="2"/>
  <c r="C8" i="9"/>
  <c r="C8" i="2"/>
  <c r="B8" i="9"/>
  <c r="C7" i="2"/>
  <c r="B7" i="9"/>
  <c r="C6" i="2"/>
  <c r="B6" i="9"/>
  <c r="C6" i="1"/>
  <c r="F1" i="6"/>
  <c r="I1" i="9"/>
  <c r="A1" i="6"/>
  <c r="H1" i="1"/>
  <c r="A2" i="1"/>
  <c r="A1" i="1"/>
  <c r="C22" i="7"/>
  <c r="A20" i="1"/>
  <c r="A11" i="1"/>
  <c r="A1" i="3"/>
  <c r="H1" i="2"/>
  <c r="A1" i="2"/>
  <c r="G1" i="3"/>
  <c r="B32" i="7"/>
  <c r="E7" i="1"/>
  <c r="E6" i="1"/>
  <c r="E5" i="1"/>
  <c r="A5" i="1"/>
  <c r="A3" i="2"/>
  <c r="G6" i="1"/>
  <c r="F8" i="1"/>
  <c r="C8" i="1"/>
  <c r="D8" i="1"/>
  <c r="C7" i="1"/>
  <c r="A8" i="1"/>
  <c r="A7" i="1"/>
  <c r="A6" i="1"/>
  <c r="C4" i="3"/>
  <c r="D34" i="6"/>
  <c r="F32" i="6"/>
  <c r="D32" i="6"/>
  <c r="D29" i="6"/>
  <c r="D27" i="6"/>
  <c r="A9" i="6"/>
  <c r="A3" i="3"/>
  <c r="B10" i="1"/>
  <c r="A10" i="1"/>
  <c r="A4" i="3"/>
  <c r="A2" i="3"/>
  <c r="E11" i="1"/>
  <c r="H27" i="2"/>
  <c r="C26" i="7"/>
  <c r="C33" i="7"/>
  <c r="C25" i="7"/>
  <c r="C23" i="7"/>
  <c r="C32" i="7"/>
  <c r="C24" i="7"/>
  <c r="C31" i="7"/>
  <c r="C30" i="7"/>
  <c r="C29" i="7"/>
  <c r="C28" i="7"/>
  <c r="C27" i="7"/>
  <c r="B33" i="7"/>
  <c r="B23" i="7"/>
  <c r="G10" i="3"/>
  <c r="A27" i="2"/>
  <c r="A17" i="1"/>
  <c r="A26" i="1"/>
  <c r="E13" i="7"/>
  <c r="E12" i="2"/>
  <c r="E15" i="2"/>
  <c r="F17" i="7"/>
  <c r="E16" i="7"/>
  <c r="E12" i="7"/>
  <c r="C10" i="3"/>
  <c r="A19" i="2"/>
  <c r="E27" i="2"/>
  <c r="E11" i="7"/>
  <c r="G17" i="7"/>
  <c r="E15" i="7"/>
  <c r="D15" i="7"/>
  <c r="D14" i="7"/>
  <c r="D11" i="7"/>
  <c r="E14" i="7"/>
  <c r="E17" i="7"/>
  <c r="D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author>
  </authors>
  <commentList>
    <comment ref="D4" authorId="0" shapeId="0" xr:uid="{0B76D427-8097-45D1-809C-6EE461CD6EC1}">
      <text>
        <r>
          <rPr>
            <sz val="8"/>
            <color indexed="81"/>
            <rFont val="Tahoma"/>
            <family val="2"/>
          </rPr>
          <t xml:space="preserve">- </t>
        </r>
        <r>
          <rPr>
            <b/>
            <sz val="8"/>
            <color indexed="81"/>
            <rFont val="Tahoma"/>
            <family val="2"/>
          </rPr>
          <t>Norme  ISO 10006 : 2017</t>
        </r>
        <r>
          <rPr>
            <sz val="8"/>
            <color indexed="81"/>
            <rFont val="Tahoma"/>
            <family val="2"/>
          </rPr>
          <t xml:space="preserve"> "Management de la qualité des projets" 
Editions Afnor, www.afnor.org, Juin 2018
- </t>
        </r>
        <r>
          <rPr>
            <b/>
            <sz val="8"/>
            <color indexed="81"/>
            <rFont val="Tahoma"/>
            <family val="2"/>
          </rPr>
          <t>Norme  ISO 21500 : 2012</t>
        </r>
        <r>
          <rPr>
            <sz val="8"/>
            <color indexed="81"/>
            <rFont val="Tahoma"/>
            <family val="2"/>
          </rPr>
          <t xml:space="preserve"> "Lignes directrices sur le management de projet" Editions Afnor, www.afnor.org, Octobre 2012
- </t>
        </r>
        <r>
          <rPr>
            <b/>
            <sz val="8"/>
            <color indexed="81"/>
            <rFont val="Tahoma"/>
            <family val="2"/>
          </rPr>
          <t>Norme  ISO 9001 : 2015</t>
        </r>
        <r>
          <rPr>
            <sz val="8"/>
            <color indexed="81"/>
            <rFont val="Tahoma"/>
            <family val="2"/>
          </rPr>
          <t xml:space="preserve"> "Systèmes de management de la qualité" 
Editions Afnor, www.afnor.org, Septembre 2015</t>
        </r>
      </text>
    </comment>
  </commentList>
</comments>
</file>

<file path=xl/sharedStrings.xml><?xml version="1.0" encoding="utf-8"?>
<sst xmlns="http://schemas.openxmlformats.org/spreadsheetml/2006/main" count="576" uniqueCount="388">
  <si>
    <t>Impression sur pages A4 100% en format horizontal</t>
  </si>
  <si>
    <t>COMMENTAIRES sur les RÉSULTATS obtenus</t>
  </si>
  <si>
    <t>Plan n°1 :</t>
  </si>
  <si>
    <t>Plan n°2 :</t>
  </si>
  <si>
    <t>Plan n°3 :</t>
  </si>
  <si>
    <t>Evaluations</t>
  </si>
  <si>
    <t>Taux %</t>
  </si>
  <si>
    <t>Niveaux de CONFORMITÉ</t>
  </si>
  <si>
    <t>Réf.</t>
    <phoneticPr fontId="0" type="noConversion"/>
  </si>
  <si>
    <t>Critères d'exigence des articles de la norme</t>
  </si>
  <si>
    <t>Evaluations</t>
    <phoneticPr fontId="0" type="noConversion"/>
  </si>
  <si>
    <t>%</t>
  </si>
  <si>
    <t>Libellés des évaluations</t>
  </si>
  <si>
    <t>Modes de preuve et commentaires</t>
  </si>
  <si>
    <t>4.1</t>
  </si>
  <si>
    <t>4.2</t>
  </si>
  <si>
    <t>Plutôt Faux</t>
  </si>
  <si>
    <t>Conforme</t>
  </si>
  <si>
    <t xml:space="preserve"> Fiche de déclaration de conformité par une première partie - norme ISO 17050</t>
    <phoneticPr fontId="0" type="noConversion"/>
  </si>
  <si>
    <t>Enregistrement qualité : impression sur 1 page A4 100% en vertical</t>
  </si>
  <si>
    <t>Date limite de validité de la déclaration :</t>
  </si>
  <si>
    <r>
      <t xml:space="preserve">Nous avons appliqué </t>
    </r>
    <r>
      <rPr>
        <b/>
        <sz val="9"/>
        <rFont val="Arial"/>
        <family val="2"/>
      </rPr>
      <t xml:space="preserve">la meilleure rigueur d'élaboration et d'analyse </t>
    </r>
    <r>
      <rPr>
        <sz val="9"/>
        <rFont val="Arial"/>
        <family val="2"/>
      </rPr>
      <t>(évaluation par plusieurs personnes compétentes) et nous avons respecté</t>
    </r>
    <r>
      <rPr>
        <b/>
        <sz val="9"/>
        <rFont val="Arial"/>
        <family val="2"/>
      </rPr>
      <t xml:space="preserve"> les règles d'éthique professionnelle</t>
    </r>
    <r>
      <rPr>
        <sz val="9"/>
        <rFont val="Arial"/>
        <family val="2"/>
      </rPr>
      <t xml:space="preserve"> (absence de conflits d'intérêt, respect des opinions, liberté des choix) pour parvenir aux résultats ci-dessous.</t>
    </r>
  </si>
  <si>
    <t>Documents génériques</t>
  </si>
  <si>
    <t>Documents spécifiques</t>
  </si>
  <si>
    <r>
      <rPr>
        <b/>
        <sz val="9"/>
        <color indexed="39"/>
        <rFont val="Arial"/>
        <family val="2"/>
      </rPr>
      <t>Modifier les contenus bleus et mettre ensuite en</t>
    </r>
    <r>
      <rPr>
        <b/>
        <sz val="9"/>
        <color indexed="10"/>
        <rFont val="Arial"/>
        <family val="2"/>
      </rPr>
      <t xml:space="preserve"> </t>
    </r>
    <r>
      <rPr>
        <b/>
        <sz val="9"/>
        <rFont val="Arial"/>
        <family val="2"/>
      </rPr>
      <t>noir</t>
    </r>
    <r>
      <rPr>
        <b/>
        <sz val="9"/>
        <color indexed="10"/>
        <rFont val="Arial"/>
        <family val="2"/>
      </rPr>
      <t xml:space="preserve"> </t>
    </r>
    <r>
      <rPr>
        <sz val="9"/>
        <color indexed="10"/>
        <rFont val="Arial"/>
        <family val="2"/>
      </rPr>
      <t xml:space="preserve">: 
</t>
    </r>
    <r>
      <rPr>
        <sz val="9"/>
        <color indexed="39"/>
        <rFont val="Arial"/>
        <family val="2"/>
      </rPr>
      <t>Enregistrements qualité :</t>
    </r>
    <r>
      <rPr>
        <b/>
        <sz val="9"/>
        <color indexed="39"/>
        <rFont val="Arial"/>
        <family val="2"/>
      </rPr>
      <t xml:space="preserve"> </t>
    </r>
    <r>
      <rPr>
        <sz val="9"/>
        <color indexed="39"/>
        <rFont val="Arial"/>
        <family val="2"/>
      </rPr>
      <t>indiquez ceux que vous mettrez à disposition d'un auditeur. Il peut s'agir des onglets imprimés et signés de ce fichier d'autodiagnostic</t>
    </r>
  </si>
  <si>
    <r>
      <rPr>
        <b/>
        <sz val="9"/>
        <rFont val="Arial"/>
        <family val="2"/>
      </rPr>
      <t xml:space="preserve">Outil d'autodiagnostic </t>
    </r>
    <r>
      <rPr>
        <b/>
        <sz val="7.5"/>
        <rFont val="Arial"/>
        <family val="2"/>
      </rPr>
      <t xml:space="preserve">: </t>
    </r>
    <r>
      <rPr>
        <sz val="7"/>
        <rFont val="Arial Narrow"/>
        <family val="2"/>
      </rPr>
      <t>Fichier Excel® automatisé mis au point à l'Université de Technologie de Compiègne, France (www.utc.fr) - voir sa dénomination au bas de la feuille</t>
    </r>
  </si>
  <si>
    <t>Autre document d'appui : Mettre ici, et en noir, tout autre document d'appui éventuel pour cette déclaration</t>
  </si>
  <si>
    <t>Signataires</t>
  </si>
  <si>
    <t xml:space="preserve">Coordonnées professionnelles : </t>
  </si>
  <si>
    <t>Organisme de la personne indépendante</t>
  </si>
  <si>
    <t>Adresse complète de l'organisme de la personne indépendante</t>
  </si>
  <si>
    <t>Adresse complète de l'Exploitant</t>
  </si>
  <si>
    <t>Code postal - Ville - Pays de l'organisme de la personne indépendante</t>
  </si>
  <si>
    <t>Code postal - Ville - Pays de l'Exploitant</t>
  </si>
  <si>
    <t>Tél et email de la personne indépendante</t>
  </si>
  <si>
    <t>Date de la déclaration (jj/mm/aaaa) :</t>
  </si>
  <si>
    <t>Date de l'autodiagnostic (jj/mm/aaaa) :</t>
  </si>
  <si>
    <t>Signature :</t>
  </si>
  <si>
    <t>Libellé du critère quand il sera choisi</t>
  </si>
  <si>
    <t>Tracage de la limite de CONFORMITÉ</t>
  </si>
  <si>
    <t>Enregistrement qualité :  A4 100% vertical</t>
    <phoneticPr fontId="0" type="noConversion"/>
  </si>
  <si>
    <t>en attente</t>
  </si>
  <si>
    <t>Faux </t>
  </si>
  <si>
    <t>Nb total de critères d'exigences</t>
  </si>
  <si>
    <t>Tracer la moyenne : total ou 0</t>
  </si>
  <si>
    <t>Non applicable</t>
  </si>
  <si>
    <t>NA</t>
  </si>
  <si>
    <t>En pointillés verts : seuil minimal paramétré pour être "Conforme" : voir onglet Mode d'Emploi</t>
  </si>
  <si>
    <t>Références des documents</t>
  </si>
  <si>
    <r>
      <rPr>
        <sz val="6"/>
        <color theme="1"/>
        <rFont val="Arial"/>
        <family val="2"/>
      </rPr>
      <t xml:space="preserve">Libellés explicites </t>
    </r>
    <r>
      <rPr>
        <b/>
        <sz val="6"/>
        <color theme="1"/>
        <rFont val="Arial"/>
        <family val="2"/>
      </rPr>
      <t xml:space="preserve">
des niveaux de VÉRACITÉ</t>
    </r>
  </si>
  <si>
    <r>
      <rPr>
        <b/>
        <sz val="7"/>
        <color theme="1"/>
        <rFont val="Arial"/>
        <family val="2"/>
      </rPr>
      <t xml:space="preserve">Niveau 1 </t>
    </r>
    <r>
      <rPr>
        <sz val="7"/>
        <color theme="1"/>
        <rFont val="Arial"/>
        <family val="2"/>
      </rPr>
      <t>: Le critère n'est pas respecté.</t>
    </r>
  </si>
  <si>
    <r>
      <rPr>
        <b/>
        <sz val="7"/>
        <color theme="1"/>
        <rFont val="Arial"/>
        <family val="2"/>
      </rPr>
      <t xml:space="preserve">Niveau 2 </t>
    </r>
    <r>
      <rPr>
        <sz val="7"/>
        <color theme="1"/>
        <rFont val="Arial"/>
        <family val="2"/>
      </rPr>
      <t>: Le critère est aléatoirement appliqué</t>
    </r>
    <r>
      <rPr>
        <b/>
        <sz val="7"/>
        <color theme="1"/>
        <rFont val="Arial"/>
        <family val="2"/>
      </rPr>
      <t>.</t>
    </r>
  </si>
  <si>
    <t xml:space="preserve"> Coordonnées :</t>
  </si>
  <si>
    <t>Commentaires (collectifs si possible)  :</t>
  </si>
  <si>
    <r>
      <rPr>
        <sz val="6"/>
        <color theme="1"/>
        <rFont val="Arial"/>
        <family val="2"/>
      </rPr>
      <t xml:space="preserve">Choix de </t>
    </r>
    <r>
      <rPr>
        <b/>
        <sz val="6"/>
        <color theme="1"/>
        <rFont val="Arial"/>
        <family val="2"/>
      </rPr>
      <t>VÉRACITÉ</t>
    </r>
  </si>
  <si>
    <r>
      <t xml:space="preserve">Taux de </t>
    </r>
    <r>
      <rPr>
        <b/>
        <sz val="6"/>
        <color theme="1"/>
        <rFont val="Arial"/>
        <family val="2"/>
      </rPr>
      <t>VÉRACITÉ</t>
    </r>
  </si>
  <si>
    <t>Mettre la date de signature par la personne indépendante</t>
  </si>
  <si>
    <t>4.3</t>
  </si>
  <si>
    <t>4.4</t>
  </si>
  <si>
    <t>NOM Prénom</t>
  </si>
  <si>
    <t>Tél:</t>
  </si>
  <si>
    <t>Informations sur le diagnostic</t>
  </si>
  <si>
    <t>Informations sur l'organisme</t>
  </si>
  <si>
    <t>Organisme :</t>
  </si>
  <si>
    <t>Nb d'Articles</t>
  </si>
  <si>
    <t>&lt; = Non évalués =&gt;</t>
  </si>
  <si>
    <t>&lt;= Total évalués =&gt;</t>
  </si>
  <si>
    <t>Echelles d'évaluation utilisées</t>
  </si>
  <si>
    <t>Indiquer les NOM et Prénom</t>
  </si>
  <si>
    <t xml:space="preserve">Signature de l'animateur du diagnostic :
</t>
  </si>
  <si>
    <t>Amélioration continue</t>
  </si>
  <si>
    <t>5.1</t>
  </si>
  <si>
    <t>5.2</t>
  </si>
  <si>
    <t>Plutôt vrai</t>
  </si>
  <si>
    <r>
      <rPr>
        <b/>
        <sz val="7"/>
        <color theme="1"/>
        <rFont val="Arial"/>
        <family val="2"/>
      </rPr>
      <t>Niveau 4</t>
    </r>
    <r>
      <rPr>
        <sz val="7"/>
        <color theme="1"/>
        <rFont val="Arial"/>
        <family val="2"/>
      </rPr>
      <t xml:space="preserve"> : Le critère est respecté, appliqué et prouvé par un document si nécessaire.</t>
    </r>
  </si>
  <si>
    <t>Libellé du document interne à l'entreprise</t>
  </si>
  <si>
    <t>N° Critères</t>
  </si>
  <si>
    <r>
      <t>Date</t>
    </r>
    <r>
      <rPr>
        <sz val="8"/>
        <rFont val="Arial"/>
        <family val="2"/>
      </rPr>
      <t xml:space="preserve"> du diagnostic (jj/mm/aaaa): </t>
    </r>
  </si>
  <si>
    <r>
      <rPr>
        <b/>
        <sz val="8"/>
        <rFont val="Arial"/>
        <family val="2"/>
      </rPr>
      <t>Animateur</t>
    </r>
    <r>
      <rPr>
        <sz val="8"/>
        <rFont val="Arial"/>
        <family val="2"/>
      </rPr>
      <t xml:space="preserve"> du diagnostic : </t>
    </r>
  </si>
  <si>
    <r>
      <rPr>
        <b/>
        <sz val="8"/>
        <rFont val="Arial"/>
        <family val="2"/>
      </rPr>
      <t>Contact</t>
    </r>
    <r>
      <rPr>
        <sz val="8"/>
        <rFont val="Arial"/>
        <family val="2"/>
      </rPr>
      <t xml:space="preserve"> (Tél et Email) :</t>
    </r>
  </si>
  <si>
    <r>
      <rPr>
        <b/>
        <sz val="8"/>
        <rFont val="Arial"/>
        <family val="2"/>
      </rPr>
      <t>L'équipe</t>
    </r>
    <r>
      <rPr>
        <sz val="8"/>
        <rFont val="Arial"/>
        <family val="2"/>
      </rPr>
      <t xml:space="preserve"> de diagnostic :</t>
    </r>
  </si>
  <si>
    <r>
      <rPr>
        <sz val="6"/>
        <rFont val="Arial"/>
        <family val="2"/>
      </rPr>
      <t xml:space="preserve">Taux moyen </t>
    </r>
    <r>
      <rPr>
        <b/>
        <sz val="6"/>
        <rFont val="Arial"/>
        <family val="2"/>
      </rPr>
      <t>Minimal</t>
    </r>
  </si>
  <si>
    <r>
      <t xml:space="preserve">Taux moyen </t>
    </r>
    <r>
      <rPr>
        <b/>
        <sz val="6"/>
        <rFont val="Arial"/>
        <family val="2"/>
      </rPr>
      <t>Maximal</t>
    </r>
  </si>
  <si>
    <t>DÉCISIONS : Plans d'action PRIORITAIRES</t>
  </si>
  <si>
    <r>
      <rPr>
        <b/>
        <sz val="7"/>
        <color rgb="FF002060"/>
        <rFont val="Arial"/>
        <family val="2"/>
      </rPr>
      <t>QUOI</t>
    </r>
    <r>
      <rPr>
        <sz val="7"/>
        <color rgb="FF002060"/>
        <rFont val="Arial"/>
        <family val="2"/>
      </rPr>
      <t xml:space="preserve">
Objectifs à atteindre</t>
    </r>
  </si>
  <si>
    <t>GRAPHE "RADAR" du BILAN GLOBAL - COMMENTAIRES et PLANS D'AMÉLIORATION</t>
  </si>
  <si>
    <t>TABLEAUX DE BORD sur les niveaux de VÉRACITÉ et de CONFORMITÉ selon la norme</t>
  </si>
  <si>
    <t xml:space="preserve">Vrai </t>
  </si>
  <si>
    <r>
      <t xml:space="preserve">Total </t>
    </r>
    <r>
      <rPr>
        <b/>
        <sz val="8"/>
        <rFont val="Arial"/>
        <family val="2"/>
      </rPr>
      <t>évalués</t>
    </r>
    <r>
      <rPr>
        <sz val="8"/>
        <rFont val="Arial"/>
        <family val="2"/>
      </rPr>
      <t xml:space="preserve"> :</t>
    </r>
  </si>
  <si>
    <t>Libéllés de "VÉRACITÉ"</t>
  </si>
  <si>
    <t>Libéllés correspondants en "CONFORMITÉ"</t>
  </si>
  <si>
    <r>
      <t xml:space="preserve">Utilisé pour  {EVALUATION} : </t>
    </r>
    <r>
      <rPr>
        <b/>
        <sz val="8"/>
        <color rgb="FFFF0000"/>
        <rFont val="Arial"/>
        <family val="2"/>
      </rPr>
      <t xml:space="preserve">calcul automatique </t>
    </r>
    <r>
      <rPr>
        <sz val="8"/>
        <rFont val="Arial"/>
        <family val="2"/>
      </rPr>
      <t>selon les choix faits dans {Mode d'emploi}</t>
    </r>
  </si>
  <si>
    <t>Taux par déciles de %</t>
  </si>
  <si>
    <t>Attention : il faut prouver le côté "Non applicable" des exigences…</t>
  </si>
  <si>
    <t>&lt;= laissez les "blancs" nécéssaires au calcul dans {Evaluation}</t>
  </si>
  <si>
    <t xml:space="preserve">  …</t>
  </si>
  <si>
    <t>Il reste des critères à évaluer…</t>
  </si>
  <si>
    <t>Nb TOTAL de Sous-Articles</t>
  </si>
  <si>
    <r>
      <t xml:space="preserve">Personne </t>
    </r>
    <r>
      <rPr>
        <b/>
        <i/>
        <sz val="7"/>
        <rFont val="Arial"/>
        <family val="2"/>
      </rPr>
      <t>indépendante</t>
    </r>
    <r>
      <rPr>
        <i/>
        <sz val="7"/>
        <rFont val="Arial"/>
        <family val="2"/>
      </rPr>
      <t xml:space="preserve"> à l'organisme : </t>
    </r>
  </si>
  <si>
    <r>
      <t xml:space="preserve">Personne </t>
    </r>
    <r>
      <rPr>
        <b/>
        <i/>
        <sz val="7"/>
        <rFont val="Arial"/>
        <family val="2"/>
      </rPr>
      <t>responsable</t>
    </r>
    <r>
      <rPr>
        <i/>
        <sz val="7"/>
        <rFont val="Arial"/>
        <family val="2"/>
      </rPr>
      <t xml:space="preserve"> de l'organisme : </t>
    </r>
  </si>
  <si>
    <t>Couleur Art 4</t>
  </si>
  <si>
    <t>Couleur Art 5</t>
  </si>
  <si>
    <t>Radar {Résultats Globaux}</t>
  </si>
  <si>
    <t xml:space="preserve"> </t>
  </si>
  <si>
    <t>Référence Unique 
du Document</t>
  </si>
  <si>
    <t>Libellés</t>
  </si>
  <si>
    <t>Documents</t>
  </si>
  <si>
    <t>1.</t>
  </si>
  <si>
    <t>Lancement du projet</t>
  </si>
  <si>
    <t>1.1</t>
  </si>
  <si>
    <t>Environnement et parties prenantes</t>
  </si>
  <si>
    <t>L’organisation identifie et revoit régulièrement l’ensemble des facteurs internes et externes pouvant influencer le projet.</t>
  </si>
  <si>
    <r>
      <t xml:space="preserve">L’organisation identifie les parties prenantes affectées par le projet ou qui affectent le projet.Elle </t>
    </r>
    <r>
      <rPr>
        <b/>
        <sz val="7"/>
        <color rgb="FFFF0000"/>
        <rFont val="Arial"/>
        <family val="2"/>
      </rPr>
      <t>documente</t>
    </r>
    <r>
      <rPr>
        <sz val="7"/>
        <color rgb="FF000000"/>
        <rFont val="Arial"/>
        <family val="2"/>
      </rPr>
      <t xml:space="preserve"> les informations pertinentes concernant leur intérêt et leur implication. </t>
    </r>
  </si>
  <si>
    <t>L’organisation gère les interfaces entre les parties prenantes du projet à l’aide d’outils appropriés tels que des organigrammes.</t>
  </si>
  <si>
    <r>
      <t xml:space="preserve">L’organisation détermine le partage de responsabilité et d’autorité entre les différentes parties prenantes du projet ainsi que le rôle de chacun. Ces éléments sont tenus à jour, </t>
    </r>
    <r>
      <rPr>
        <b/>
        <sz val="7"/>
        <color rgb="FFFF0000"/>
        <rFont val="Arial"/>
        <family val="2"/>
      </rPr>
      <t>documentés</t>
    </r>
    <r>
      <rPr>
        <sz val="7"/>
        <color rgb="FF000000"/>
        <rFont val="Arial"/>
        <family val="2"/>
      </rPr>
      <t xml:space="preserve"> et communiqués. </t>
    </r>
  </si>
  <si>
    <t>L’organisation prend en compte et revoit régulièrement l’ensemble des exigences spécifiques et complémentaires des parties prenantes (règlementaires, normatives…).</t>
  </si>
  <si>
    <t>1.2</t>
  </si>
  <si>
    <t>Organisation générale du projet</t>
  </si>
  <si>
    <r>
      <t xml:space="preserve">L’organisation rédige une </t>
    </r>
    <r>
      <rPr>
        <b/>
        <sz val="7"/>
        <color rgb="FFFF0000"/>
        <rFont val="Arial"/>
        <family val="2"/>
      </rPr>
      <t>charte du projet</t>
    </r>
    <r>
      <rPr>
        <sz val="7"/>
        <color rgb="FF000000"/>
        <rFont val="Arial"/>
        <family val="2"/>
      </rPr>
      <t xml:space="preserve"> qui établit le lien entre le projet et les objectifs stratégiques de l’organisation.</t>
    </r>
  </si>
  <si>
    <t xml:space="preserve">L’organisation constitue l’équipe de projet en définissant la manière et le moment où les membres seront intégrés au projet et la manière et le moment où ils sortiront du projet. </t>
  </si>
  <si>
    <t>L’organisation identifie, parmi les projets déjà réalisés, ceux qui se rapprochent le plus du projet à lancer et exploite au mieux l’expérience acquise.</t>
  </si>
  <si>
    <r>
      <t xml:space="preserve">Le domaine d’application du système de management du projet est défini en prenant en compte ses limites et son applicabilité. Celui-ci est disponible dans un </t>
    </r>
    <r>
      <rPr>
        <b/>
        <sz val="7"/>
        <color rgb="FFFF0000"/>
        <rFont val="Arial"/>
        <family val="2"/>
      </rPr>
      <t>document complet</t>
    </r>
    <r>
      <rPr>
        <sz val="7"/>
        <color rgb="FF000000"/>
        <rFont val="Arial"/>
        <family val="2"/>
      </rPr>
      <t xml:space="preserve">, disponible et tenu à jour régulièrement. </t>
    </r>
  </si>
  <si>
    <t xml:space="preserve">L’organisation établit, met en œuvre et tient à jour un processus d'élaboration de la stratégie de management de projet. </t>
  </si>
  <si>
    <t>L’organisation définit les informations dont elle a besoin pour tirer des enseignements des projets et établit un système permettant d’identifier, de recueillir, de stocker, de mettre à jour et de récupérer des informations issues de projets antérieurs.</t>
  </si>
  <si>
    <t>2.</t>
  </si>
  <si>
    <t>Planification du projet</t>
  </si>
  <si>
    <t>2.1</t>
  </si>
  <si>
    <t>Déroulement du projet</t>
  </si>
  <si>
    <t xml:space="preserve">Chaque phase du cycle de vie du projet comporte des livrables spécifiques revus régulièrement au cours du projet afin de s’assurer de leur conformité aux exigences de l’ensemble des parties prenantes. </t>
  </si>
  <si>
    <t xml:space="preserve">L’organisation planifie les revues de structure organisationnelle du projet et les conduit régulièrement afin de déterminer si la structure est toujours pertinente et adéquate. </t>
  </si>
  <si>
    <t xml:space="preserve">L’organisation identifie les éléments d’entrée utiles à l’élaboration du planning et vérifie s’ils correspondent aux conditions spécifiques du projet. Au moment de déterminer le chemin critique, elle tient compte des activités à longs délais d’exécution ou de longue durée. Les formats de planning sont standardisés et conviennent aux besoins divers des utilisateurs. </t>
  </si>
  <si>
    <t>Activités et processus du projet</t>
  </si>
  <si>
    <t xml:space="preserve">L’organisation planifie, met en œuvre et maitrise les processus nécessaires pour satisfaire les exigences relatives à la fourniture des livrables du projet. </t>
  </si>
  <si>
    <t xml:space="preserve">Chaque activité est définie de sorte que ses résultats soient mesurables. </t>
  </si>
  <si>
    <r>
      <t xml:space="preserve">L’organisation établit et conserve les </t>
    </r>
    <r>
      <rPr>
        <b/>
        <sz val="7"/>
        <color rgb="FFFF0000"/>
        <rFont val="Arial"/>
        <family val="2"/>
      </rPr>
      <t>exigences documentées</t>
    </r>
    <r>
      <rPr>
        <sz val="7"/>
        <rFont val="Arial"/>
        <family val="2"/>
      </rPr>
      <t xml:space="preserve"> relatives au management des risques tout au long du processus de réalisation du projet. </t>
    </r>
  </si>
  <si>
    <r>
      <t xml:space="preserve">L’organisation identifie et </t>
    </r>
    <r>
      <rPr>
        <b/>
        <sz val="7"/>
        <color rgb="FFFF0000"/>
        <rFont val="Arial"/>
        <family val="2"/>
      </rPr>
      <t>documente</t>
    </r>
    <r>
      <rPr>
        <sz val="7"/>
        <rFont val="Arial"/>
        <family val="2"/>
      </rPr>
      <t>, parmi les activités du projet, les interdépendances entre les processus et activités et passe en revue leur cohérence.</t>
    </r>
  </si>
  <si>
    <r>
      <t xml:space="preserve">L’organisation identifie et </t>
    </r>
    <r>
      <rPr>
        <b/>
        <sz val="7"/>
        <color rgb="FFFF0000"/>
        <rFont val="Arial"/>
        <family val="2"/>
      </rPr>
      <t>documente</t>
    </r>
    <r>
      <rPr>
        <sz val="7"/>
        <rFont val="Arial"/>
        <family val="2"/>
      </rPr>
      <t xml:space="preserve"> aussi précisément que possible les caractéristiques du produit ou service du projet dans des termes mesurables. Ces derniers sont traçables par rapport aux exigences documentées du client et des autres parties prenantes. </t>
    </r>
  </si>
  <si>
    <t xml:space="preserve">L’organisation explicite, formalise et met en œuvre les éléments nécessaires pour s’assurer d’atteindre les résultats attendus et promouvoir l’amélioration continue. </t>
  </si>
  <si>
    <t>L’organisation évalue les risques identifiés en prenant en compte l’expérience et les données historiques de projets antérieurs. Elle identifie les niveaux de risques acceptables pour le projet ainsi que les moyens pour déterminer si les limites ont été dépassées.</t>
  </si>
  <si>
    <t>L’organisation assure que lorsque des modifications du système de management de la qualité du projet sont réalisés, l’intégrité du système de management de la qualité est maintenue et prend en compte toutes les conséquences possibles d’une telle modification.</t>
  </si>
  <si>
    <t>L’organisation détermine les exigences et normes de qualité qui seront applicables au projet, aux livrables du projet, ainsi que la manière dont les exigences et les normes seront respectées compte tenu des objectifs du projet.</t>
  </si>
  <si>
    <t>L’organisation créé l’organigramme des tâches du projet pour produire une décomposition hiérarchique des travaux nécessaires pour atteindre les objectifs du projet.</t>
  </si>
  <si>
    <t>Acteurs et responsabilités</t>
  </si>
  <si>
    <t xml:space="preserve">Lors de la planification de la réalisation des objectifs projets, l'organisation définit ce qui sera fait, les responsables et les ressources nécessaires ainsi que les échéances et les moyens d'évaluation. </t>
  </si>
  <si>
    <t>L’organisation détermine et fournit les ressources humaines nécessaires à la mise en œuvre efficace, la mise à jour, le maintien des performances et l'amélioration continue de son système de management qualité de projet.</t>
  </si>
  <si>
    <t>L’organisation détermine, fournit et maintient l’infrastructure et l'environnement nécessaire à la mise en œuvre de ses processus, à l’obtention de la conformité des produits et services et au respect des exigences règlementaires en termes de santé et d'environnement.</t>
  </si>
  <si>
    <r>
      <t xml:space="preserve">L’organisation définit le </t>
    </r>
    <r>
      <rPr>
        <b/>
        <sz val="7"/>
        <color rgb="FFFF0000"/>
        <rFont val="Arial"/>
        <family val="2"/>
      </rPr>
      <t>plan du management du projet</t>
    </r>
    <r>
      <rPr>
        <sz val="7"/>
        <color rgb="FF000000"/>
        <rFont val="Arial"/>
        <family val="2"/>
      </rPr>
      <t xml:space="preserve"> définissant les rôles, les responsabilités, l’organisation et les procédures pour le management des risques, le traitement des problèmes, la maitrise de la communication, la qualité, la sécurité etc.</t>
    </r>
  </si>
  <si>
    <t>Ressources allouées</t>
  </si>
  <si>
    <t>L’organisation détermine et fournit les ressources internes et externes nécessaires à la réalisation du projet en tenant compte de la satisfaction des exigences et vérifie la disponibilité de ces dernières de façon planifiée et périodique.</t>
  </si>
  <si>
    <t>L'organisation détermine les connaissances organisationnelles nécessaires à l'obtention de la conformité du système de management de projet et s'assure que ces connaissances sont mises à jour et mises à disposition.</t>
  </si>
  <si>
    <t>L'organisation détermine les besoins de communication (internes et externes), pertinents pour le système de management qualité du projet (qui, avec qui, comment, à quel moment, sur quels sujets).</t>
  </si>
  <si>
    <t>L’organisation définit le plan du projet reflétant l’intégration du contenu du projet, des délais, des coûts etc.</t>
  </si>
  <si>
    <t>3.</t>
  </si>
  <si>
    <t>Qualité des livrables finaux</t>
  </si>
  <si>
    <t>Les livrables du projet sont conformes aux exigences du projet et prennent en compte les diverses contraintes associées de coûts, délais, qualité.</t>
  </si>
  <si>
    <t>L’organisation gère la réalisation des travaux tels qu’ils ont été définis dans les plans du projet.</t>
  </si>
  <si>
    <t>L’organisation élabore les options et détermine les actions permettant d’augmenter les opportunités et de réduire les menaces pour les objectifs du projet.</t>
  </si>
  <si>
    <r>
      <t>L’organisation s’assure que les processus, produits et services fournis par des prestataires externes sont conformes aux exigences via une évaluation et conserve les</t>
    </r>
    <r>
      <rPr>
        <b/>
        <sz val="7"/>
        <color rgb="FFFF0000"/>
        <rFont val="Arial"/>
        <family val="2"/>
      </rPr>
      <t xml:space="preserve"> informations documentées</t>
    </r>
    <r>
      <rPr>
        <sz val="7"/>
        <color rgb="FF000000"/>
        <rFont val="Arial"/>
        <family val="2"/>
      </rPr>
      <t xml:space="preserve"> concernant ces activités et toutes les actions nécessaires résultant des évaluations.</t>
    </r>
  </si>
  <si>
    <t>L’organisation met en œuvre l’assurance de la qualité en revoyant les livrables et le projet pour satisfaire aux exigences de qualité du projet.</t>
  </si>
  <si>
    <t>L’organisation détermine si les objectifs établis du projet, les exigences qualité et les normes sont bien respectées et identifie les causes ainsi que les façons d’éliminer toute performance non satisfaisante.</t>
  </si>
  <si>
    <r>
      <t xml:space="preserve">Avant la remise des livrables finaux, l’organisation vérifie que les exigences relatives au produit final ont été satisfaites et assure la traçabilité des résultats enregistrés sous forme d'une </t>
    </r>
    <r>
      <rPr>
        <b/>
        <sz val="7"/>
        <color rgb="FFFF0000"/>
        <rFont val="Arial"/>
        <family val="2"/>
      </rPr>
      <t>procédure documentée</t>
    </r>
    <r>
      <rPr>
        <sz val="7"/>
        <color rgb="FF000000"/>
        <rFont val="Arial"/>
        <family val="2"/>
      </rPr>
      <t>.</t>
    </r>
  </si>
  <si>
    <r>
      <t xml:space="preserve">En cas de non-conformité du produit final, l'organisation identifie et isole les produits non conformes afin d'empêcher leur utilisation et mène les actions appropriées pour corriger la non-conformité sous forme d'une </t>
    </r>
    <r>
      <rPr>
        <b/>
        <sz val="7"/>
        <color rgb="FFFF0000"/>
        <rFont val="Arial"/>
        <family val="2"/>
      </rPr>
      <t>procédure documentée</t>
    </r>
    <r>
      <rPr>
        <b/>
        <sz val="7"/>
        <color rgb="FF000000"/>
        <rFont val="Arial"/>
        <family val="2"/>
      </rPr>
      <t>.</t>
    </r>
  </si>
  <si>
    <t>Coordination des acteurs et des activités</t>
  </si>
  <si>
    <t>L’organisation crée et maintien un environnement de travail qui encourage l’excellence et l’efficacité des relations de travail, la confiance, le respect etc.</t>
  </si>
  <si>
    <t>L’organisation encourage et développe la prise de décision consensuelle, la résolution structurée des conflits et l’engagement commun à la satisfaction du client.</t>
  </si>
  <si>
    <t>Le personnel de projet développe ses compétences en matière de principes et de processus de management de projet pour atteindre les objectifs du projet.</t>
  </si>
  <si>
    <t>L’organisation s’assure qu’une compréhension et une attention appropriées sont accordées aux besoins et attentes des parties prenantes.</t>
  </si>
  <si>
    <t>L’organisation vise à améliorer les capacités et l’interaction des membres de l’équipe de projet de manière continue afin d’accroitre la motivation et les performances au sein du projet.</t>
  </si>
  <si>
    <t>3.3</t>
  </si>
  <si>
    <t>Communication autour du projet</t>
  </si>
  <si>
    <t xml:space="preserve">	L’organisation assure la communication avec les parties prenantes en incluant : 
a.	Les informations relatives aux livrables du projet
b.	Le traitement des contrats, des commandes etc.
c.	Les retours d’information des clients incluant la gestion des évènements indésirables.</t>
  </si>
  <si>
    <t>Le système de communication est mis en œuvre comme prévu et fait l’objet de revues pour s’assurer qu’il continue de répondre aux besoin du projet.</t>
  </si>
  <si>
    <t>L’organisation en charge du projet, en collaboration avec le client, décide des non-conformités qu’il convient d’enregistrer et des actions correctives à entreprendre.</t>
  </si>
  <si>
    <t>4.</t>
  </si>
  <si>
    <t>Maitrise du projet</t>
  </si>
  <si>
    <t>L’organisation définit et maitrise les informations documentées nécessaires élaborées tout au long du projet.</t>
  </si>
  <si>
    <r>
      <t xml:space="preserve">Le système de management de la qualité du projet est </t>
    </r>
    <r>
      <rPr>
        <b/>
        <sz val="7"/>
        <color rgb="FFFF0000"/>
        <rFont val="Arial"/>
        <family val="2"/>
      </rPr>
      <t>documenté</t>
    </r>
    <r>
      <rPr>
        <sz val="7"/>
        <color rgb="FF000000"/>
        <rFont val="Arial"/>
        <family val="2"/>
      </rPr>
      <t>, tenu à jour et compris dans un plan qualité du projet ou s’y réfère. Le plan qualité doit être intégré dans le plan de management de projet.</t>
    </r>
  </si>
  <si>
    <r>
      <t>Les objectifs mesurables du projet à atteindre sont enregistrés dans une</t>
    </r>
    <r>
      <rPr>
        <b/>
        <sz val="7"/>
        <color rgb="FFFF0000"/>
        <rFont val="Arial"/>
        <family val="2"/>
      </rPr>
      <t xml:space="preserve"> information documentée</t>
    </r>
    <r>
      <rPr>
        <sz val="7"/>
        <color rgb="FF000000"/>
        <rFont val="Arial"/>
        <family val="2"/>
      </rPr>
      <t xml:space="preserve"> et sont évalués périodiquement. Ils alimentent le processus de gestion des risques.</t>
    </r>
  </si>
  <si>
    <t>Les informations documentées du système de management qualité et de projet, mises à jour et à disposition des professionnels, comprennent tout ce que l'organisme juge nécessaire à l'efficacité du système de management qualité et de projet, les documentations, procédures, enregistrements et exigences règlementaires exigés par les référentiels etc.</t>
  </si>
  <si>
    <t>Lors de la création et de la mise à jour des informations documentées, l'organisation s'assure que leurs identifications, descriptions, formats, supports et revues sont appropriées. Les informations documentées sont  :
a.	Disponibles, accessibles et adaptées à l'utilisation ;
b.	Convenablement protégées y compris des altérations involontaires ;
c.	Maîtrisées (identification, distribution, accès, gestion des versions, récupération, utilisation, stockage, protection, modifications, conservation, élimination).</t>
  </si>
  <si>
    <t>Une procédure documentée définit :
a.	Les mesures de maitrise des documents, y compris les révisions, sur tout leur cycle de vie ;
b.	Les mesures de maitrise pour l'identification, le stockage, la protection, l'accessibilité, la durée de conservation et l'élimination des enregistrements ; 
c.	L’aptitude des documents à rendre les résultats souhaités.</t>
  </si>
  <si>
    <t xml:space="preserve">L’organisation planifie, met en œuvre et maîtrise les processus nécessaires à la réalisation de sa politique de management de projet ainsi que les informations documentées liées à ces processus. </t>
  </si>
  <si>
    <t>Maitrise des risques et aléas du projet</t>
  </si>
  <si>
    <t>L’organisation maitrise les risques en déterminant si les mesures de réduction des risques ont été mises en œuvre et si elles ont eu les effets désirés.</t>
  </si>
  <si>
    <t>L'organisation améliore la performance de son système de management en déterminant et sélectionnant les opportunités d'amélioration, en entreprenant les actions nécessaires pour satisfaire les exigences (actuelles et futures) et accroître la satisfaction et en prévenant et corrigeant les effets indésirables.</t>
  </si>
  <si>
    <t>Maitrise de la politique qualité au sein du projet</t>
  </si>
  <si>
    <r>
      <t xml:space="preserve">	La politique qualité de l’organisation est disponible sous forme d’une </t>
    </r>
    <r>
      <rPr>
        <b/>
        <sz val="7"/>
        <color rgb="FFFF0000"/>
        <rFont val="Arial"/>
        <family val="2"/>
      </rPr>
      <t>information documentée</t>
    </r>
    <r>
      <rPr>
        <sz val="7"/>
        <color rgb="FF000000"/>
        <rFont val="Arial"/>
        <family val="2"/>
      </rPr>
      <t xml:space="preserve">, communiquée aux parties prenantes intéressées, comprise et appliquée au sein de celle-ci. </t>
    </r>
  </si>
  <si>
    <t>Les chefs de projet de l’organisation en charge du projet effectuent des revues du système de management de la qualité du projet à des intervalles planifiés pour assurer qu’il demeure approprié, adapté, efficace et efficient.</t>
  </si>
  <si>
    <t>Les évaluations de l’avancement du projet couvrent tous les processus du projet et fournissent l’occasion d’évaluer l’état de réalisation des objectifs du projet. Les éléments de sortie des évaluations de l’avancement peuvent fournir des informations significatives sur les performances du projet pouvant servir d’élément d’entrée aux futures revues de direction.</t>
  </si>
  <si>
    <t>L’organisation mène et de maîtriser les activités réalisées au sein du projet, conformément au plan de management du projet. La maîtrise des processus comprend la maîtrise des interactions entre les différentes activités de manière à réduire au minimum les conflits ou malentendus .</t>
  </si>
  <si>
    <t>Les documents d’approvisionnement identifient les produits et services achetés et comprennent l’ensemble des informations utiles relatives à ces derniers.</t>
  </si>
  <si>
    <t>L’organisation traite le management de projet comme un processus et non comme une activité isolée. Un processus permettant d’enregistrer et d’analyser les informations obtenues en cours de projet est mis en place dans un but d’amélioration continue.</t>
  </si>
  <si>
    <t>Maitrise des relations et de la communication</t>
  </si>
  <si>
    <t>L'organisation  prend en compte l'impact potentiel des prestataires sur son aptitude à satisfaire aux exigences applicables et s'assure notamment  que les prestations externes ne compromettent pas la qualité de sa propre gestion de projet.</t>
  </si>
  <si>
    <t xml:space="preserve">L’organisation prend en compte et trace dans des enregistrements l’efficacité de la maîtrise exercée par le prestataire externe et vérifie qu'elle satisfait aux exigences. </t>
  </si>
  <si>
    <t>L’organisation met en place un système permettant de s’assurer que les conditions du contrat, dates et informations documentées comprises, sont respectées. Il convient que la maîtrise du contrat comprenne l’établissement de relations contractuelles appropriées et l’intégration des éléments de sortie issus de ces relations à l’ensemble du management de projet.</t>
  </si>
  <si>
    <t>Les processus de communication appropriés sont définis et des informations sont échangées entre les différents processus du projet, entre le projet, d’autres projets associés, le client et les autres parties intéressées et l’organisme à l’origine du projet.</t>
  </si>
  <si>
    <t>Mesures et analyses</t>
  </si>
  <si>
    <t>L’organisation possède les méthodes permettant de surveiller, mesurer, évaluer et améliorer en continu les processus, analyser les risques et opportunités de ces derniers pour proposer des actions préventives et conserve et met à jour les informations documentées nécessaires à leur bon fonctionnement.</t>
  </si>
  <si>
    <t xml:space="preserve">L'organisation évalue les données et les  informations appropriées issues de la surveillance et de la mesure pour s’assurer de la conformité des produits et services, du niveau de satisfaction des clients, et de la performance de l’efficacité des actions mises en œuvre face aux risques et opportunités. </t>
  </si>
  <si>
    <t xml:space="preserve">L’organisation analyse l’avancement du projet afin d’identifier des tendances et d’éventuels risques dans le travail restant à accomplir et d’en identifier les causes profondes lors de réunions afin de prendre des mesures permettant d’empêcher que les écarts défavorables n’affectent les objectifs du projet. </t>
  </si>
  <si>
    <t>5.</t>
  </si>
  <si>
    <t>Clotûre du projet</t>
  </si>
  <si>
    <t>Achèvement des processus</t>
  </si>
  <si>
    <t>Une fois le projet terminé, l‘organisation rassemble et archive l’ensemble des documents du projet et libère l’ensemble du personnel et des ressources affectées au projet.</t>
  </si>
  <si>
    <t xml:space="preserve">L’organisation réalise une revue complète de la clôture d’un projet quelque soit la raison de celle-ci. </t>
  </si>
  <si>
    <t xml:space="preserve">L’organisation assure les mesures, la collecte et la validation de données efficaces et efficientes afin d’améliorer ses performances. </t>
  </si>
  <si>
    <t>Les chefs de projet de l’organisme en charge du projet assurent que des informations documentées sur les non-conformités et leur traitement sont analysées pour en tirer des enseignements et fournir des données pour l’amélioration.</t>
  </si>
  <si>
    <r>
      <t xml:space="preserve">L’organisation à l’origine du projet conserve une </t>
    </r>
    <r>
      <rPr>
        <b/>
        <sz val="7"/>
        <color rgb="FFFF0000"/>
        <rFont val="Arial"/>
        <family val="2"/>
      </rPr>
      <t>liste</t>
    </r>
    <r>
      <rPr>
        <sz val="7"/>
        <color rgb="FF000000"/>
        <rFont val="Arial"/>
        <family val="2"/>
      </rPr>
      <t xml:space="preserve"> de tous les risques significatifs gérés dans ses projets.</t>
    </r>
  </si>
  <si>
    <t>L’organisation à l’origine du projet assure que les informations pertinentes sont utilisées pour d’autres projets lui appartenant.</t>
  </si>
  <si>
    <r>
      <t>Juste avant de clore le projet, l’organisation à l’origine du projet réalise des revues des résultats du projet en faisant ressortir l’expérience pouvant être exploitée pour d’autres projets. Il convient que les résultats des revues soient conservés sous forme d’</t>
    </r>
    <r>
      <rPr>
        <b/>
        <sz val="7"/>
        <color rgb="FFFF0000"/>
        <rFont val="Arial"/>
        <family val="2"/>
      </rPr>
      <t>informations documentées.</t>
    </r>
  </si>
  <si>
    <t>L’organisation en charge du projet conçoit un système de gestion des informations du projet afin de mettre en œuvre les exigences spécifiées en matière d’enseignements tirés du projet par l’organisme à l’origine du projet.</t>
  </si>
  <si>
    <t>L'organisation améliore en continu la pertinence, l'adéquation et l'efficacité de son système de management.</t>
  </si>
  <si>
    <t>L'organisation détermine s'il existe des besoins ou des opportunités à considérer dans le cadre de l'amélioration continue, en prenant en compte les résultats d'analyse et d'évaluation et les bilans des revues de direction.</t>
  </si>
  <si>
    <t>L’organisation porte une attention particulière au retour d’information du client et des autres parties intéressées.</t>
  </si>
  <si>
    <t>Réalisation du projet</t>
  </si>
  <si>
    <t xml:space="preserve">4.5 </t>
  </si>
  <si>
    <t>Basée sur les normes ISO 10006:2017, ISO 21500:2012 et ISO 9001:2015</t>
  </si>
  <si>
    <r>
      <t xml:space="preserve">Cette méthode s'appuie sur 3 normes relatives au système de qualité du management de projet :                                                                              1- La norme </t>
    </r>
    <r>
      <rPr>
        <b/>
        <u/>
        <sz val="8"/>
        <color rgb="FFFF0000"/>
        <rFont val="Arial"/>
        <family val="2"/>
      </rPr>
      <t>ISO 9001:2015</t>
    </r>
    <r>
      <rPr>
        <sz val="8"/>
        <rFont val="Arial"/>
        <family val="2"/>
      </rPr>
      <t>, relative au système de management de la qualité, donnant les grandes lignes pour améliorer la qualité des produits et services fournis par une organisation ;                                                                                                                                                                    2- La norme</t>
    </r>
    <r>
      <rPr>
        <sz val="8"/>
        <color theme="9"/>
        <rFont val="Arial"/>
        <family val="2"/>
      </rPr>
      <t xml:space="preserve"> </t>
    </r>
    <r>
      <rPr>
        <b/>
        <u/>
        <sz val="8"/>
        <color theme="8" tint="-0.249977111117893"/>
        <rFont val="Arial"/>
        <family val="2"/>
      </rPr>
      <t>ISO 21500:2012</t>
    </r>
    <r>
      <rPr>
        <sz val="8"/>
        <rFont val="Arial"/>
        <family val="2"/>
      </rPr>
      <t xml:space="preserve">, relative au management de projet, délivrant les saines pratiques de management de projet pour tout type d'organisation, quel que soit le type et l'importance du projet ;                                                                                                                                            3- La norme </t>
    </r>
    <r>
      <rPr>
        <b/>
        <u/>
        <sz val="8"/>
        <color theme="9" tint="-0.249977111117893"/>
        <rFont val="Arial"/>
        <family val="2"/>
      </rPr>
      <t>ISO 10006:2017</t>
    </r>
    <r>
      <rPr>
        <sz val="8"/>
        <color theme="1"/>
        <rFont val="Arial"/>
        <family val="2"/>
      </rPr>
      <t>, relative au management de la qualité dans les projets, délivrant également de saines pratiques de management de la qualité en projet pour tout type d'organisation et quel que soit le type et l'importance du projet.</t>
    </r>
  </si>
  <si>
    <t>NB : Cet outil se veut être une aide à la mise en place des processus et ne garantit pas une parfaite maitrise de ces derniers.</t>
  </si>
  <si>
    <t>Insuffisante</t>
  </si>
  <si>
    <t>Incomplète</t>
  </si>
  <si>
    <r>
      <rPr>
        <b/>
        <sz val="7"/>
        <rFont val="Arial"/>
        <family val="2"/>
      </rPr>
      <t>Maitrise de Niveau 1</t>
    </r>
    <r>
      <rPr>
        <sz val="7"/>
        <rFont val="Arial"/>
        <family val="2"/>
      </rPr>
      <t xml:space="preserve"> :  L'organisation doit revoir le fonctionnement de ses activités.</t>
    </r>
  </si>
  <si>
    <r>
      <rPr>
        <b/>
        <sz val="7"/>
        <rFont val="Arial"/>
        <family val="2"/>
      </rPr>
      <t>Maitrise de Niveau 2</t>
    </r>
    <r>
      <rPr>
        <sz val="7"/>
        <rFont val="Arial"/>
        <family val="2"/>
      </rPr>
      <t xml:space="preserve"> : L'organisation doit perenniser et améliorer la maîtrise de ses activités.</t>
    </r>
  </si>
  <si>
    <r>
      <rPr>
        <b/>
        <sz val="7"/>
        <rFont val="Arial"/>
        <family val="2"/>
      </rPr>
      <t>Maitrise de Niveau 3</t>
    </r>
    <r>
      <rPr>
        <sz val="7"/>
        <rFont val="Arial"/>
        <family val="2"/>
      </rPr>
      <t xml:space="preserve"> : Des améliorations peuvent encore être apportées par une meilleure traçabilité.</t>
    </r>
  </si>
  <si>
    <r>
      <rPr>
        <b/>
        <sz val="7"/>
        <rFont val="Arial"/>
        <family val="2"/>
      </rPr>
      <t>Maitrise de Niveau 4</t>
    </r>
    <r>
      <rPr>
        <sz val="7"/>
        <rFont val="Arial"/>
        <family val="2"/>
      </rPr>
      <t xml:space="preserve"> : Félicitations, communiquez vos résultats.</t>
    </r>
  </si>
  <si>
    <r>
      <rPr>
        <b/>
        <i/>
        <sz val="7"/>
        <rFont val="Arial"/>
        <family val="2"/>
      </rPr>
      <t>Equipe d'étudiants</t>
    </r>
    <r>
      <rPr>
        <i/>
        <sz val="7"/>
        <rFont val="Arial"/>
        <family val="2"/>
      </rPr>
      <t xml:space="preserve"> : 
COLIN Chloé - chloe.colin0312@gmail.com  ; FARGES Alexandre -  alexandre.farges35@gmail.com; GAINE Matthieu - letsicaribou@gmail.com
</t>
    </r>
    <r>
      <rPr>
        <b/>
        <i/>
        <sz val="7"/>
        <rFont val="Arial"/>
        <family val="2"/>
      </rPr>
      <t xml:space="preserve">Contact UTC : </t>
    </r>
    <r>
      <rPr>
        <i/>
        <sz val="7"/>
        <rFont val="Arial"/>
        <family val="2"/>
      </rPr>
      <t>gilbert.farges@utc.fr</t>
    </r>
  </si>
  <si>
    <t>2.2</t>
  </si>
  <si>
    <t>2.3</t>
  </si>
  <si>
    <t>2.4</t>
  </si>
  <si>
    <t>3.1</t>
  </si>
  <si>
    <t>3.2</t>
  </si>
  <si>
    <t>Email:</t>
  </si>
  <si>
    <r>
      <t xml:space="preserve">Utilisé pour  {EVALUATION} : </t>
    </r>
    <r>
      <rPr>
        <b/>
        <sz val="8"/>
        <color rgb="FFFF0000"/>
        <rFont val="Arial"/>
        <family val="2"/>
      </rPr>
      <t xml:space="preserve">à classer par ordre alphabétique </t>
    </r>
    <r>
      <rPr>
        <sz val="8"/>
        <rFont val="Arial"/>
        <family val="2"/>
      </rPr>
      <t>de la colonne A pour les calculs</t>
    </r>
  </si>
  <si>
    <r>
      <t xml:space="preserve">Utilisé pour  {EVALUATION} : </t>
    </r>
    <r>
      <rPr>
        <b/>
        <sz val="8"/>
        <color rgb="FFFF0000"/>
        <rFont val="Arial"/>
        <family val="2"/>
      </rPr>
      <t>classé par ordre alphabétique</t>
    </r>
    <r>
      <rPr>
        <sz val="8"/>
        <rFont val="Arial"/>
        <family val="2"/>
      </rPr>
      <t xml:space="preserve"> pour calcul via liste "validation"</t>
    </r>
  </si>
  <si>
    <r>
      <t>Phases du projet (Lancement, Planification, Réalisation, Maitrise, Clotûre</t>
    </r>
    <r>
      <rPr>
        <sz val="9"/>
        <color theme="5" tint="-0.499984740745262"/>
        <rFont val="Arial"/>
        <family val="2"/>
      </rPr>
      <t>)</t>
    </r>
  </si>
  <si>
    <t xml:space="preserve">L’organisation prend en compte le contexte dans lequel fonctionne son système de management de la qualité de projet. </t>
  </si>
  <si>
    <r>
      <t xml:space="preserve">Une </t>
    </r>
    <r>
      <rPr>
        <b/>
        <sz val="7"/>
        <color rgb="FFFF0000"/>
        <rFont val="Arial"/>
        <family val="2"/>
      </rPr>
      <t>procédure documentée</t>
    </r>
    <r>
      <rPr>
        <sz val="7"/>
        <color rgb="FF000000"/>
        <rFont val="Arial"/>
        <family val="2"/>
      </rPr>
      <t xml:space="preserve"> de la gestion documentaire est mise en place.</t>
    </r>
  </si>
  <si>
    <t xml:space="preserve">L'organisation s’assure qu'elle est apte à répondre aux exigences relatives aux produits et services qu'elle propose aux clients. </t>
  </si>
  <si>
    <t>L’organisation détermine les risques et opportunités et planifie les actions à mettre en œuvre face à ces derniers. Ces actions sont proportionnelles à l’impact potentiel des risques sur la conformité des livrables du projet.</t>
  </si>
  <si>
    <t xml:space="preserve">     Animateur : </t>
  </si>
  <si>
    <t xml:space="preserve">     Date :</t>
  </si>
  <si>
    <r>
      <t>LIBELLÉS</t>
    </r>
    <r>
      <rPr>
        <sz val="8"/>
        <rFont val="Arial"/>
        <family val="2"/>
      </rPr>
      <t xml:space="preserve"> des niveaux de </t>
    </r>
    <r>
      <rPr>
        <b/>
        <sz val="8"/>
        <rFont val="Arial"/>
        <family val="2"/>
      </rPr>
      <t>MAITRISE</t>
    </r>
    <r>
      <rPr>
        <sz val="8"/>
        <rFont val="Arial"/>
        <family val="2"/>
      </rPr>
      <t xml:space="preserve">
des </t>
    </r>
    <r>
      <rPr>
        <b/>
        <sz val="8"/>
        <rFont val="Arial"/>
        <family val="2"/>
      </rPr>
      <t>PROCESSUS</t>
    </r>
    <r>
      <rPr>
        <sz val="8"/>
        <rFont val="Arial"/>
        <family val="2"/>
      </rPr>
      <t xml:space="preserve"> de la méthode SPM</t>
    </r>
  </si>
  <si>
    <r>
      <t xml:space="preserve">L’organisation élabore et met à jour un </t>
    </r>
    <r>
      <rPr>
        <b/>
        <sz val="7"/>
        <color rgb="FFFF0000"/>
        <rFont val="Arial"/>
        <family val="2"/>
      </rPr>
      <t>plan de management de projet</t>
    </r>
    <r>
      <rPr>
        <sz val="7"/>
        <color rgb="FF000000"/>
        <rFont val="Arial"/>
        <family val="2"/>
      </rPr>
      <t xml:space="preserve">  (comprenant le plan qualité du projet et établissant les liens entre le plan qualité du projet et le système de management de qualité de l’organisation). </t>
    </r>
  </si>
  <si>
    <t>Les phases du projet possède un début et une fin et les activités sont  régroupées dans chacune de celles-ci.</t>
  </si>
  <si>
    <t>L’organisation fait estimer la durée de chaque activité par le personnel responsable de celles-ci et vérifie l’exactitude des estimations de durée à partir d’expériences antérieures et leur compatibilité aux conditions du projet en cours.</t>
  </si>
  <si>
    <t xml:space="preserve">L’organisation planifie les revues et la fréquence de la collecte des données afin de s’assurer de la bonne maîtrise des activités du projet et des informations qui s’y rattachent. </t>
  </si>
  <si>
    <r>
      <t xml:space="preserve">L’organisation planifie, établit, met en œuvre et maintient un planning d’audit définit dans une </t>
    </r>
    <r>
      <rPr>
        <b/>
        <sz val="7"/>
        <color rgb="FFFF0000"/>
        <rFont val="Arial"/>
        <family val="2"/>
      </rPr>
      <t>procédure documentée</t>
    </r>
    <r>
      <rPr>
        <sz val="7"/>
        <color rgb="FF000000"/>
        <rFont val="Arial"/>
        <family val="2"/>
      </rPr>
      <t xml:space="preserve"> qui détermine si le système de management de projet est adapté aux objectifs du projet. </t>
    </r>
  </si>
  <si>
    <t>L'organisation définit, avec le client, les exigences relatives au management de projet et s'assure qu'elle peut répondre aux réclamations éventuelles.</t>
  </si>
  <si>
    <r>
      <t>Les objectifs qualité du projet sont établit et cohérents avec la politique qualité, mesurables et positionnés aux niveaux de l’organisation et des processus pertinents. Ils sont</t>
    </r>
    <r>
      <rPr>
        <b/>
        <sz val="7"/>
        <color rgb="FFFF0000"/>
        <rFont val="Arial"/>
        <family val="2"/>
      </rPr>
      <t xml:space="preserve"> documentés</t>
    </r>
    <r>
      <rPr>
        <sz val="7"/>
        <color rgb="FF000000"/>
        <rFont val="Arial"/>
        <family val="2"/>
      </rPr>
      <t xml:space="preserve">, tenus à jour et communiqués </t>
    </r>
  </si>
  <si>
    <t>1.3</t>
  </si>
  <si>
    <t>Expériences passées en projet</t>
  </si>
  <si>
    <t>5.3</t>
  </si>
  <si>
    <t>Gestion des non-conformités</t>
  </si>
  <si>
    <t>A finaliser</t>
  </si>
  <si>
    <t>Vous êtes sur la bonne voie ! Le temps pris pour développer une documentation solide et cohérente vous fera gagner en performance et en temps tout au long du projet !</t>
  </si>
  <si>
    <t xml:space="preserve">Bravo ! Désormais, diffusez le document avec les parties prenantes concernées. </t>
  </si>
  <si>
    <t>Fécilitations ! N'oubliez pas que  tenir à jour régulièrement vos documents, c'est renforcer les performances de votre système de management de projet !</t>
  </si>
  <si>
    <t>L'absence de maitrise documentaire engendre une perte de données préjudiciable pour la réussite du projet et crée de la frustration pour l'ensemble des parties prenantes du projet</t>
  </si>
  <si>
    <t>Continuez ainsi ! C'est un bon début dans la transition de votre Système de Management de Projet en un Système de Management de la Qualité en Projet performant !</t>
  </si>
  <si>
    <t>Doc. 1 : Acteurs du projet</t>
  </si>
  <si>
    <t>Titre du document</t>
  </si>
  <si>
    <t>Informations relatives au contenu du document</t>
  </si>
  <si>
    <t>Doc. 3 : Plan de management de projet</t>
  </si>
  <si>
    <t>Doc. 4 : Planification et organisation des activités</t>
  </si>
  <si>
    <t>Doc. 6 : Budgetisation du projet</t>
  </si>
  <si>
    <t>Doc. 7 : Plan des ressources du projet</t>
  </si>
  <si>
    <t>Doc. 8 : Gestion des prestations externes</t>
  </si>
  <si>
    <t>Doc. 9 : Livrables du projet</t>
  </si>
  <si>
    <t>Doc. 10 : Résultats du projet</t>
  </si>
  <si>
    <t>3 ; 5</t>
  </si>
  <si>
    <t>Doc. 2: Charte du projet</t>
  </si>
  <si>
    <t>27</t>
  </si>
  <si>
    <t>Doc. 5 : Objectifs du projet</t>
  </si>
  <si>
    <t>Evaluation "Maitrise"</t>
  </si>
  <si>
    <t>Imcomplète</t>
  </si>
  <si>
    <t>Absente</t>
  </si>
  <si>
    <t>Complète</t>
  </si>
  <si>
    <t>Complète et diffusée</t>
  </si>
  <si>
    <r>
      <rPr>
        <b/>
        <sz val="8"/>
        <color rgb="FF0000FF"/>
        <rFont val="Arial"/>
        <family val="2"/>
      </rPr>
      <t xml:space="preserve">Attention : </t>
    </r>
    <r>
      <rPr>
        <sz val="8"/>
        <color rgb="FF0000FF"/>
        <rFont val="Arial"/>
        <family val="2"/>
      </rPr>
      <t>Seules les cases blanches écrites en bleu peuvent être modifiées par l’utilisateur. Ceci est valable pour toutes les feuilles de l’outil</t>
    </r>
  </si>
  <si>
    <t>Email :</t>
  </si>
  <si>
    <t>Téléphone :</t>
  </si>
  <si>
    <t>Nom de l'organisation :</t>
  </si>
  <si>
    <t>NOM et Prénom :</t>
  </si>
  <si>
    <t xml:space="preserve"> Responsable du Système de Management de la Qualité au sein du projet : </t>
  </si>
  <si>
    <t>Mode d'emploi de l'outil</t>
  </si>
  <si>
    <r>
      <rPr>
        <b/>
        <sz val="8"/>
        <rFont val="Arial"/>
        <family val="2"/>
      </rPr>
      <t>REMARQUES</t>
    </r>
    <r>
      <rPr>
        <sz val="8"/>
        <rFont val="Arial"/>
        <family val="2"/>
      </rPr>
      <t xml:space="preserve"> : Si des critères sont déclarés "Non applicables", ils ne seront pas pris en compte dans le calcul du % de maitrise finale, mais ils doivent être argumentés. La méthode étant toutefois adaptable à tout type de projet, ce cas de figure ne devrait pas se produire.</t>
    </r>
  </si>
  <si>
    <t>Document d'appui à la déclaration de conformité à la méthode SYPM</t>
  </si>
  <si>
    <t xml:space="preserve">DIAGNOSTIC selon la méthode Success for Your Project Management </t>
  </si>
  <si>
    <r>
      <rPr>
        <b/>
        <sz val="7"/>
        <color rgb="FF002060"/>
        <rFont val="Arial"/>
        <family val="2"/>
      </rPr>
      <t>QUI / QUAND ET OÙ</t>
    </r>
    <r>
      <rPr>
        <sz val="7"/>
        <color rgb="FF002060"/>
        <rFont val="Arial"/>
        <family val="2"/>
      </rPr>
      <t xml:space="preserve">
Interne ou Externe / Date et Champ d'application</t>
    </r>
  </si>
  <si>
    <t>Niveau moyen de maitrise par phase de la méthode SYPM</t>
  </si>
  <si>
    <t>Tableau des résultats obtenus</t>
  </si>
  <si>
    <t>Taux moyen de maitrise</t>
  </si>
  <si>
    <t>Niveau de Maitrise</t>
  </si>
  <si>
    <t>Niveau moyen de maitrise sur les phases du projet</t>
  </si>
  <si>
    <t xml:space="preserve">Évaluation de la conformité - Déclaration de maitrise du management de la qualité en projet de l'organisation </t>
  </si>
  <si>
    <r>
      <rPr>
        <sz val="8"/>
        <color theme="1"/>
        <rFont val="Arial"/>
        <family val="2"/>
      </rPr>
      <t xml:space="preserve">Niveaux de </t>
    </r>
    <r>
      <rPr>
        <b/>
        <sz val="8"/>
        <color theme="1"/>
        <rFont val="Arial"/>
        <family val="2"/>
      </rPr>
      <t>VÉRACITÉ</t>
    </r>
    <r>
      <rPr>
        <sz val="8"/>
        <color theme="1"/>
        <rFont val="Arial"/>
        <family val="2"/>
      </rPr>
      <t xml:space="preserve"> relatifst à la </t>
    </r>
    <r>
      <rPr>
        <b/>
        <sz val="8"/>
        <color theme="1"/>
        <rFont val="Arial"/>
        <family val="2"/>
      </rPr>
      <t>RÉALISATION</t>
    </r>
    <r>
      <rPr>
        <sz val="8"/>
        <color theme="1"/>
        <rFont val="Arial"/>
        <family val="2"/>
      </rPr>
      <t xml:space="preserve"> 
des </t>
    </r>
    <r>
      <rPr>
        <b/>
        <sz val="8"/>
        <color theme="1"/>
        <rFont val="Arial"/>
        <family val="2"/>
      </rPr>
      <t>CRITÈRES</t>
    </r>
    <r>
      <rPr>
        <sz val="8"/>
        <color theme="1"/>
        <rFont val="Arial"/>
        <family val="2"/>
      </rPr>
      <t xml:space="preserve"> et plans d'action</t>
    </r>
  </si>
  <si>
    <r>
      <rPr>
        <b/>
        <sz val="7"/>
        <color theme="1"/>
        <rFont val="Arial"/>
        <family val="2"/>
      </rPr>
      <t>Niveau 3</t>
    </r>
    <r>
      <rPr>
        <sz val="7"/>
        <color theme="1"/>
        <rFont val="Arial"/>
        <family val="2"/>
      </rPr>
      <t xml:space="preserve"> : Le critère est respecté et formalisé.</t>
    </r>
  </si>
  <si>
    <t>Le critère ne peut pas être appliqué de manière justifiée.</t>
  </si>
  <si>
    <r>
      <t xml:space="preserve">Niveaux de </t>
    </r>
    <r>
      <rPr>
        <b/>
        <sz val="6"/>
        <rFont val="Arial"/>
        <family val="2"/>
      </rPr>
      <t>MAITRISE</t>
    </r>
  </si>
  <si>
    <r>
      <t xml:space="preserve">Libellés explicites 
</t>
    </r>
    <r>
      <rPr>
        <b/>
        <sz val="6"/>
        <rFont val="Arial"/>
        <family val="2"/>
      </rPr>
      <t>des niveaux de MAITRISE</t>
    </r>
  </si>
  <si>
    <t>Convaincante</t>
  </si>
  <si>
    <t>TABLEAU de SYNTHÈSE des RÉSULTATS  de l'évaluation sur la méthode</t>
  </si>
  <si>
    <t>Référence unique de la déclaration SYPM :</t>
  </si>
  <si>
    <r>
      <t>Objet de la déclaration :</t>
    </r>
    <r>
      <rPr>
        <b/>
        <sz val="11"/>
        <rFont val="Arial"/>
        <family val="2"/>
      </rPr>
      <t xml:space="preserve">  Niveau de conformité à la méthode SYPM</t>
    </r>
  </si>
  <si>
    <t>Documents d'appui consultables associés à la déclaration SYPM</t>
  </si>
  <si>
    <t xml:space="preserve">  Résultats détaillés par PHASE du projet selon la méthode SYPM</t>
  </si>
  <si>
    <t>Définition des acteurs du projet, de leurs responsabilités, de leur rôle et de leur autorité.</t>
  </si>
  <si>
    <t>Définition de la politique qualité du management de projet en lien avec la politique qualité de l'organisation (planification des audits etc.).</t>
  </si>
  <si>
    <t>Définition du domaine d'application du système de management de projet, gestion des risques et définition des actions préventives et correctives.</t>
  </si>
  <si>
    <t>Définition des activités du projet, des relations entre elles et de leur organisation dans le temps.</t>
  </si>
  <si>
    <t>Définition des objectifs mesurables du projet.</t>
  </si>
  <si>
    <t>Définition détaillée du budget prévu pour le projet et définition des seuils d'acceptabilité.</t>
  </si>
  <si>
    <t>Définition des ressources (humaines, matérielles, organisationnelles…) nécessaires à la bonne réalisation du projet.</t>
  </si>
  <si>
    <t>Définition des caractéristiques détaillées des livrables finaux, des exigences relatives des parties prenantes, des seuils de non-conformité et leur traçabilité.</t>
  </si>
  <si>
    <t>Revues finales des résultats du projet, bilan et liste des risques significatifs gérés pour une capitalisation future.</t>
  </si>
  <si>
    <t>Définition, contractualisation et évaluation des prestations externes.</t>
  </si>
  <si>
    <r>
      <t>Niveaux de</t>
    </r>
    <r>
      <rPr>
        <b/>
        <sz val="10"/>
        <color rgb="FFC00000"/>
        <rFont val="Arial"/>
        <family val="2"/>
      </rPr>
      <t xml:space="preserve"> MAÎTRISE DOCUMENTAIRE</t>
    </r>
    <r>
      <rPr>
        <b/>
        <sz val="10"/>
        <rFont val="Arial"/>
        <family val="2"/>
      </rPr>
      <t xml:space="preserve"> selon la méthode SYPM</t>
    </r>
  </si>
  <si>
    <r>
      <rPr>
        <b/>
        <sz val="11"/>
        <color theme="1"/>
        <rFont val="Arial"/>
        <family val="2"/>
      </rPr>
      <t xml:space="preserve"> Résultats de la </t>
    </r>
    <r>
      <rPr>
        <b/>
        <sz val="11"/>
        <color rgb="FFC00000"/>
        <rFont val="Arial"/>
        <family val="2"/>
      </rPr>
      <t>MAÎTRISE DOCUMENTAIRE</t>
    </r>
    <r>
      <rPr>
        <b/>
        <sz val="11"/>
        <color theme="1"/>
        <rFont val="Arial"/>
        <family val="2"/>
      </rPr>
      <t xml:space="preserve"> selon la méthode SYPM</t>
    </r>
  </si>
  <si>
    <r>
      <t xml:space="preserve">Norme  ISO 10006 : 2017 </t>
    </r>
    <r>
      <rPr>
        <sz val="7.5"/>
        <rFont val="Arial"/>
        <family val="2"/>
      </rPr>
      <t xml:space="preserve">"Management de la qualité des projets" Editions Afnor, www.afnor.org, Juin 2018                           </t>
    </r>
    <r>
      <rPr>
        <b/>
        <sz val="9"/>
        <rFont val="Arial"/>
        <family val="2"/>
      </rPr>
      <t>Norme  ISO 21500 : 2012</t>
    </r>
    <r>
      <rPr>
        <sz val="7.5"/>
        <rFont val="Arial"/>
        <family val="2"/>
      </rPr>
      <t xml:space="preserve"> "Lignes directrices sur le management de projet" Editions Afnor, www.afnor.org, Octobre 2012                         </t>
    </r>
    <r>
      <rPr>
        <b/>
        <sz val="9"/>
        <rFont val="Arial"/>
        <family val="2"/>
      </rPr>
      <t xml:space="preserve">Norme  ISO 9001 : 2015 </t>
    </r>
    <r>
      <rPr>
        <sz val="7.5"/>
        <rFont val="Arial"/>
        <family val="2"/>
      </rPr>
      <t>"Systèmes de management de la qualité" Editions Afnor, www.afnor.org, Septembre 2015</t>
    </r>
  </si>
  <si>
    <t>La direction démontre son leadership et son engagement  en s’assurant que les exigences des parties prenantes sont déterminées, comprises et satisfaites en permanence et que la priorité d’accroissement de la satisfaction du client est préservée.</t>
  </si>
  <si>
    <r>
      <t xml:space="preserve">L’organisation détermine et fournit les ressources nécessaires (sous forme d'une </t>
    </r>
    <r>
      <rPr>
        <b/>
        <sz val="7"/>
        <color rgb="FFFF0000"/>
        <rFont val="Arial"/>
        <family val="2"/>
      </rPr>
      <t>procédure documentée</t>
    </r>
    <r>
      <rPr>
        <sz val="7"/>
        <color rgb="FF000000"/>
        <rFont val="Arial"/>
        <family val="2"/>
      </rPr>
      <t>) pour assurer des résultats valides et fiables lorsqu'une surveillance ou une mesure est utilisée pour vérifier la conformité des produits et des services aux exigences.</t>
    </r>
  </si>
  <si>
    <t>Les estimations de coûts sont présentées de manière à élaborer le budget conformément aux procédures comptables.</t>
  </si>
  <si>
    <r>
      <t>Les</t>
    </r>
    <r>
      <rPr>
        <b/>
        <sz val="7"/>
        <color rgb="FFFF0000"/>
        <rFont val="Arial"/>
        <family val="2"/>
      </rPr>
      <t xml:space="preserve"> plans de ressources</t>
    </r>
    <r>
      <rPr>
        <sz val="7"/>
        <color rgb="FF000000"/>
        <rFont val="Arial"/>
        <family val="2"/>
      </rPr>
      <t xml:space="preserve">  indiquent quelles ressources seront nécessaires au projet et le moment où elles le seront, conformément au planning du projet. Ces plans indiquent la manière dont les ressources seront obtenues et allouées, leur origine, et, si applicable, les méthodes permettant d’affecter les ressources à l'achèvement des tâches et à la fin du projet. </t>
    </r>
  </si>
  <si>
    <t>Présente un manque de maitrise mineur</t>
  </si>
  <si>
    <t>Présente un manque de maitrise critique</t>
  </si>
  <si>
    <t>Ne présente pas de manque de maitrise particulier</t>
  </si>
  <si>
    <t>La direction démontre sa responsabilité et son engagement vis-à-vis du système de management de projet en définissant la politique et les objectifs mesurables compatibles avec la politique de l’organisation et en communiquant sur l’importance du système de management de la qualité.</t>
  </si>
  <si>
    <t>L’organisation s'assure que les personnes impliquées dans le projet de quelque manière que ce soit, soient sensibilisées à l’importance de la politique qualité au sein des projets, de ses avantages et des répercutions d’un non-respect sur le projet.</t>
  </si>
  <si>
    <t>Tous les coûts sont clairement identifiés et leur estimation s’appuie sur des sources pertinentes d’information.</t>
  </si>
  <si>
    <r>
      <t xml:space="preserve">Le budget du projet est fondé sur les estimations de coût de chaque activité du projet et de ce dernier dans son ensemble. Il convient que le budget soit cohérent par rapport aux objectifs du projet et que toute incertitude aléa ou hypothèse soit identifié et </t>
    </r>
    <r>
      <rPr>
        <b/>
        <sz val="7"/>
        <color rgb="FFFF0000"/>
        <rFont val="Arial"/>
        <family val="2"/>
      </rPr>
      <t>documenté</t>
    </r>
    <r>
      <rPr>
        <sz val="7"/>
        <color rgb="FF000000"/>
        <rFont val="Arial"/>
        <family val="2"/>
      </rPr>
      <t>.</t>
    </r>
  </si>
  <si>
    <t>Le plan d’approvisionnement comprend l’identification et le planning des produits ou services à se procurer en tenant compte des exigences, des spécifications, des délais et des coûts.</t>
  </si>
  <si>
    <t xml:space="preserve">Le responsable de projet dirige la réalisation des activités du projet et gère les  interfaces techniques, administratives et organisationnelles au sein du projet. </t>
  </si>
  <si>
    <t xml:space="preserve">	L’organisation communique aux prestataires externes les exigences concernant :
a.	Les processus, produits et services devant être fournis ;
b.	L’approbation des produits et services, méthodes, processus et équipements ;
c.	La validation des prestations ;
d.	Les qualifications et compétences requises ;
e.	La maîtrise et la surveillance de leur performances.</t>
  </si>
  <si>
    <t>Les enregistrements sont lisibles, facilement identifiables et accessibles, établis et maintenus en vue de fournir des preuves de la conformité avec les exigences et de l'efficacité du système de management qualité en projet et conservés par l'organisation pendant une durée de cinq ans après la fin d’exploitation des produits du projet ou telle que spécifié par des exigences légales et réglementaires.</t>
  </si>
  <si>
    <t xml:space="preserve">L’organisation surveille les écarts de coûts par rapport aux couts de références et met en œuvre les éventuelles actions préventives ou correctives appropriées. </t>
  </si>
  <si>
    <r>
      <rPr>
        <b/>
        <sz val="8"/>
        <rFont val="Arial"/>
        <family val="2"/>
      </rPr>
      <t xml:space="preserve">OBJECTIFS :   </t>
    </r>
    <r>
      <rPr>
        <sz val="8"/>
        <rFont val="Arial"/>
        <family val="2"/>
      </rPr>
      <t xml:space="preserve">
Cet outil vise à donner des lignes directrices pour l’application du management de la qualité aux projets à l'aide de la méthode "SYPM : Success for Your Project Management".
Il s’applique aux organismes travaillant sur des projets de complexité variable, qu’ils soient petits ou grands, de courte ou de longue durée, individuels ou faisant partie d’un portefeuille de projets, qui se situent dans des environnements différents, quel que soit le type de produit/service ou de processus impliqués, dans l’intention de satisfaire les parties intéressées en introduisant le management de la qualité dans les projets.</t>
    </r>
  </si>
  <si>
    <r>
      <t xml:space="preserve">L'organisation détermine les compétences nécessaires (sous forme d'une </t>
    </r>
    <r>
      <rPr>
        <b/>
        <sz val="7"/>
        <color rgb="FFFF0000"/>
        <rFont val="Arial"/>
        <family val="2"/>
      </rPr>
      <t>procédure documentée</t>
    </r>
    <r>
      <rPr>
        <sz val="7"/>
        <color rgb="FF000000"/>
        <rFont val="Arial"/>
        <family val="2"/>
      </rPr>
      <t>) des personnes effectuant un travail ayant une incidence sur les performances et l'efficacité du système de management de la qualité du projet.</t>
    </r>
  </si>
  <si>
    <t xml:space="preserve">	L’organisation établit, met en œuvre et tient à jour une politique qualité de projet appropriée à la finalité et au contexte de celui-ci et qui soutient son orientation stratégique.</t>
  </si>
  <si>
    <t>Les couts sont documentés et tracés depuis leur origine.</t>
  </si>
  <si>
    <t>La contractualisation avec le prestataire externe spécifie les missions confiées, le cadre de l’intervention, le pilotage et le contrôle de la réalisation des prestations par l’organisation et les qualifications et compétences requises du prestataires dans des informations documentées.</t>
  </si>
  <si>
    <t>L’organisation procède à des évaluations des prestataires externes du projet en prenant en compte les aspects pouvant avoir un impact sur le projet.</t>
  </si>
  <si>
    <t>Les processus de surveillance, de mesure, d'analyse et d'amélioration assurent la validité des résultats, la conformité et le maintien de l'efficacité du système de management projet et incluent, entre autres, la détermination et l'étendue d'utilisation des méthodes applicables et ce qu'il est nécessaire de surveiller et mesurer et à quelle fréquence.</t>
  </si>
  <si>
    <t>Pour la surveillance et la mesure du système de management qualité, l'exploitant utilise des méthodes, qui utilisent des indicateurs, démontrent l'aptitude des processus à atteindre les résultats planifiés, permettent d'entreprendre des actions correctives  pour assurer la conformité de la gestion de projet et permettent de vérifier que les exigences relatives à la gestion de projet ont été satisfaites.</t>
  </si>
  <si>
    <t>L'organisation détermine les méthodes permettant d’obtenir, de surveiller et de revoir le niveau de satisfaction et le besoin des clients en incluant un système de retour d'information client qui détecte les problèmes et les risques puis en les intégrant dans les processus d’actions préventives et correctives.</t>
  </si>
  <si>
    <t>L'organisation établit des procédures documentées pour déterminer, recueillir, analyser et tracer les données appropriées afin de démontrer la pertinence, l'efficacité et les possibilités d'améliorations du système de management projet.</t>
  </si>
  <si>
    <t>La revue de direction aboutie sur des informations documentées faisant preuve du bilan de celle-ci et comprenant les décisions et actions relatives aux opportunités d’améliorations nécessaires au maintien de la performance, aux changements à apporter au système de management, aux besoins en ressources, à la révision de la stratégie et à la modification de la documentation mise à disposition.</t>
  </si>
  <si>
    <t>L’organisation mène des revues et évalue les activités pour identifier les défaillances potentielles et les opportunités d’amélioration. Il convient d’adapter la planification des revues à la complexité du projet.</t>
  </si>
  <si>
    <t>Lorsque les conditions de l'environnement de travail peuvent avoir une incidence négative sur la qualité, l'environnement de travail ou du personnel, l’organisation établit des procédures définissant les conditions, la surveillance et la maitrise de l'environnement de travail et s'assure de la formation des personnels concernés.</t>
  </si>
  <si>
    <t>L’organisation réalise des revues de la stratégie de management de projet pour évaluer l’aptitude des résultats de la stratégie de management de projet à satisfaire les exigences et identifier tous les problèmes et proposer les actions nécessaires.</t>
  </si>
  <si>
    <t>L'organisme doit réaliser des audits internes à des intervalles planifiés pour fournir des informations permettant de déterminer si le SMQ : 
a. est conforme aux propres exigences de l'organisme concernant le SMQ et exigences de la présente la norme ;
b. est mis en œuvre de manière efficace et tenu à jour.</t>
  </si>
  <si>
    <t xml:space="preserve">L’organisation réalise des revues afin de s’assurer de la disponibilité de ressources suffisantes pour répondre aux objectifs du projet. </t>
  </si>
  <si>
    <t xml:space="preserve">L’organisation surveille les performances globales, y compris l’efficacité et l’efficience des personnes dans leurs différentes attributions, afin de vérifier la pertinence de ces dernières. Au vu des résultats, il convient de prendre des mesures appropriées telles qu’une reconversion ou la reconnaissance du travail accompli. </t>
  </si>
  <si>
    <t>12; 13; 39</t>
  </si>
  <si>
    <t>32; 75</t>
  </si>
  <si>
    <t>44; 45; 52</t>
  </si>
  <si>
    <t>9; 21; 74; 88</t>
  </si>
  <si>
    <t>57; 90</t>
  </si>
  <si>
    <t>28; 61; 62</t>
  </si>
  <si>
    <r>
      <t xml:space="preserve">Nous soussignés, déclarons </t>
    </r>
    <r>
      <rPr>
        <b/>
        <sz val="9"/>
        <rFont val="Arial"/>
        <family val="2"/>
      </rPr>
      <t>sous notre propre responsabilité</t>
    </r>
    <r>
      <rPr>
        <sz val="9"/>
        <rFont val="Arial"/>
        <family val="2"/>
      </rPr>
      <t xml:space="preserve"> que </t>
    </r>
    <r>
      <rPr>
        <b/>
        <sz val="9"/>
        <rFont val="Arial"/>
        <family val="2"/>
      </rPr>
      <t>les niveaux de conformité de nos pratiques professionnelles</t>
    </r>
    <r>
      <rPr>
        <sz val="9"/>
        <rFont val="Arial"/>
        <family val="2"/>
      </rPr>
      <t xml:space="preserve"> ont été mesurées d'après les exigences de la méthode "Succes for Your Project Management" basée sur les normes ISO 10006:2017, ISO 21500:2012 et ISO 9001:2015.</t>
    </r>
  </si>
  <si>
    <t xml:space="preserve">Déclaration de maitrise selon la norme ISO 17050- Partie 1 : Exigences générales </t>
  </si>
  <si>
    <r>
      <t>Code couleur des critères associés 
au mode de</t>
    </r>
    <r>
      <rPr>
        <b/>
        <sz val="8"/>
        <color rgb="FFFF0000"/>
        <rFont val="Arial"/>
        <family val="2"/>
      </rPr>
      <t xml:space="preserve"> maitrise documentaire</t>
    </r>
  </si>
  <si>
    <t>Déclaration de conformité selon l'ISO 17050 Partie 2 : Documentation d'appui  (Méthode SYPM)</t>
  </si>
  <si>
    <r>
      <rPr>
        <b/>
        <sz val="7"/>
        <color rgb="FF002060"/>
        <rFont val="Arial"/>
        <family val="2"/>
      </rPr>
      <t>RESULTATS</t>
    </r>
    <r>
      <rPr>
        <sz val="7"/>
        <color rgb="FF002060"/>
        <rFont val="Arial"/>
        <family val="2"/>
      </rPr>
      <t xml:space="preserve">
 Etat d'avancement</t>
    </r>
  </si>
  <si>
    <t>Maitrise moyenne :</t>
  </si>
  <si>
    <t xml:space="preserve">Date </t>
  </si>
  <si>
    <t>NB : les seuils limites de "Maitrise" sont modifiables selon la dynamique d'équipe à insuffler…</t>
  </si>
  <si>
    <t>L’organisation revoit les exigences relatives au management de projet avant qu’elle ne s'engage à livrer les livrables du projet au client et doit assurer que :                                                                                                                                                                                                                                                                                                                                                                                                                                                                               a.Les exigences relatives au produit du projet sont définies et documentées ;
b.En cas de modification de ces exigences, le personnel concerné est averti et les informations documentées sont amendées ;
c.Les écarts entre les exigences d'un contrat ou d'une commande et celles précédemment exprimées ont été résolus ;
d.L’organisation est apte à satisfaire aux exigences définies (livraison, maintenance).</t>
  </si>
  <si>
    <r>
      <rPr>
        <sz val="7"/>
        <color theme="1"/>
        <rFont val="Arial"/>
        <family val="2"/>
      </rPr>
      <t xml:space="preserve">  </t>
    </r>
    <r>
      <rPr>
        <b/>
        <sz val="7"/>
        <color theme="1"/>
        <rFont val="Arial"/>
        <family val="2"/>
      </rPr>
      <t xml:space="preserve">   </t>
    </r>
    <r>
      <rPr>
        <b/>
        <sz val="8"/>
        <color theme="1"/>
        <rFont val="Arial"/>
        <family val="2"/>
      </rPr>
      <t>{Déclaration ISO 17050} :</t>
    </r>
    <r>
      <rPr>
        <sz val="7"/>
        <color theme="1"/>
        <rFont val="Arial"/>
        <family val="2"/>
      </rPr>
      <t xml:space="preserve">
         * Pour communiquer librement ses résultats s'ils sont considérés comme probants
         * Le niveau minimal de déclaration est celui de maitrise "convaincante" pour l'ensemble des articles                                         </t>
    </r>
    <r>
      <rPr>
        <u/>
        <sz val="7"/>
        <color theme="1"/>
        <rFont val="Arial"/>
        <family val="2"/>
      </rPr>
      <t xml:space="preserve">                                                          </t>
    </r>
    <r>
      <rPr>
        <sz val="7"/>
        <color theme="1"/>
        <rFont val="Arial"/>
        <family val="2"/>
      </rPr>
      <t xml:space="preserve">     </t>
    </r>
  </si>
  <si>
    <r>
      <rPr>
        <b/>
        <sz val="8"/>
        <color theme="1"/>
        <rFont val="Arial"/>
        <family val="2"/>
      </rPr>
      <t xml:space="preserve">   </t>
    </r>
    <r>
      <rPr>
        <b/>
        <sz val="7"/>
        <color theme="1"/>
        <rFont val="Arial"/>
        <family val="2"/>
      </rPr>
      <t xml:space="preserve">  </t>
    </r>
    <r>
      <rPr>
        <b/>
        <sz val="8"/>
        <color theme="1"/>
        <rFont val="Arial"/>
        <family val="2"/>
      </rPr>
      <t>PRÉSENTATION DES ONGLETS :</t>
    </r>
    <r>
      <rPr>
        <sz val="7"/>
        <color theme="1"/>
        <rFont val="Arial"/>
        <family val="2"/>
      </rPr>
      <t xml:space="preserve">
  </t>
    </r>
    <r>
      <rPr>
        <b/>
        <sz val="7"/>
        <color theme="1"/>
        <rFont val="Arial"/>
        <family val="2"/>
      </rPr>
      <t xml:space="preserve">  </t>
    </r>
    <r>
      <rPr>
        <b/>
        <sz val="8"/>
        <color theme="1"/>
        <rFont val="Arial"/>
        <family val="2"/>
      </rPr>
      <t xml:space="preserve"> {Mode d'emploi} :</t>
    </r>
    <r>
      <rPr>
        <b/>
        <sz val="7"/>
        <color theme="1"/>
        <rFont val="Arial"/>
        <family val="2"/>
      </rPr>
      <t xml:space="preserve">
         </t>
    </r>
    <r>
      <rPr>
        <sz val="7"/>
        <color theme="1"/>
        <rFont val="Arial"/>
        <family val="2"/>
      </rPr>
      <t xml:space="preserve">* Explications des objectifs et fonctionnement général de l'outil
         * Présentation des échelles d'évaluation utilisées avec les seuils de maitrise associés
</t>
    </r>
    <r>
      <rPr>
        <sz val="8"/>
        <color theme="1"/>
        <rFont val="Arial"/>
        <family val="2"/>
      </rPr>
      <t xml:space="preserve"> </t>
    </r>
    <r>
      <rPr>
        <b/>
        <sz val="8"/>
        <color theme="1"/>
        <rFont val="Arial"/>
        <family val="2"/>
      </rPr>
      <t xml:space="preserve">    {Evaluation} </t>
    </r>
    <r>
      <rPr>
        <b/>
        <sz val="7"/>
        <color theme="1"/>
        <rFont val="Arial"/>
        <family val="2"/>
      </rPr>
      <t>:</t>
    </r>
    <r>
      <rPr>
        <sz val="7"/>
        <color theme="1"/>
        <rFont val="Arial"/>
        <family val="2"/>
      </rPr>
      <t xml:space="preserve"> 
         * Des critères d'évaluation par phases et thèmes sont définis
         * Des modes de preuve et des commentaires explicitent les évaluations réalisées
     </t>
    </r>
    <r>
      <rPr>
        <b/>
        <sz val="7"/>
        <color theme="1"/>
        <rFont val="Arial"/>
        <family val="2"/>
      </rPr>
      <t xml:space="preserve"> </t>
    </r>
    <r>
      <rPr>
        <b/>
        <sz val="8"/>
        <color theme="1"/>
        <rFont val="Arial"/>
        <family val="2"/>
      </rPr>
      <t>{Résultats Globaux} :</t>
    </r>
    <r>
      <rPr>
        <sz val="7"/>
        <color theme="1"/>
        <rFont val="Arial"/>
        <family val="2"/>
      </rPr>
      <t xml:space="preserve">
        * Graphiques des évaluations sur les critères de la méthode
        * Tableau de synthèse et zones d'élaboration des plans d'amélioration
    </t>
    </r>
    <r>
      <rPr>
        <b/>
        <sz val="7"/>
        <color theme="1"/>
        <rFont val="Arial"/>
        <family val="2"/>
      </rPr>
      <t xml:space="preserve">  </t>
    </r>
    <r>
      <rPr>
        <b/>
        <sz val="8"/>
        <color theme="1"/>
        <rFont val="Arial"/>
        <family val="2"/>
      </rPr>
      <t>{Résultats par Phase} :</t>
    </r>
    <r>
      <rPr>
        <sz val="7"/>
        <color theme="1"/>
        <rFont val="Arial"/>
        <family val="2"/>
      </rPr>
      <t xml:space="preserve">
         * Graphiques des évaluations sur les différentes phases du projet 
         * Zones d'élaboration des plans d'amélioration pour AGIR rapidement
</t>
    </r>
    <r>
      <rPr>
        <b/>
        <sz val="7"/>
        <color theme="1"/>
        <rFont val="Arial"/>
        <family val="2"/>
      </rPr>
      <t xml:space="preserve">    </t>
    </r>
    <r>
      <rPr>
        <b/>
        <sz val="8"/>
        <color theme="1"/>
        <rFont val="Arial"/>
        <family val="2"/>
      </rPr>
      <t xml:space="preserve"> {Maitrise documentaire} :</t>
    </r>
    <r>
      <rPr>
        <sz val="7"/>
        <color theme="1"/>
        <rFont val="Arial"/>
        <family val="2"/>
      </rPr>
      <t xml:space="preserve">
         * Graphique d'évaluation de la maitrise documentaire globale du projet
         * Le niveau minimal conseillé est celui de maitrise "convaincante"                    </t>
    </r>
    <r>
      <rPr>
        <sz val="8"/>
        <color theme="1"/>
        <rFont val="Arial"/>
        <family val="2"/>
      </rPr>
      <t xml:space="preserve">                                              </t>
    </r>
  </si>
  <si>
    <t xml:space="preserve">L’organisation optimise les impacts positifs et réduit les impacts négatifs sur le projet résultant des modifications du contenu du projet. </t>
  </si>
  <si>
    <t>Avant qu’une modification ne soit autorisée, l’organisation en analyse la finalité, l’étendue et l’impact et fait l’objet d’un accord avec le client et les parties prenantes en cas d’impact sur les objectifs du projet.</t>
  </si>
  <si>
    <r>
      <t xml:space="preserve">Les </t>
    </r>
    <r>
      <rPr>
        <b/>
        <sz val="7"/>
        <color rgb="FFFF0000"/>
        <rFont val="Arial"/>
        <family val="2"/>
      </rPr>
      <t>procédures documentées</t>
    </r>
    <r>
      <rPr>
        <sz val="7"/>
        <color rgb="FF000000"/>
        <rFont val="Arial"/>
        <family val="2"/>
      </rPr>
      <t xml:space="preserve"> d’actions préventives et correctives sont établies, diffusées et mises à jour. Elles permettent de déterminer les non-conformités potentielles et leurs causes, d'évaluer, déterminer, mettre en œuvre et tracer les actions à entreprendre pour que les non-conformités ne se reproduisent pas, de procéder à la revue des non-conformités et d'évaluer l'efficacité des actions mises en œuvre. </t>
    </r>
  </si>
  <si>
    <t xml:space="preserve">L’organisation aligne, autant que possible, le système de management de la qualité du projet sur son SMQ. </t>
  </si>
  <si>
    <r>
      <t xml:space="preserve">L’organisation maîtrise les processus, produits et services des prestataires externes et s'assure qu'ils répondent aux exigences, notamment qu'ils disposent d'un système de management qualité. Toute prestation externe fait l’objet d’une </t>
    </r>
    <r>
      <rPr>
        <b/>
        <sz val="7"/>
        <color rgb="FFFF0000"/>
        <rFont val="Arial"/>
        <family val="2"/>
      </rPr>
      <t>contractualisation documentée</t>
    </r>
    <r>
      <rPr>
        <sz val="7"/>
        <color rgb="FF000000"/>
        <rFont val="Arial"/>
        <family val="2"/>
      </rPr>
      <t>, les achats liés à la maintenance sont conformes aux exigences techniques et règlementaires.</t>
    </r>
  </si>
  <si>
    <t xml:space="preserve">L'organisation utilise des moyens appropriés pour identifier les éléments de sortie lorsqu'il est nécessaire de s'assurer de la conformité des produits et services. </t>
  </si>
  <si>
    <t>L'organisation passe en revue et maîtrise les modifications relatives à la production ou à la prestation de service. Afin d'assurer le maintien de la conformité aux exigences, elle conserve les informations documentées sur les résultats de la revue des modifications, la ou les personnes autorisant les modifications dont il a la maîtrise et toutes les actions nécessaires issues de la revue.</t>
  </si>
  <si>
    <t>L’organisation s’assure que les ressources nécessaires pour entreprendre les travaux du projet sont disponibles et allouées de manière à satisfaire aux exigences du projet. Il convient d’établir des procédures d’identification de ces carences afin de faciliter la nouvelle allocation des ressources.</t>
  </si>
  <si>
    <t>L’organisation vérifie l’achèvement de tous les processus et activités du projet afin de clore une phase de projet ou le projet lui-même. Elle s’assure que les livrables de la phase du projet ont été obtenus et que les processus se sont achevés correctement ou de manière prématurée.</t>
  </si>
  <si>
    <r>
      <t>L’organisation établit, met en œuvre, évalue et améliore continuellement son système de management de projet et détermine les processus nécessaires associés en prenant en compte l'ensemble des éléments relatifs à ce dernier (</t>
    </r>
    <r>
      <rPr>
        <b/>
        <sz val="7"/>
        <color rgb="FFFF0000"/>
        <rFont val="Arial"/>
        <family val="2"/>
      </rPr>
      <t>informations documentées</t>
    </r>
    <r>
      <rPr>
        <sz val="7"/>
        <color rgb="FF000000"/>
        <rFont val="Arial"/>
        <family val="2"/>
      </rPr>
      <t>).</t>
    </r>
  </si>
  <si>
    <t>50</t>
  </si>
  <si>
    <t>127; 129; 133</t>
  </si>
  <si>
    <t>Impression sur pages A4 100% en format vertical</t>
  </si>
  <si>
    <t>Choix de VÉRACITÉ</t>
  </si>
  <si>
    <t>Définition des procédures documentées</t>
  </si>
  <si>
    <r>
      <rPr>
        <sz val="7.5"/>
        <rFont val="Arial"/>
        <family val="2"/>
      </rPr>
      <t>Pour plus d'informations sur la méthode, n'hésitez pas à consulter le lien suivant :</t>
    </r>
    <r>
      <rPr>
        <sz val="8"/>
        <rFont val="Arial"/>
        <family val="2"/>
      </rPr>
      <t xml:space="preserve"> </t>
    </r>
    <r>
      <rPr>
        <i/>
        <sz val="6"/>
        <rFont val="Arial"/>
        <family val="2"/>
      </rPr>
      <t xml:space="preserve">https://travaux.master.utc.fr/formations-master/ingenierie-de-la-sante/ids037-management-projet-methode-sypm/                                               </t>
    </r>
  </si>
  <si>
    <t>©UTC Etude complète : https://travaux.master.utc.fr/formations-master/ingenierie-de-la-sante/ids037-management-projet-methode-sypm/</t>
  </si>
  <si>
    <t>© C. COLIN, A. FARGES, M. GAINE, G. FARGES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</si>
</sst>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C]d\ mmmm\ yyyy;@"/>
    <numFmt numFmtId="165" formatCode="d\ mmmm\ yyyy"/>
    <numFmt numFmtId="166" formatCode="\c\r\ #"/>
  </numFmts>
  <fonts count="150">
    <font>
      <sz val="12"/>
      <color theme="1"/>
      <name val="ArialMT"/>
      <family val="2"/>
    </font>
    <font>
      <i/>
      <sz val="8"/>
      <color indexed="8"/>
      <name val="Arial"/>
      <family val="2"/>
    </font>
    <font>
      <i/>
      <sz val="8"/>
      <name val="Arial"/>
      <family val="2"/>
    </font>
    <font>
      <sz val="10"/>
      <name val="Arial"/>
      <family val="2"/>
    </font>
    <font>
      <sz val="8"/>
      <color indexed="8"/>
      <name val="Arial"/>
      <family val="2"/>
    </font>
    <font>
      <b/>
      <sz val="8"/>
      <name val="Arial"/>
      <family val="2"/>
    </font>
    <font>
      <sz val="8"/>
      <name val="Arial"/>
      <family val="2"/>
    </font>
    <font>
      <sz val="8"/>
      <color indexed="12"/>
      <name val="Arial"/>
      <family val="2"/>
    </font>
    <font>
      <sz val="11"/>
      <color indexed="8"/>
      <name val="Arial"/>
      <family val="2"/>
    </font>
    <font>
      <i/>
      <sz val="10"/>
      <color indexed="12"/>
      <name val="Arial"/>
      <family val="2"/>
    </font>
    <font>
      <b/>
      <sz val="12"/>
      <name val="Arial"/>
      <family val="2"/>
    </font>
    <font>
      <b/>
      <sz val="10"/>
      <name val="Arial"/>
      <family val="2"/>
    </font>
    <font>
      <sz val="7.5"/>
      <name val="Arial"/>
      <family val="2"/>
    </font>
    <font>
      <sz val="8"/>
      <color rgb="FFFF0000"/>
      <name val="Arial"/>
      <family val="2"/>
    </font>
    <font>
      <u/>
      <sz val="11"/>
      <color theme="10"/>
      <name val="Calibri"/>
      <family val="2"/>
      <scheme val="minor"/>
    </font>
    <font>
      <b/>
      <sz val="7"/>
      <name val="Arial"/>
      <family val="2"/>
    </font>
    <font>
      <sz val="7"/>
      <name val="Arial"/>
      <family val="2"/>
    </font>
    <font>
      <sz val="7"/>
      <color indexed="12"/>
      <name val="Arial"/>
      <family val="2"/>
    </font>
    <font>
      <sz val="8"/>
      <color rgb="FF0000FF"/>
      <name val="Arial"/>
      <family val="2"/>
    </font>
    <font>
      <sz val="7"/>
      <color indexed="8"/>
      <name val="Arial"/>
      <family val="2"/>
    </font>
    <font>
      <b/>
      <sz val="9"/>
      <name val="Arial"/>
      <family val="2"/>
    </font>
    <font>
      <sz val="7"/>
      <color theme="1"/>
      <name val="Arial"/>
      <family val="2"/>
    </font>
    <font>
      <b/>
      <sz val="7.5"/>
      <name val="Arial"/>
      <family val="2"/>
    </font>
    <font>
      <i/>
      <sz val="6"/>
      <name val="Arial Narrow"/>
      <family val="2"/>
    </font>
    <font>
      <i/>
      <sz val="9"/>
      <name val="Arial"/>
      <family val="2"/>
    </font>
    <font>
      <sz val="9"/>
      <name val="Arial"/>
      <family val="2"/>
    </font>
    <font>
      <b/>
      <sz val="8"/>
      <name val="Arial Narrow"/>
      <family val="2"/>
    </font>
    <font>
      <sz val="12"/>
      <name val="Arial"/>
      <family val="2"/>
    </font>
    <font>
      <b/>
      <sz val="11"/>
      <name val="Arial"/>
      <family val="2"/>
    </font>
    <font>
      <b/>
      <sz val="9"/>
      <color indexed="10"/>
      <name val="Arial"/>
      <family val="2"/>
    </font>
    <font>
      <b/>
      <sz val="9"/>
      <color indexed="39"/>
      <name val="Arial"/>
      <family val="2"/>
    </font>
    <font>
      <sz val="9"/>
      <color indexed="10"/>
      <name val="Arial"/>
      <family val="2"/>
    </font>
    <font>
      <sz val="9"/>
      <color indexed="39"/>
      <name val="Arial"/>
      <family val="2"/>
    </font>
    <font>
      <sz val="7"/>
      <name val="Arial Narrow"/>
      <family val="2"/>
    </font>
    <font>
      <sz val="9"/>
      <color indexed="12"/>
      <name val="Arial"/>
      <family val="2"/>
    </font>
    <font>
      <sz val="8"/>
      <color theme="1"/>
      <name val="Calibri"/>
      <family val="2"/>
      <scheme val="minor"/>
    </font>
    <font>
      <sz val="11"/>
      <color theme="1"/>
      <name val="Calibri"/>
      <family val="2"/>
      <scheme val="minor"/>
    </font>
    <font>
      <sz val="8"/>
      <name val="ArialMT"/>
      <family val="2"/>
    </font>
    <font>
      <sz val="8"/>
      <color rgb="FF0432FF"/>
      <name val="Arial"/>
      <family val="2"/>
    </font>
    <font>
      <b/>
      <sz val="8"/>
      <color rgb="FF0000FF"/>
      <name val="Arial"/>
      <family val="2"/>
    </font>
    <font>
      <sz val="8"/>
      <color theme="1"/>
      <name val="Arial"/>
      <family val="2"/>
    </font>
    <font>
      <sz val="7"/>
      <color rgb="FF000000"/>
      <name val="Arial"/>
      <family val="2"/>
    </font>
    <font>
      <b/>
      <sz val="7"/>
      <color theme="1"/>
      <name val="Arial"/>
      <family val="2"/>
    </font>
    <font>
      <sz val="7"/>
      <color rgb="FFFF0000"/>
      <name val="Arial"/>
      <family val="2"/>
    </font>
    <font>
      <u/>
      <sz val="12"/>
      <color theme="11"/>
      <name val="ArialMT"/>
      <family val="2"/>
    </font>
    <font>
      <sz val="8"/>
      <color theme="0"/>
      <name val="Arial"/>
      <family val="2"/>
    </font>
    <font>
      <sz val="7"/>
      <color theme="1"/>
      <name val="ArialMT"/>
    </font>
    <font>
      <sz val="9"/>
      <color indexed="8"/>
      <name val="Arial"/>
      <family val="2"/>
    </font>
    <font>
      <i/>
      <sz val="6"/>
      <name val="Arial"/>
      <family val="2"/>
    </font>
    <font>
      <sz val="6"/>
      <color indexed="8"/>
      <name val="Arial"/>
      <family val="2"/>
    </font>
    <font>
      <b/>
      <sz val="8"/>
      <color theme="1"/>
      <name val="Arial"/>
      <family val="2"/>
    </font>
    <font>
      <b/>
      <sz val="8"/>
      <color rgb="FFFF0000"/>
      <name val="Arial"/>
      <family val="2"/>
    </font>
    <font>
      <b/>
      <sz val="6"/>
      <color theme="1"/>
      <name val="Arial"/>
      <family val="2"/>
    </font>
    <font>
      <sz val="6"/>
      <color theme="1"/>
      <name val="Arial"/>
      <family val="2"/>
    </font>
    <font>
      <b/>
      <sz val="7"/>
      <color rgb="FFFF0000"/>
      <name val="Arial"/>
      <family val="2"/>
    </font>
    <font>
      <sz val="11"/>
      <color theme="0"/>
      <name val="Arial"/>
      <family val="2"/>
    </font>
    <font>
      <sz val="12"/>
      <color theme="1"/>
      <name val="Arial"/>
      <family val="2"/>
    </font>
    <font>
      <sz val="10"/>
      <color theme="1"/>
      <name val="ArialMT"/>
      <family val="2"/>
    </font>
    <font>
      <sz val="9"/>
      <color rgb="FF0432FF"/>
      <name val="Arial"/>
      <family val="2"/>
    </font>
    <font>
      <sz val="8"/>
      <color rgb="FF0432FF"/>
      <name val="ArialMT"/>
      <family val="2"/>
    </font>
    <font>
      <sz val="7"/>
      <color rgb="FF0432FF"/>
      <name val="Arial"/>
      <family val="2"/>
    </font>
    <font>
      <b/>
      <sz val="10"/>
      <color theme="1"/>
      <name val="Arial"/>
      <family val="2"/>
    </font>
    <font>
      <sz val="9"/>
      <color theme="1"/>
      <name val="ArialMT"/>
      <family val="2"/>
    </font>
    <font>
      <u/>
      <sz val="8"/>
      <color theme="1"/>
      <name val="Arial"/>
      <family val="2"/>
    </font>
    <font>
      <sz val="6"/>
      <color rgb="FFFF0000"/>
      <name val="Arial"/>
      <family val="2"/>
    </font>
    <font>
      <i/>
      <sz val="6"/>
      <color indexed="12"/>
      <name val="Arial"/>
      <family val="2"/>
    </font>
    <font>
      <sz val="8"/>
      <color theme="1"/>
      <name val="ArialMT"/>
      <family val="2"/>
    </font>
    <font>
      <sz val="6"/>
      <name val="Arial"/>
      <family val="2"/>
    </font>
    <font>
      <b/>
      <sz val="14"/>
      <name val="Arial"/>
      <family val="2"/>
    </font>
    <font>
      <b/>
      <sz val="6"/>
      <name val="Arial"/>
      <family val="2"/>
    </font>
    <font>
      <b/>
      <sz val="10"/>
      <color rgb="FF002060"/>
      <name val="Arial"/>
      <family val="2"/>
    </font>
    <font>
      <b/>
      <sz val="9"/>
      <color rgb="FF002060"/>
      <name val="Arial"/>
      <family val="2"/>
    </font>
    <font>
      <sz val="11"/>
      <name val="Arial"/>
      <family val="2"/>
    </font>
    <font>
      <b/>
      <sz val="12"/>
      <color theme="1"/>
      <name val="ArialMT"/>
      <family val="2"/>
    </font>
    <font>
      <i/>
      <sz val="7"/>
      <name val="Arial"/>
      <family val="2"/>
    </font>
    <font>
      <b/>
      <i/>
      <sz val="7"/>
      <name val="Arial"/>
      <family val="2"/>
    </font>
    <font>
      <i/>
      <sz val="6"/>
      <color theme="1"/>
      <name val="Arial"/>
      <family val="2"/>
    </font>
    <font>
      <sz val="6"/>
      <color theme="1"/>
      <name val="ArialMT"/>
    </font>
    <font>
      <i/>
      <sz val="6"/>
      <color theme="1"/>
      <name val="ArialMT"/>
    </font>
    <font>
      <b/>
      <sz val="8"/>
      <color rgb="FF0432FF"/>
      <name val="Arial"/>
      <family val="2"/>
    </font>
    <font>
      <b/>
      <sz val="7"/>
      <color rgb="FF900000"/>
      <name val="Arial"/>
      <family val="2"/>
    </font>
    <font>
      <i/>
      <sz val="7"/>
      <color indexed="8"/>
      <name val="Arial"/>
      <family val="2"/>
    </font>
    <font>
      <b/>
      <sz val="7"/>
      <color rgb="FF002060"/>
      <name val="Arial"/>
      <family val="2"/>
    </font>
    <font>
      <sz val="7"/>
      <color rgb="FF002060"/>
      <name val="Arial"/>
      <family val="2"/>
    </font>
    <font>
      <sz val="8"/>
      <color theme="0"/>
      <name val="ArialMT"/>
      <family val="2"/>
    </font>
    <font>
      <sz val="7"/>
      <color indexed="17"/>
      <name val="Arial"/>
      <family val="2"/>
    </font>
    <font>
      <sz val="9"/>
      <color theme="1"/>
      <name val="Arial"/>
      <family val="2"/>
    </font>
    <font>
      <i/>
      <sz val="12"/>
      <color theme="1"/>
      <name val="ArialMT"/>
      <family val="2"/>
    </font>
    <font>
      <i/>
      <sz val="6"/>
      <color indexed="8"/>
      <name val="Arial"/>
      <family val="2"/>
    </font>
    <font>
      <sz val="10"/>
      <color theme="1"/>
      <name val="Arial"/>
      <family val="2"/>
    </font>
    <font>
      <b/>
      <sz val="7"/>
      <color theme="9" tint="-0.499984740745262"/>
      <name val="Arial"/>
      <family val="2"/>
    </font>
    <font>
      <sz val="7"/>
      <color theme="9" tint="-0.499984740745262"/>
      <name val="Arial"/>
      <family val="2"/>
    </font>
    <font>
      <b/>
      <sz val="8"/>
      <color theme="9" tint="-0.499984740745262"/>
      <name val="Arial"/>
      <family val="2"/>
    </font>
    <font>
      <b/>
      <sz val="8"/>
      <color theme="5" tint="-0.499984740745262"/>
      <name val="Arial"/>
      <family val="2"/>
    </font>
    <font>
      <sz val="8"/>
      <color theme="5" tint="-0.499984740745262"/>
      <name val="Arial"/>
      <family val="2"/>
    </font>
    <font>
      <sz val="7"/>
      <color theme="5" tint="-0.499984740745262"/>
      <name val="Arial"/>
      <family val="2"/>
    </font>
    <font>
      <u/>
      <sz val="8"/>
      <color theme="5" tint="-0.499984740745262"/>
      <name val="Arial"/>
      <family val="2"/>
    </font>
    <font>
      <b/>
      <sz val="7"/>
      <color theme="5" tint="-0.499984740745262"/>
      <name val="Arial"/>
      <family val="2"/>
    </font>
    <font>
      <sz val="12"/>
      <color theme="5" tint="-0.499984740745262"/>
      <name val="ArialMT"/>
      <family val="2"/>
    </font>
    <font>
      <sz val="12"/>
      <color theme="9" tint="-0.499984740745262"/>
      <name val="ArialMT"/>
      <family val="2"/>
    </font>
    <font>
      <i/>
      <strike/>
      <sz val="6"/>
      <color theme="1"/>
      <name val="ArialMT"/>
      <family val="2"/>
    </font>
    <font>
      <sz val="7"/>
      <color indexed="10"/>
      <name val="Arial"/>
      <family val="2"/>
    </font>
    <font>
      <b/>
      <sz val="7"/>
      <color indexed="10"/>
      <name val="Arial"/>
      <family val="2"/>
    </font>
    <font>
      <sz val="8"/>
      <color indexed="10"/>
      <name val="Arial"/>
      <family val="2"/>
    </font>
    <font>
      <b/>
      <sz val="8"/>
      <color theme="1"/>
      <name val="Calibri"/>
      <family val="2"/>
      <scheme val="minor"/>
    </font>
    <font>
      <sz val="8"/>
      <color rgb="FFFF0000"/>
      <name val="ArialMT"/>
      <family val="2"/>
    </font>
    <font>
      <b/>
      <sz val="7"/>
      <color rgb="FF000000"/>
      <name val="Arial"/>
      <family val="2"/>
    </font>
    <font>
      <sz val="7"/>
      <color rgb="FFFF0000"/>
      <name val="ArialMT"/>
      <family val="2"/>
    </font>
    <font>
      <b/>
      <sz val="11"/>
      <color rgb="FFFF0000"/>
      <name val="Arial"/>
      <family val="2"/>
    </font>
    <font>
      <b/>
      <sz val="11"/>
      <color theme="1"/>
      <name val="Arial"/>
      <family val="2"/>
    </font>
    <font>
      <sz val="8"/>
      <color rgb="FF0432FF"/>
      <name val="Calibri"/>
      <family val="2"/>
      <scheme val="minor"/>
    </font>
    <font>
      <b/>
      <u/>
      <sz val="8"/>
      <color rgb="FFFF0000"/>
      <name val="Arial"/>
      <family val="2"/>
    </font>
    <font>
      <sz val="8"/>
      <color theme="9"/>
      <name val="Arial"/>
      <family val="2"/>
    </font>
    <font>
      <b/>
      <u/>
      <sz val="8"/>
      <color theme="8" tint="-0.249977111117893"/>
      <name val="Arial"/>
      <family val="2"/>
    </font>
    <font>
      <b/>
      <u/>
      <sz val="8"/>
      <color theme="9" tint="-0.249977111117893"/>
      <name val="Arial"/>
      <family val="2"/>
    </font>
    <font>
      <b/>
      <sz val="8"/>
      <color rgb="FFC00000"/>
      <name val="Arial"/>
      <family val="2"/>
    </font>
    <font>
      <sz val="12"/>
      <color rgb="FFC00000"/>
      <name val="ArialMT"/>
      <family val="2"/>
    </font>
    <font>
      <sz val="8"/>
      <color rgb="FFC00000"/>
      <name val="Arial"/>
      <family val="2"/>
    </font>
    <font>
      <sz val="7"/>
      <color rgb="FFC00000"/>
      <name val="Arial"/>
      <family val="2"/>
    </font>
    <font>
      <sz val="8"/>
      <color rgb="FFC00000"/>
      <name val="ArialMT"/>
      <family val="2"/>
    </font>
    <font>
      <b/>
      <sz val="8"/>
      <color rgb="FF002060"/>
      <name val="Arial"/>
      <family val="2"/>
    </font>
    <font>
      <sz val="8"/>
      <color rgb="FF002060"/>
      <name val="Arial"/>
      <family val="2"/>
    </font>
    <font>
      <sz val="12"/>
      <color rgb="FF002060"/>
      <name val="ArialMT"/>
      <family val="2"/>
    </font>
    <font>
      <b/>
      <sz val="8"/>
      <color rgb="FF002060"/>
      <name val="ArialMT"/>
    </font>
    <font>
      <sz val="7"/>
      <color rgb="FF002060"/>
      <name val="ArialMT"/>
      <family val="2"/>
    </font>
    <font>
      <sz val="8"/>
      <color theme="9" tint="-0.499984740745262"/>
      <name val="Arial"/>
      <family val="2"/>
    </font>
    <font>
      <b/>
      <sz val="8"/>
      <color theme="9" tint="-0.499984740745262"/>
      <name val="ArialMT"/>
    </font>
    <font>
      <sz val="7"/>
      <color theme="9" tint="-0.499984740745262"/>
      <name val="ArialMT"/>
      <family val="2"/>
    </font>
    <font>
      <b/>
      <sz val="7"/>
      <color rgb="FFC00000"/>
      <name val="Arial"/>
      <family val="2"/>
    </font>
    <font>
      <b/>
      <sz val="9"/>
      <color theme="5" tint="-0.499984740745262"/>
      <name val="Arial"/>
      <family val="2"/>
    </font>
    <font>
      <sz val="9"/>
      <color theme="5" tint="-0.499984740745262"/>
      <name val="Arial"/>
      <family val="2"/>
    </font>
    <font>
      <u/>
      <sz val="8"/>
      <color theme="9" tint="-0.499984740745262"/>
      <name val="Arial"/>
      <family val="2"/>
    </font>
    <font>
      <b/>
      <sz val="7"/>
      <color theme="4" tint="-0.499984740745262"/>
      <name val="Arial"/>
      <family val="2"/>
    </font>
    <font>
      <u/>
      <sz val="8"/>
      <color theme="4" tint="-0.499984740745262"/>
      <name val="Arial"/>
      <family val="2"/>
    </font>
    <font>
      <b/>
      <sz val="8"/>
      <color theme="4" tint="-0.499984740745262"/>
      <name val="Arial"/>
      <family val="2"/>
    </font>
    <font>
      <b/>
      <u/>
      <sz val="7"/>
      <color theme="8" tint="-0.249977111117893"/>
      <name val="Arial"/>
      <family val="2"/>
    </font>
    <font>
      <b/>
      <sz val="9"/>
      <color theme="9" tint="-0.499984740745262"/>
      <name val="Arial"/>
      <family val="2"/>
    </font>
    <font>
      <sz val="9"/>
      <color theme="9" tint="-0.499984740745262"/>
      <name val="Arial"/>
      <family val="2"/>
    </font>
    <font>
      <b/>
      <sz val="9"/>
      <color rgb="FFC00000"/>
      <name val="Arial"/>
      <family val="2"/>
    </font>
    <font>
      <sz val="9"/>
      <color rgb="FFC00000"/>
      <name val="Arial"/>
      <family val="2"/>
    </font>
    <font>
      <b/>
      <sz val="9"/>
      <color theme="8" tint="-0.499984740745262"/>
      <name val="Arial"/>
      <family val="2"/>
    </font>
    <font>
      <sz val="9"/>
      <color theme="8" tint="-0.499984740745262"/>
      <name val="Arial"/>
      <family val="2"/>
    </font>
    <font>
      <b/>
      <sz val="7"/>
      <color theme="8" tint="-0.499984740745262"/>
      <name val="Arial"/>
      <family val="2"/>
    </font>
    <font>
      <sz val="7"/>
      <color theme="8" tint="-0.499984740745262"/>
      <name val="Arial"/>
      <family val="2"/>
    </font>
    <font>
      <b/>
      <sz val="10"/>
      <color rgb="FFC00000"/>
      <name val="Arial"/>
      <family val="2"/>
    </font>
    <font>
      <b/>
      <sz val="11"/>
      <color rgb="FFC00000"/>
      <name val="Arial"/>
      <family val="2"/>
    </font>
    <font>
      <sz val="12"/>
      <color theme="4" tint="-0.499984740745262"/>
      <name val="ArialMT"/>
      <family val="2"/>
    </font>
    <font>
      <sz val="8"/>
      <color indexed="81"/>
      <name val="Tahoma"/>
      <family val="2"/>
    </font>
    <font>
      <b/>
      <sz val="8"/>
      <color indexed="81"/>
      <name val="Tahoma"/>
      <family val="2"/>
    </font>
    <font>
      <u/>
      <sz val="7"/>
      <color theme="1"/>
      <name val="Arial"/>
      <family val="2"/>
    </font>
  </fonts>
  <fills count="4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0"/>
        <bgColor indexed="64"/>
      </patternFill>
    </fill>
    <fill>
      <patternFill patternType="solid">
        <fgColor rgb="FFFFFF00"/>
        <bgColor indexed="64"/>
      </patternFill>
    </fill>
    <fill>
      <patternFill patternType="solid">
        <fgColor theme="0"/>
        <bgColor indexed="8"/>
      </patternFill>
    </fill>
    <fill>
      <patternFill patternType="solid">
        <fgColor theme="4" tint="0.79998168889431442"/>
        <bgColor indexed="64"/>
      </patternFill>
    </fill>
    <fill>
      <patternFill patternType="solid">
        <fgColor theme="4" tint="0.59999389629810485"/>
        <bgColor indexed="8"/>
      </patternFill>
    </fill>
    <fill>
      <patternFill patternType="solid">
        <fgColor theme="4" tint="0.59999389629810485"/>
        <bgColor indexed="64"/>
      </patternFill>
    </fill>
    <fill>
      <patternFill patternType="solid">
        <fgColor rgb="FFDDEBF7"/>
        <bgColor indexed="64"/>
      </patternFill>
    </fill>
    <fill>
      <patternFill patternType="solid">
        <fgColor rgb="FF99FFCC"/>
        <bgColor indexed="8"/>
      </patternFill>
    </fill>
    <fill>
      <patternFill patternType="solid">
        <fgColor theme="9" tint="0.79998168889431442"/>
        <bgColor indexed="64"/>
      </patternFill>
    </fill>
    <fill>
      <patternFill patternType="solid">
        <fgColor theme="9" tint="0.79998168889431442"/>
        <bgColor indexed="8"/>
      </patternFill>
    </fill>
    <fill>
      <patternFill patternType="solid">
        <fgColor theme="9" tint="0.59999389629810485"/>
        <bgColor indexed="64"/>
      </patternFill>
    </fill>
    <fill>
      <patternFill patternType="solid">
        <fgColor theme="9" tint="0.59999389629810485"/>
        <bgColor indexed="8"/>
      </patternFill>
    </fill>
    <fill>
      <patternFill patternType="solid">
        <fgColor rgb="FFFBFF83"/>
        <bgColor indexed="64"/>
      </patternFill>
    </fill>
    <fill>
      <patternFill patternType="solid">
        <fgColor theme="7" tint="0.79998168889431442"/>
        <bgColor indexed="8"/>
      </patternFill>
    </fill>
    <fill>
      <patternFill patternType="solid">
        <fgColor theme="4" tint="0.79998168889431442"/>
        <bgColor indexed="8"/>
      </patternFill>
    </fill>
    <fill>
      <patternFill patternType="solid">
        <fgColor rgb="FFFCFFCB"/>
        <bgColor indexed="64"/>
      </patternFill>
    </fill>
    <fill>
      <patternFill patternType="solid">
        <fgColor rgb="FFFCFFCB"/>
        <bgColor indexed="8"/>
      </patternFill>
    </fill>
    <fill>
      <patternFill patternType="solid">
        <fgColor rgb="FFFCFFCB"/>
        <bgColor rgb="FF000000"/>
      </patternFill>
    </fill>
    <fill>
      <patternFill patternType="solid">
        <fgColor theme="9" tint="0.79998168889431442"/>
        <bgColor rgb="FF000000"/>
      </patternFill>
    </fill>
    <fill>
      <patternFill patternType="solid">
        <fgColor rgb="FFDDEBF7"/>
        <bgColor indexed="8"/>
      </patternFill>
    </fill>
    <fill>
      <patternFill patternType="solid">
        <fgColor rgb="FFFF7E79"/>
        <bgColor indexed="8"/>
      </patternFill>
    </fill>
    <fill>
      <patternFill patternType="solid">
        <fgColor theme="0"/>
        <bgColor rgb="FF000000"/>
      </patternFill>
    </fill>
    <fill>
      <patternFill patternType="solid">
        <fgColor rgb="FFBDD7EE"/>
        <bgColor indexed="64"/>
      </patternFill>
    </fill>
    <fill>
      <patternFill patternType="solid">
        <fgColor rgb="FFDDEBF7"/>
        <bgColor rgb="FF000000"/>
      </patternFill>
    </fill>
    <fill>
      <patternFill patternType="solid">
        <fgColor theme="5" tint="0.59999389629810485"/>
        <bgColor indexed="64"/>
      </patternFill>
    </fill>
    <fill>
      <patternFill patternType="solid">
        <fgColor theme="5" tint="0.59999389629810485"/>
        <bgColor indexed="8"/>
      </patternFill>
    </fill>
    <fill>
      <patternFill patternType="solid">
        <fgColor theme="5" tint="0.59999389629810485"/>
        <bgColor rgb="FF000000"/>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39997558519241921"/>
        <bgColor indexed="8"/>
      </patternFill>
    </fill>
    <fill>
      <patternFill patternType="solid">
        <fgColor theme="9" tint="0.39997558519241921"/>
        <bgColor rgb="FF000000"/>
      </patternFill>
    </fill>
    <fill>
      <patternFill patternType="solid">
        <fgColor theme="5" tint="0.39997558519241921"/>
        <bgColor indexed="8"/>
      </patternFill>
    </fill>
    <fill>
      <patternFill patternType="solid">
        <fgColor theme="7" tint="0.39997558519241921"/>
        <bgColor indexed="8"/>
      </patternFill>
    </fill>
    <fill>
      <patternFill patternType="solid">
        <fgColor theme="7" tint="0.39997558519241921"/>
        <bgColor indexed="64"/>
      </patternFill>
    </fill>
    <fill>
      <patternFill patternType="solid">
        <fgColor theme="7"/>
        <bgColor indexed="8"/>
      </patternFill>
    </fill>
    <fill>
      <patternFill patternType="solid">
        <fgColor theme="7"/>
        <bgColor indexed="64"/>
      </patternFill>
    </fill>
    <fill>
      <patternFill patternType="solid">
        <fgColor theme="4" tint="0.39997558519241921"/>
        <bgColor indexed="8"/>
      </patternFill>
    </fill>
    <fill>
      <patternFill patternType="solid">
        <fgColor theme="4" tint="0.39997558519241921"/>
        <bgColor indexed="64"/>
      </patternFill>
    </fill>
    <fill>
      <patternFill patternType="solid">
        <fgColor rgb="FFBDD7EE"/>
        <bgColor indexed="8"/>
      </patternFill>
    </fill>
  </fills>
  <borders count="181">
    <border>
      <left/>
      <right/>
      <top/>
      <bottom/>
      <diagonal/>
    </border>
    <border>
      <left/>
      <right/>
      <top style="thin">
        <color indexed="55"/>
      </top>
      <bottom/>
      <diagonal/>
    </border>
    <border>
      <left style="thin">
        <color indexed="55"/>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thin">
        <color auto="1"/>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style="thin">
        <color theme="0" tint="-0.249977111117893"/>
      </top>
      <bottom/>
      <diagonal/>
    </border>
    <border>
      <left/>
      <right style="thin">
        <color theme="0" tint="-0.499984740745262"/>
      </right>
      <top style="thin">
        <color theme="0" tint="-0.249977111117893"/>
      </top>
      <bottom/>
      <diagonal/>
    </border>
    <border>
      <left style="thin">
        <color theme="0" tint="-0.499984740745262"/>
      </left>
      <right/>
      <top/>
      <bottom style="thin">
        <color theme="0" tint="-0.249977111117893"/>
      </bottom>
      <diagonal/>
    </border>
    <border>
      <left/>
      <right style="thin">
        <color theme="0" tint="-0.499984740745262"/>
      </right>
      <top/>
      <bottom style="thin">
        <color theme="0" tint="-0.249977111117893"/>
      </bottom>
      <diagonal/>
    </border>
    <border>
      <left style="thin">
        <color theme="0" tint="-0.499984740745262"/>
      </left>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rgb="FFBFBFBF"/>
      </top>
      <bottom style="thin">
        <color rgb="FFBFBFBF"/>
      </bottom>
      <diagonal/>
    </border>
    <border>
      <left style="thin">
        <color theme="1"/>
      </left>
      <right style="thin">
        <color theme="1"/>
      </right>
      <top style="thin">
        <color theme="1"/>
      </top>
      <bottom style="thin">
        <color theme="1"/>
      </bottom>
      <diagonal/>
    </border>
    <border>
      <left style="thin">
        <color theme="0" tint="-0.499984740745262"/>
      </left>
      <right/>
      <top style="thin">
        <color theme="0" tint="-0.499984740745262"/>
      </top>
      <bottom style="thin">
        <color theme="0" tint="-0.499984740745262"/>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theme="0" tint="-0.499984740745262"/>
      </top>
      <bottom style="thin">
        <color theme="0" tint="-0.499984740745262"/>
      </bottom>
      <diagonal/>
    </border>
    <border>
      <left style="thin">
        <color theme="0" tint="-0.499984740745262"/>
      </left>
      <right style="thin">
        <color theme="0" tint="-0.249977111117893"/>
      </right>
      <top style="thin">
        <color theme="0" tint="-0.499984740745262"/>
      </top>
      <bottom style="thin">
        <color theme="0" tint="-0.249977111117893"/>
      </bottom>
      <diagonal/>
    </border>
    <border>
      <left style="thin">
        <color theme="0" tint="-0.249977111117893"/>
      </left>
      <right style="thin">
        <color theme="0" tint="-0.249977111117893"/>
      </right>
      <top style="thin">
        <color theme="0" tint="-0.499984740745262"/>
      </top>
      <bottom style="thin">
        <color theme="0" tint="-0.249977111117893"/>
      </bottom>
      <diagonal/>
    </border>
    <border>
      <left style="thin">
        <color theme="0" tint="-0.249977111117893"/>
      </left>
      <right style="thin">
        <color theme="0" tint="-0.499984740745262"/>
      </right>
      <top style="thin">
        <color theme="0" tint="-0.499984740745262"/>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style="thin">
        <color indexed="55"/>
      </left>
      <right/>
      <top/>
      <bottom style="thin">
        <color theme="0" tint="-0.499984740745262"/>
      </bottom>
      <diagonal/>
    </border>
    <border>
      <left style="thin">
        <color theme="0" tint="-0.249977111117893"/>
      </left>
      <right/>
      <top style="thin">
        <color theme="0" tint="-0.499984740745262"/>
      </top>
      <bottom/>
      <diagonal/>
    </border>
    <border>
      <left style="thin">
        <color theme="0" tint="-0.249977111117893"/>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499984740745262"/>
      </right>
      <top style="thin">
        <color theme="0" tint="-0.249977111117893"/>
      </top>
      <bottom style="thin">
        <color theme="0" tint="-0.249977111117893"/>
      </bottom>
      <diagonal/>
    </border>
    <border>
      <left style="thin">
        <color theme="0" tint="-0.499984740745262"/>
      </left>
      <right/>
      <top style="thin">
        <color theme="0" tint="-0.249977111117893"/>
      </top>
      <bottom style="thin">
        <color theme="0" tint="-0.499984740745262"/>
      </bottom>
      <diagonal/>
    </border>
    <border>
      <left/>
      <right style="thin">
        <color theme="0" tint="-0.249977111117893"/>
      </right>
      <top style="thin">
        <color theme="0" tint="-0.249977111117893"/>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499984740745262"/>
      </bottom>
      <diagonal/>
    </border>
    <border>
      <left style="thin">
        <color theme="0" tint="-0.249977111117893"/>
      </left>
      <right/>
      <top style="thin">
        <color theme="0" tint="-0.249977111117893"/>
      </top>
      <bottom style="thin">
        <color theme="0" tint="-0.499984740745262"/>
      </bottom>
      <diagonal/>
    </border>
    <border>
      <left/>
      <right style="thin">
        <color theme="0" tint="-0.499984740745262"/>
      </right>
      <top style="thin">
        <color theme="0" tint="-0.249977111117893"/>
      </top>
      <bottom style="thin">
        <color theme="0" tint="-0.499984740745262"/>
      </bottom>
      <diagonal/>
    </border>
    <border>
      <left/>
      <right/>
      <top style="thin">
        <color theme="0" tint="-0.249977111117893"/>
      </top>
      <bottom style="thin">
        <color theme="0" tint="-0.499984740745262"/>
      </bottom>
      <diagonal/>
    </border>
    <border>
      <left style="thin">
        <color theme="1"/>
      </left>
      <right/>
      <top style="thin">
        <color theme="1"/>
      </top>
      <bottom/>
      <diagonal/>
    </border>
    <border>
      <left/>
      <right/>
      <top style="thin">
        <color theme="1"/>
      </top>
      <bottom/>
      <diagonal/>
    </border>
    <border>
      <left style="thin">
        <color theme="1"/>
      </left>
      <right style="thin">
        <color theme="1"/>
      </right>
      <top/>
      <bottom style="thin">
        <color theme="1"/>
      </bottom>
      <diagonal/>
    </border>
    <border>
      <left/>
      <right/>
      <top/>
      <bottom style="thin">
        <color rgb="FFBFBFBF"/>
      </bottom>
      <diagonal/>
    </border>
    <border>
      <left style="thin">
        <color theme="0" tint="-0.24994659260841701"/>
      </left>
      <right/>
      <top/>
      <bottom style="thin">
        <color theme="0" tint="-0.249977111117893"/>
      </bottom>
      <diagonal/>
    </border>
    <border>
      <left/>
      <right style="thin">
        <color theme="0" tint="-0.24994659260841701"/>
      </right>
      <top/>
      <bottom style="thin">
        <color theme="0" tint="-0.249977111117893"/>
      </bottom>
      <diagonal/>
    </border>
    <border>
      <left/>
      <right/>
      <top style="thin">
        <color rgb="FFBFBFBF"/>
      </top>
      <bottom/>
      <diagonal/>
    </border>
    <border>
      <left style="thin">
        <color theme="0" tint="-0.24994659260841701"/>
      </left>
      <right/>
      <top style="thin">
        <color theme="0" tint="-0.249977111117893"/>
      </top>
      <bottom/>
      <diagonal/>
    </border>
    <border>
      <left/>
      <right style="thin">
        <color theme="0" tint="-0.24994659260841701"/>
      </right>
      <top style="thin">
        <color theme="0" tint="-0.249977111117893"/>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indexed="55"/>
      </right>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55"/>
      </top>
      <bottom/>
      <diagonal/>
    </border>
    <border>
      <left/>
      <right style="thin">
        <color indexed="64"/>
      </right>
      <top style="thin">
        <color indexed="55"/>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theme="0" tint="-0.249977111117893"/>
      </top>
      <bottom/>
      <diagonal/>
    </border>
    <border>
      <left/>
      <right style="thin">
        <color indexed="64"/>
      </right>
      <top style="thin">
        <color theme="0" tint="-0.249977111117893"/>
      </top>
      <bottom/>
      <diagonal/>
    </border>
    <border>
      <left style="thin">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indexed="64"/>
      </right>
      <top style="thin">
        <color theme="0" tint="-0.24994659260841701"/>
      </top>
      <bottom/>
      <diagonal/>
    </border>
    <border>
      <left/>
      <right/>
      <top style="thin">
        <color indexed="64"/>
      </top>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theme="0" tint="-0.499984740745262"/>
      </right>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thin">
        <color indexed="64"/>
      </right>
      <top style="thin">
        <color indexed="64"/>
      </top>
      <bottom/>
      <diagonal/>
    </border>
    <border>
      <left style="thin">
        <color theme="0" tint="-0.499984740745262"/>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0" tint="-0.499984740745262"/>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right/>
      <top style="thin">
        <color indexed="55"/>
      </top>
      <bottom style="thin">
        <color indexed="64"/>
      </bottom>
      <diagonal/>
    </border>
    <border>
      <left/>
      <right style="thin">
        <color indexed="64"/>
      </right>
      <top style="thin">
        <color indexed="55"/>
      </top>
      <bottom style="thin">
        <color indexed="64"/>
      </bottom>
      <diagonal/>
    </border>
    <border>
      <left style="thin">
        <color theme="0" tint="-0.499984740745262"/>
      </left>
      <right/>
      <top style="thin">
        <color indexed="64"/>
      </top>
      <bottom/>
      <diagonal/>
    </border>
    <border>
      <left/>
      <right style="thin">
        <color theme="0" tint="-0.249977111117893"/>
      </right>
      <top style="thin">
        <color theme="0" tint="-0.249977111117893"/>
      </top>
      <bottom style="thin">
        <color theme="0" tint="-0.249977111117893"/>
      </bottom>
      <diagonal/>
    </border>
    <border>
      <left/>
      <right/>
      <top style="thin">
        <color theme="0" tint="-0.499984740745262"/>
      </top>
      <bottom style="thin">
        <color theme="0" tint="-0.249977111117893"/>
      </bottom>
      <diagonal/>
    </border>
    <border>
      <left/>
      <right/>
      <top style="thin">
        <color rgb="FFBFBFBF"/>
      </top>
      <bottom style="thin">
        <color theme="0" tint="-0.249977111117893"/>
      </bottom>
      <diagonal/>
    </border>
    <border>
      <left style="thin">
        <color theme="0" tint="-0.24994659260841701"/>
      </left>
      <right/>
      <top style="thin">
        <color theme="0" tint="-0.249977111117893"/>
      </top>
      <bottom style="thin">
        <color theme="0" tint="-0.499984740745262"/>
      </bottom>
      <diagonal/>
    </border>
    <border>
      <left style="thin">
        <color theme="0" tint="-0.249977111117893"/>
      </left>
      <right style="thin">
        <color theme="0" tint="-0.499984740745262"/>
      </right>
      <top style="thin">
        <color theme="0" tint="-0.249977111117893"/>
      </top>
      <bottom style="thin">
        <color theme="0" tint="-0.499984740745262"/>
      </bottom>
      <diagonal/>
    </border>
    <border>
      <left/>
      <right/>
      <top style="thin">
        <color theme="0" tint="-0.34998626667073579"/>
      </top>
      <bottom style="thin">
        <color theme="0" tint="-0.499984740745262"/>
      </bottom>
      <diagonal/>
    </border>
    <border>
      <left/>
      <right/>
      <top style="thin">
        <color theme="0" tint="-0.34998626667073579"/>
      </top>
      <bottom/>
      <diagonal/>
    </border>
    <border>
      <left style="thin">
        <color theme="0" tint="-0.499984740745262"/>
      </left>
      <right/>
      <top style="thin">
        <color theme="0" tint="-0.34998626667073579"/>
      </top>
      <bottom style="thin">
        <color theme="0" tint="-0.499984740745262"/>
      </bottom>
      <diagonal/>
    </border>
    <border>
      <left style="thin">
        <color theme="0" tint="-0.499984740745262"/>
      </left>
      <right/>
      <top style="thin">
        <color theme="0" tint="-0.249977111117893"/>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249977111117893"/>
      </top>
      <bottom style="thin">
        <color theme="0" tint="-0.34998626667073579"/>
      </bottom>
      <diagonal/>
    </border>
    <border>
      <left/>
      <right/>
      <top style="thin">
        <color rgb="FFBFBFBF"/>
      </top>
      <bottom style="thin">
        <color theme="0" tint="-0.34998626667073579"/>
      </bottom>
      <diagonal/>
    </border>
    <border>
      <left/>
      <right/>
      <top style="thin">
        <color theme="0" tint="-0.249977111117893"/>
      </top>
      <bottom style="thin">
        <color theme="0" tint="-0.34998626667073579"/>
      </bottom>
      <diagonal/>
    </border>
    <border>
      <left style="thin">
        <color theme="0" tint="-0.24994659260841701"/>
      </left>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499984740745262"/>
      </right>
      <top style="thin">
        <color theme="0" tint="-0.249977111117893"/>
      </top>
      <bottom style="thin">
        <color theme="0" tint="-0.34998626667073579"/>
      </bottom>
      <diagonal/>
    </border>
    <border>
      <left/>
      <right/>
      <top style="thin">
        <color theme="0" tint="-0.34998626667073579"/>
      </top>
      <bottom style="thin">
        <color theme="0" tint="-0.249977111117893"/>
      </bottom>
      <diagonal/>
    </border>
    <border>
      <left style="thin">
        <color theme="0" tint="-0.24994659260841701"/>
      </left>
      <right/>
      <top style="thin">
        <color theme="0" tint="-0.499984740745262"/>
      </top>
      <bottom style="thin">
        <color theme="0" tint="-0.34998626667073579"/>
      </bottom>
      <diagonal/>
    </border>
    <border>
      <left/>
      <right style="thin">
        <color theme="0" tint="-0.249977111117893"/>
      </right>
      <top style="thin">
        <color theme="0" tint="-0.499984740745262"/>
      </top>
      <bottom style="thin">
        <color theme="0" tint="-0.34998626667073579"/>
      </bottom>
      <diagonal/>
    </border>
    <border>
      <left style="thin">
        <color theme="0" tint="-0.24994659260841701"/>
      </left>
      <right/>
      <top style="thin">
        <color theme="0" tint="-0.34998626667073579"/>
      </top>
      <bottom style="thin">
        <color theme="0" tint="-0.499984740745262"/>
      </bottom>
      <diagonal/>
    </border>
    <border>
      <left style="thin">
        <color theme="0" tint="-0.24994659260841701"/>
      </left>
      <right/>
      <top/>
      <bottom/>
      <diagonal/>
    </border>
    <border>
      <left/>
      <right style="thin">
        <color theme="0" tint="-0.249977111117893"/>
      </right>
      <top style="thin">
        <color theme="0" tint="-0.34998626667073579"/>
      </top>
      <bottom style="thin">
        <color theme="0" tint="-0.34998626667073579"/>
      </bottom>
      <diagonal/>
    </border>
    <border>
      <left/>
      <right/>
      <top style="thin">
        <color theme="0" tint="-0.499984740745262"/>
      </top>
      <bottom style="thin">
        <color theme="0" tint="-0.34998626667073579"/>
      </bottom>
      <diagonal/>
    </border>
    <border>
      <left/>
      <right style="thin">
        <color theme="0" tint="-0.249977111117893"/>
      </right>
      <top style="thin">
        <color theme="0" tint="-0.34998626667073579"/>
      </top>
      <bottom style="thin">
        <color theme="0" tint="-0.249977111117893"/>
      </bottom>
      <diagonal/>
    </border>
    <border>
      <left style="thin">
        <color theme="0" tint="-0.24994659260841701"/>
      </left>
      <right/>
      <top style="thin">
        <color theme="0" tint="-0.34998626667073579"/>
      </top>
      <bottom style="thin">
        <color theme="0" tint="-0.249977111117893"/>
      </bottom>
      <diagonal/>
    </border>
    <border>
      <left/>
      <right style="thin">
        <color theme="0" tint="-0.249977111117893"/>
      </right>
      <top style="thin">
        <color theme="0" tint="-0.249977111117893"/>
      </top>
      <bottom style="thin">
        <color theme="0" tint="-0.34998626667073579"/>
      </bottom>
      <diagonal/>
    </border>
    <border>
      <left style="thin">
        <color theme="0" tint="-0.24994659260841701"/>
      </left>
      <right/>
      <top style="thin">
        <color theme="0" tint="-0.34998626667073579"/>
      </top>
      <bottom/>
      <diagonal/>
    </border>
    <border>
      <left style="thin">
        <color theme="0" tint="-0.24994659260841701"/>
      </left>
      <right/>
      <top style="thin">
        <color theme="0" tint="-0.34998626667073579"/>
      </top>
      <bottom style="thin">
        <color theme="0" tint="-0.34998626667073579"/>
      </bottom>
      <diagonal/>
    </border>
    <border>
      <left/>
      <right style="thin">
        <color theme="0" tint="-0.249977111117893"/>
      </right>
      <top style="thin">
        <color theme="0" tint="-0.34998626667073579"/>
      </top>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right/>
      <top/>
      <bottom style="thin">
        <color theme="0" tint="-0.34998626667073579"/>
      </bottom>
      <diagonal/>
    </border>
    <border>
      <left/>
      <right style="thin">
        <color theme="0" tint="-0.249977111117893"/>
      </right>
      <top style="thin">
        <color theme="0" tint="-0.34998626667073579"/>
      </top>
      <bottom style="thin">
        <color theme="0" tint="-0.499984740745262"/>
      </bottom>
      <diagonal/>
    </border>
    <border>
      <left style="thin">
        <color theme="0" tint="-0.499984740745262"/>
      </left>
      <right/>
      <top style="thin">
        <color theme="0" tint="-0.499984740745262"/>
      </top>
      <bottom style="thin">
        <color theme="0" tint="-0.34998626667073579"/>
      </bottom>
      <diagonal/>
    </border>
    <border>
      <left style="thin">
        <color theme="0" tint="-0.499984740745262"/>
      </left>
      <right/>
      <top/>
      <bottom style="thin">
        <color theme="0" tint="-0.34998626667073579"/>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1"/>
      </left>
      <right/>
      <top style="thin">
        <color theme="1"/>
      </top>
      <bottom style="thin">
        <color theme="0" tint="-0.499984740745262"/>
      </bottom>
      <diagonal/>
    </border>
    <border>
      <left/>
      <right/>
      <top style="thin">
        <color theme="1"/>
      </top>
      <bottom style="thin">
        <color theme="0" tint="-0.499984740745262"/>
      </bottom>
      <diagonal/>
    </border>
    <border>
      <left/>
      <right style="thin">
        <color theme="1"/>
      </right>
      <top style="thin">
        <color theme="1"/>
      </top>
      <bottom style="thin">
        <color theme="0" tint="-0.499984740745262"/>
      </bottom>
      <diagonal/>
    </border>
    <border>
      <left style="thin">
        <color theme="1"/>
      </left>
      <right/>
      <top style="thin">
        <color theme="0" tint="-0.499984740745262"/>
      </top>
      <bottom/>
      <diagonal/>
    </border>
    <border>
      <left/>
      <right style="thin">
        <color theme="1"/>
      </right>
      <top style="thin">
        <color theme="0" tint="-0.499984740745262"/>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diagonal/>
    </border>
    <border>
      <left/>
      <right style="thin">
        <color theme="0" tint="-0.34998626667073579"/>
      </right>
      <top/>
      <bottom style="thin">
        <color indexed="64"/>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indexed="64"/>
      </top>
      <bottom style="thin">
        <color indexed="64"/>
      </bottom>
      <diagonal/>
    </border>
  </borders>
  <cellStyleXfs count="90">
    <xf numFmtId="0" fontId="0" fillId="0" borderId="0"/>
    <xf numFmtId="0" fontId="3" fillId="0" borderId="0"/>
    <xf numFmtId="0" fontId="14" fillId="0" borderId="0" applyNumberFormat="0" applyFill="0" applyBorder="0" applyAlignment="0" applyProtection="0"/>
    <xf numFmtId="0" fontId="36" fillId="0" borderId="0"/>
    <xf numFmtId="0" fontId="3" fillId="0" borderId="0"/>
    <xf numFmtId="0" fontId="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1047">
    <xf numFmtId="0" fontId="0" fillId="0" borderId="0" xfId="0"/>
    <xf numFmtId="14" fontId="2" fillId="2" borderId="0" xfId="1" applyNumberFormat="1" applyFont="1" applyFill="1" applyBorder="1" applyAlignment="1">
      <alignment horizontal="righ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3" xfId="0" applyFont="1" applyBorder="1" applyAlignment="1">
      <alignment vertical="center" wrapText="1"/>
    </xf>
    <xf numFmtId="9" fontId="6" fillId="0" borderId="3" xfId="0" applyNumberFormat="1" applyFont="1" applyBorder="1" applyAlignment="1">
      <alignment horizontal="center" vertical="center"/>
    </xf>
    <xf numFmtId="0" fontId="35" fillId="0" borderId="3" xfId="0" applyFont="1" applyBorder="1" applyAlignment="1">
      <alignment horizontal="center" vertical="center"/>
    </xf>
    <xf numFmtId="9" fontId="6" fillId="0" borderId="3" xfId="0" applyNumberFormat="1" applyFont="1" applyBorder="1" applyAlignment="1">
      <alignment vertical="center" wrapText="1"/>
    </xf>
    <xf numFmtId="49" fontId="6" fillId="0" borderId="0" xfId="0" applyNumberFormat="1" applyFont="1" applyBorder="1" applyAlignment="1">
      <alignment vertical="center"/>
    </xf>
    <xf numFmtId="0" fontId="6" fillId="0" borderId="0" xfId="0" applyFont="1" applyBorder="1" applyAlignment="1">
      <alignment vertical="center" wrapText="1"/>
    </xf>
    <xf numFmtId="0" fontId="35" fillId="0" borderId="0" xfId="0" applyFont="1" applyAlignment="1">
      <alignment vertical="center"/>
    </xf>
    <xf numFmtId="0" fontId="6" fillId="2" borderId="3" xfId="0" applyFont="1" applyFill="1" applyBorder="1" applyAlignment="1">
      <alignment horizontal="center" vertical="center"/>
    </xf>
    <xf numFmtId="0" fontId="2" fillId="2" borderId="0" xfId="1" applyFont="1" applyFill="1" applyBorder="1" applyAlignment="1">
      <alignment vertical="top"/>
    </xf>
    <xf numFmtId="0" fontId="2" fillId="2" borderId="0" xfId="1" applyFont="1" applyFill="1" applyBorder="1" applyAlignment="1">
      <alignment horizontal="center" vertical="top"/>
    </xf>
    <xf numFmtId="0" fontId="2" fillId="2" borderId="0" xfId="1" applyFont="1" applyFill="1" applyBorder="1" applyAlignment="1">
      <alignment horizontal="right" vertical="top"/>
    </xf>
    <xf numFmtId="0" fontId="4" fillId="2" borderId="0" xfId="3" applyFont="1" applyFill="1"/>
    <xf numFmtId="0" fontId="4" fillId="0" borderId="0" xfId="3" applyFont="1"/>
    <xf numFmtId="0" fontId="4" fillId="0" borderId="0" xfId="3" applyFont="1" applyAlignment="1">
      <alignment vertical="center"/>
    </xf>
    <xf numFmtId="9" fontId="6" fillId="0" borderId="0" xfId="0" applyNumberFormat="1" applyFont="1" applyBorder="1" applyAlignment="1">
      <alignment horizontal="center" vertical="center"/>
    </xf>
    <xf numFmtId="0" fontId="35" fillId="0" borderId="0" xfId="0" applyFont="1" applyBorder="1" applyAlignment="1">
      <alignment horizontal="center" vertical="center"/>
    </xf>
    <xf numFmtId="0" fontId="35" fillId="0" borderId="0" xfId="0" applyFont="1" applyBorder="1" applyAlignment="1">
      <alignment vertical="center"/>
    </xf>
    <xf numFmtId="0" fontId="38" fillId="0" borderId="3" xfId="0" applyFont="1" applyBorder="1" applyAlignment="1">
      <alignment horizontal="left" vertical="center" indent="1"/>
    </xf>
    <xf numFmtId="49" fontId="6" fillId="0" borderId="3" xfId="0" applyNumberFormat="1" applyFont="1" applyBorder="1" applyAlignment="1">
      <alignment horizontal="left" vertical="center" indent="1"/>
    </xf>
    <xf numFmtId="0" fontId="6" fillId="0" borderId="3" xfId="0" applyFont="1" applyBorder="1" applyAlignment="1">
      <alignment horizontal="left" vertical="center" indent="1"/>
    </xf>
    <xf numFmtId="0" fontId="6" fillId="5" borderId="6" xfId="0" applyFon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6" fillId="0" borderId="3" xfId="0" applyFont="1" applyFill="1" applyBorder="1" applyAlignment="1">
      <alignment horizontal="center" vertical="center"/>
    </xf>
    <xf numFmtId="9" fontId="6" fillId="5" borderId="3" xfId="0" applyNumberFormat="1" applyFont="1" applyFill="1" applyBorder="1" applyAlignment="1">
      <alignment horizontal="center" vertical="center"/>
    </xf>
    <xf numFmtId="0" fontId="6" fillId="5"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0" fillId="4" borderId="0" xfId="0" applyFill="1"/>
    <xf numFmtId="0" fontId="0" fillId="0" borderId="8" xfId="0" applyBorder="1"/>
    <xf numFmtId="0" fontId="0" fillId="0" borderId="0" xfId="0" applyBorder="1"/>
    <xf numFmtId="0" fontId="0" fillId="4" borderId="0" xfId="0" applyFill="1" applyBorder="1"/>
    <xf numFmtId="0" fontId="47" fillId="0" borderId="0" xfId="3" applyFont="1"/>
    <xf numFmtId="14" fontId="48" fillId="2" borderId="0" xfId="1" applyNumberFormat="1" applyFont="1" applyFill="1" applyBorder="1" applyAlignment="1">
      <alignment horizontal="right" vertical="top"/>
    </xf>
    <xf numFmtId="0" fontId="19" fillId="4" borderId="0" xfId="0" applyFont="1" applyFill="1" applyBorder="1" applyAlignment="1">
      <alignment horizontal="center" vertical="center"/>
    </xf>
    <xf numFmtId="0" fontId="19" fillId="4" borderId="0" xfId="0" applyFont="1" applyFill="1" applyBorder="1" applyAlignment="1">
      <alignment horizontal="left" vertical="center"/>
    </xf>
    <xf numFmtId="0" fontId="49" fillId="0" borderId="0" xfId="3" applyFont="1"/>
    <xf numFmtId="0" fontId="56" fillId="0" borderId="0" xfId="0" applyFont="1"/>
    <xf numFmtId="0" fontId="46" fillId="0" borderId="0" xfId="0" applyFont="1"/>
    <xf numFmtId="9" fontId="6" fillId="0" borderId="32" xfId="0" applyNumberFormat="1" applyFont="1" applyBorder="1" applyAlignment="1">
      <alignment horizontal="center" vertical="center"/>
    </xf>
    <xf numFmtId="9" fontId="5" fillId="0" borderId="32" xfId="0" applyNumberFormat="1" applyFont="1" applyFill="1" applyBorder="1" applyAlignment="1">
      <alignment horizontal="center" vertical="center"/>
    </xf>
    <xf numFmtId="0" fontId="5" fillId="5" borderId="34" xfId="0" applyFont="1" applyFill="1" applyBorder="1" applyAlignment="1">
      <alignment horizontal="left" vertical="center"/>
    </xf>
    <xf numFmtId="0" fontId="6" fillId="5" borderId="34" xfId="0" applyFont="1" applyFill="1" applyBorder="1" applyAlignment="1">
      <alignment vertical="center"/>
    </xf>
    <xf numFmtId="0" fontId="6" fillId="5" borderId="36" xfId="0" applyFont="1" applyFill="1" applyBorder="1" applyAlignment="1">
      <alignment vertical="center"/>
    </xf>
    <xf numFmtId="0" fontId="0" fillId="5" borderId="35" xfId="0" applyFill="1" applyBorder="1" applyAlignment="1">
      <alignment horizontal="center"/>
    </xf>
    <xf numFmtId="0" fontId="55" fillId="4" borderId="0" xfId="0" applyFont="1" applyFill="1" applyBorder="1"/>
    <xf numFmtId="0" fontId="45" fillId="4" borderId="0" xfId="0" applyFont="1" applyFill="1" applyBorder="1" applyAlignment="1">
      <alignment vertical="center"/>
    </xf>
    <xf numFmtId="0" fontId="45" fillId="4" borderId="0" xfId="0" applyFont="1" applyFill="1" applyBorder="1" applyAlignment="1">
      <alignment vertical="center" wrapText="1"/>
    </xf>
    <xf numFmtId="9" fontId="45" fillId="4" borderId="0" xfId="0" applyNumberFormat="1" applyFont="1" applyFill="1" applyBorder="1" applyAlignment="1">
      <alignment horizontal="center" vertical="center"/>
    </xf>
    <xf numFmtId="0" fontId="60" fillId="4" borderId="9" xfId="1" applyNumberFormat="1" applyFont="1" applyFill="1" applyBorder="1" applyAlignment="1" applyProtection="1">
      <alignment horizontal="left" vertical="center" wrapText="1" indent="1"/>
      <protection locked="0"/>
    </xf>
    <xf numFmtId="9" fontId="5" fillId="3" borderId="21" xfId="0" applyNumberFormat="1" applyFont="1" applyFill="1" applyBorder="1" applyAlignment="1">
      <alignment horizontal="left" vertical="center"/>
    </xf>
    <xf numFmtId="9" fontId="7" fillId="3" borderId="21" xfId="0" applyNumberFormat="1" applyFont="1" applyFill="1" applyBorder="1" applyAlignment="1" applyProtection="1">
      <alignment horizontal="center" vertical="center" wrapText="1"/>
    </xf>
    <xf numFmtId="0" fontId="60" fillId="0" borderId="29" xfId="0" applyFont="1" applyBorder="1" applyAlignment="1" applyProtection="1">
      <alignment horizontal="left" vertical="center" wrapText="1" indent="1"/>
      <protection locked="0"/>
    </xf>
    <xf numFmtId="0" fontId="43" fillId="4" borderId="0" xfId="0" applyFont="1" applyFill="1" applyBorder="1" applyAlignment="1">
      <alignment horizontal="left" vertical="center"/>
    </xf>
    <xf numFmtId="0" fontId="43" fillId="4" borderId="0" xfId="0" applyFont="1" applyFill="1" applyBorder="1" applyAlignment="1">
      <alignment horizontal="center" vertical="center"/>
    </xf>
    <xf numFmtId="9" fontId="43" fillId="4" borderId="0" xfId="0" applyNumberFormat="1" applyFont="1" applyFill="1" applyBorder="1" applyAlignment="1">
      <alignment horizontal="right" vertical="center"/>
    </xf>
    <xf numFmtId="0" fontId="25" fillId="2" borderId="20" xfId="0" applyFont="1" applyFill="1" applyBorder="1" applyProtection="1">
      <protection locked="0"/>
    </xf>
    <xf numFmtId="0" fontId="25" fillId="2" borderId="21" xfId="0" applyFont="1" applyFill="1" applyBorder="1" applyProtection="1">
      <protection locked="0"/>
    </xf>
    <xf numFmtId="0" fontId="25" fillId="2" borderId="42" xfId="0" applyFont="1" applyFill="1" applyBorder="1" applyAlignment="1" applyProtection="1">
      <protection locked="0"/>
    </xf>
    <xf numFmtId="0" fontId="25" fillId="2" borderId="21" xfId="0" applyFont="1" applyFill="1" applyBorder="1" applyAlignment="1" applyProtection="1">
      <protection locked="0"/>
    </xf>
    <xf numFmtId="0" fontId="25" fillId="2" borderId="22" xfId="0" applyFont="1" applyFill="1" applyBorder="1" applyProtection="1">
      <protection locked="0"/>
    </xf>
    <xf numFmtId="0" fontId="23" fillId="2" borderId="0" xfId="0" applyFont="1" applyFill="1" applyBorder="1" applyAlignment="1" applyProtection="1">
      <alignment horizontal="left" vertical="top" wrapText="1"/>
    </xf>
    <xf numFmtId="0" fontId="23" fillId="2" borderId="0" xfId="0" applyFont="1" applyFill="1" applyBorder="1" applyAlignment="1" applyProtection="1">
      <alignment vertical="top"/>
    </xf>
    <xf numFmtId="0" fontId="56" fillId="0" borderId="0" xfId="0" applyFont="1" applyAlignment="1">
      <alignment vertical="center"/>
    </xf>
    <xf numFmtId="0" fontId="62" fillId="0" borderId="0" xfId="0" applyFont="1"/>
    <xf numFmtId="0" fontId="57" fillId="0" borderId="0" xfId="0" applyFont="1"/>
    <xf numFmtId="0" fontId="60" fillId="0" borderId="0" xfId="0" applyNumberFormat="1" applyFont="1" applyFill="1" applyBorder="1" applyAlignment="1" applyProtection="1">
      <alignment horizontal="left" vertical="center" wrapText="1" indent="1" shrinkToFit="1"/>
      <protection locked="0"/>
    </xf>
    <xf numFmtId="0" fontId="60" fillId="0" borderId="0" xfId="0" applyNumberFormat="1" applyFont="1" applyFill="1" applyBorder="1" applyAlignment="1" applyProtection="1">
      <alignment horizontal="left" vertical="center" wrapText="1" indent="1"/>
      <protection locked="0"/>
    </xf>
    <xf numFmtId="0" fontId="0" fillId="0" borderId="0" xfId="0"/>
    <xf numFmtId="0" fontId="0" fillId="0" borderId="0" xfId="0"/>
    <xf numFmtId="0" fontId="0" fillId="0" borderId="0" xfId="0"/>
    <xf numFmtId="0" fontId="35" fillId="0" borderId="0" xfId="0" applyFont="1" applyAlignment="1">
      <alignment horizontal="center"/>
    </xf>
    <xf numFmtId="0" fontId="35" fillId="0" borderId="0" xfId="0" applyFont="1" applyAlignment="1">
      <alignment horizontal="center" vertical="center"/>
    </xf>
    <xf numFmtId="0" fontId="0" fillId="0" borderId="0" xfId="0"/>
    <xf numFmtId="0" fontId="40" fillId="0" borderId="0" xfId="0" applyFont="1"/>
    <xf numFmtId="0" fontId="45" fillId="4" borderId="0" xfId="0" applyFont="1" applyFill="1" applyBorder="1"/>
    <xf numFmtId="0" fontId="53" fillId="0" borderId="0" xfId="0" applyFont="1" applyAlignment="1">
      <alignment vertical="center"/>
    </xf>
    <xf numFmtId="0" fontId="66" fillId="0" borderId="0" xfId="0" applyFont="1"/>
    <xf numFmtId="0" fontId="0" fillId="0" borderId="0" xfId="0"/>
    <xf numFmtId="0" fontId="4" fillId="4" borderId="4" xfId="3" applyFont="1" applyFill="1" applyBorder="1"/>
    <xf numFmtId="0" fontId="68" fillId="4" borderId="5" xfId="1" applyFont="1" applyFill="1" applyBorder="1" applyAlignment="1">
      <alignment vertical="center"/>
    </xf>
    <xf numFmtId="0" fontId="47" fillId="4" borderId="20" xfId="3" applyFont="1" applyFill="1" applyBorder="1"/>
    <xf numFmtId="0" fontId="24" fillId="4" borderId="21" xfId="1" applyFont="1" applyFill="1" applyBorder="1" applyAlignment="1">
      <alignment horizontal="center" vertical="top" wrapText="1"/>
    </xf>
    <xf numFmtId="9" fontId="6" fillId="0" borderId="45" xfId="0" applyNumberFormat="1" applyFont="1" applyBorder="1" applyAlignment="1">
      <alignment horizontal="center" vertical="center"/>
    </xf>
    <xf numFmtId="0" fontId="40" fillId="4" borderId="3" xfId="0" applyFont="1" applyFill="1" applyBorder="1" applyAlignment="1">
      <alignment vertical="center" wrapText="1"/>
    </xf>
    <xf numFmtId="9" fontId="40" fillId="4" borderId="3" xfId="0" applyNumberFormat="1" applyFont="1" applyFill="1" applyBorder="1" applyAlignment="1">
      <alignment horizontal="center" vertical="center" wrapText="1"/>
    </xf>
    <xf numFmtId="0" fontId="4" fillId="0" borderId="0" xfId="3" applyFont="1" applyBorder="1"/>
    <xf numFmtId="0" fontId="21" fillId="4" borderId="0" xfId="0" applyFont="1" applyFill="1" applyBorder="1" applyAlignment="1">
      <alignment horizontal="left" vertical="center" wrapText="1" indent="1"/>
    </xf>
    <xf numFmtId="49" fontId="50" fillId="4" borderId="0" xfId="1" applyNumberFormat="1" applyFont="1" applyFill="1" applyBorder="1" applyAlignment="1" applyProtection="1">
      <alignment horizontal="center" vertical="center" wrapText="1"/>
    </xf>
    <xf numFmtId="9" fontId="50" fillId="4" borderId="0" xfId="1" applyNumberFormat="1" applyFont="1" applyFill="1" applyBorder="1" applyAlignment="1" applyProtection="1">
      <alignment horizontal="center" vertical="center"/>
    </xf>
    <xf numFmtId="9" fontId="5" fillId="4" borderId="0" xfId="1" applyNumberFormat="1" applyFont="1" applyFill="1" applyBorder="1" applyAlignment="1" applyProtection="1">
      <alignment horizontal="center" vertical="center"/>
    </xf>
    <xf numFmtId="49" fontId="5" fillId="4" borderId="0" xfId="1" applyNumberFormat="1" applyFont="1" applyFill="1" applyBorder="1" applyAlignment="1" applyProtection="1">
      <alignment horizontal="center" vertical="center" wrapText="1"/>
    </xf>
    <xf numFmtId="49" fontId="16" fillId="4" borderId="0" xfId="1" applyNumberFormat="1" applyFont="1" applyFill="1" applyBorder="1" applyAlignment="1" applyProtection="1">
      <alignment horizontal="left" vertical="center" wrapText="1" indent="1"/>
    </xf>
    <xf numFmtId="0" fontId="4" fillId="0" borderId="0" xfId="3" applyFont="1" applyBorder="1" applyAlignment="1">
      <alignment vertical="center"/>
    </xf>
    <xf numFmtId="14" fontId="48" fillId="2" borderId="0" xfId="1" applyNumberFormat="1" applyFont="1" applyFill="1" applyBorder="1" applyAlignment="1">
      <alignment horizontal="right" vertical="center"/>
    </xf>
    <xf numFmtId="0" fontId="48" fillId="2" borderId="0" xfId="0" applyFont="1" applyFill="1" applyBorder="1" applyAlignment="1">
      <alignment horizontal="left" vertical="top"/>
    </xf>
    <xf numFmtId="0" fontId="48" fillId="2" borderId="0" xfId="0" applyFont="1" applyFill="1" applyBorder="1" applyAlignment="1">
      <alignment horizontal="center" vertical="top"/>
    </xf>
    <xf numFmtId="0" fontId="78" fillId="0" borderId="0" xfId="0" applyFont="1" applyAlignment="1">
      <alignment vertical="top"/>
    </xf>
    <xf numFmtId="0" fontId="4" fillId="2" borderId="21" xfId="0" applyFont="1" applyFill="1" applyBorder="1" applyAlignment="1">
      <alignment horizontal="center" vertical="center"/>
    </xf>
    <xf numFmtId="0" fontId="5" fillId="3" borderId="21" xfId="0" applyFont="1" applyFill="1" applyBorder="1" applyAlignment="1">
      <alignment horizontal="left" vertical="center" indent="1"/>
    </xf>
    <xf numFmtId="0" fontId="6" fillId="3" borderId="21" xfId="0" applyFont="1" applyFill="1" applyBorder="1" applyAlignment="1">
      <alignment horizontal="right" vertical="center"/>
    </xf>
    <xf numFmtId="9" fontId="6" fillId="9" borderId="37" xfId="0" applyNumberFormat="1" applyFont="1" applyFill="1" applyBorder="1" applyAlignment="1">
      <alignment horizontal="center" vertical="center"/>
    </xf>
    <xf numFmtId="9" fontId="6" fillId="9" borderId="41" xfId="0" applyNumberFormat="1" applyFont="1" applyFill="1" applyBorder="1" applyAlignment="1">
      <alignment horizontal="center" vertical="center"/>
    </xf>
    <xf numFmtId="0" fontId="46" fillId="0" borderId="0" xfId="0" applyFont="1" applyBorder="1"/>
    <xf numFmtId="0" fontId="46" fillId="0" borderId="0" xfId="0" applyFont="1" applyBorder="1" applyAlignment="1"/>
    <xf numFmtId="0" fontId="46" fillId="0" borderId="0" xfId="0" applyFont="1" applyAlignment="1"/>
    <xf numFmtId="0" fontId="57" fillId="0" borderId="0" xfId="0" applyFont="1" applyBorder="1"/>
    <xf numFmtId="0" fontId="46" fillId="0" borderId="0" xfId="0" applyFont="1" applyAlignment="1">
      <alignment vertical="center"/>
    </xf>
    <xf numFmtId="0" fontId="62" fillId="0" borderId="0" xfId="0" applyFont="1" applyBorder="1"/>
    <xf numFmtId="0" fontId="84" fillId="0" borderId="12" xfId="0" applyFont="1" applyBorder="1"/>
    <xf numFmtId="0" fontId="81" fillId="4" borderId="0" xfId="0" applyFont="1" applyFill="1" applyAlignment="1" applyProtection="1">
      <alignment horizontal="left" vertical="center"/>
    </xf>
    <xf numFmtId="0" fontId="74" fillId="4" borderId="0" xfId="0" applyFont="1" applyFill="1" applyBorder="1" applyAlignment="1" applyProtection="1">
      <alignment horizontal="left" vertical="center"/>
    </xf>
    <xf numFmtId="0" fontId="74" fillId="4" borderId="0" xfId="0" applyFont="1" applyFill="1" applyBorder="1" applyAlignment="1" applyProtection="1">
      <alignment horizontal="center" vertical="center"/>
    </xf>
    <xf numFmtId="14" fontId="74" fillId="4" borderId="0" xfId="1" applyNumberFormat="1" applyFont="1" applyFill="1" applyBorder="1" applyAlignment="1" applyProtection="1">
      <alignment horizontal="right" vertical="center"/>
    </xf>
    <xf numFmtId="9" fontId="79" fillId="4" borderId="9" xfId="1" applyNumberFormat="1" applyFont="1" applyFill="1" applyBorder="1" applyAlignment="1" applyProtection="1">
      <alignment horizontal="center" vertical="center"/>
      <protection locked="0"/>
    </xf>
    <xf numFmtId="0" fontId="66" fillId="5" borderId="35" xfId="0" applyFont="1" applyFill="1" applyBorder="1" applyAlignment="1">
      <alignment horizontal="center"/>
    </xf>
    <xf numFmtId="0" fontId="0" fillId="0" borderId="0" xfId="0" applyFill="1" applyAlignment="1">
      <alignment horizontal="center"/>
    </xf>
    <xf numFmtId="0" fontId="0" fillId="0" borderId="0" xfId="0" applyFill="1"/>
    <xf numFmtId="49" fontId="6" fillId="0" borderId="3" xfId="0" applyNumberFormat="1" applyFont="1" applyBorder="1" applyAlignment="1">
      <alignment horizontal="left" vertical="center" wrapText="1" indent="1"/>
    </xf>
    <xf numFmtId="0" fontId="59" fillId="0" borderId="0" xfId="0" applyFont="1" applyAlignment="1">
      <alignment horizontal="left" indent="1"/>
    </xf>
    <xf numFmtId="0" fontId="66" fillId="0" borderId="32" xfId="0" applyNumberFormat="1" applyFont="1" applyBorder="1" applyAlignment="1">
      <alignment horizontal="center" vertical="center"/>
    </xf>
    <xf numFmtId="0" fontId="40" fillId="0" borderId="32" xfId="0" applyNumberFormat="1" applyFont="1" applyBorder="1" applyAlignment="1">
      <alignment horizontal="left" vertical="center" indent="1"/>
    </xf>
    <xf numFmtId="9" fontId="40" fillId="0" borderId="32" xfId="0" applyNumberFormat="1" applyFont="1" applyBorder="1" applyAlignment="1">
      <alignment horizontal="center" vertical="center"/>
    </xf>
    <xf numFmtId="49" fontId="66" fillId="0" borderId="0" xfId="0" applyNumberFormat="1" applyFont="1" applyAlignment="1">
      <alignment horizontal="left" indent="1"/>
    </xf>
    <xf numFmtId="0" fontId="6" fillId="5" borderId="54" xfId="0" applyFont="1" applyFill="1" applyBorder="1" applyAlignment="1">
      <alignment horizontal="center" vertical="center"/>
    </xf>
    <xf numFmtId="0" fontId="6" fillId="5" borderId="55" xfId="0" applyFont="1" applyFill="1" applyBorder="1" applyAlignment="1">
      <alignment horizontal="left" vertical="center" indent="1"/>
    </xf>
    <xf numFmtId="9" fontId="40" fillId="0" borderId="56" xfId="0" applyNumberFormat="1" applyFont="1" applyFill="1" applyBorder="1" applyAlignment="1">
      <alignment horizontal="center" vertical="center"/>
    </xf>
    <xf numFmtId="49" fontId="40" fillId="0" borderId="56" xfId="0" applyNumberFormat="1" applyFont="1" applyFill="1" applyBorder="1" applyAlignment="1">
      <alignment horizontal="left" vertical="center" indent="1"/>
    </xf>
    <xf numFmtId="0" fontId="66" fillId="0" borderId="3" xfId="0" applyFont="1" applyBorder="1" applyAlignment="1">
      <alignment horizontal="left" indent="1"/>
    </xf>
    <xf numFmtId="9" fontId="0" fillId="0" borderId="3" xfId="0" applyNumberFormat="1" applyBorder="1" applyAlignment="1">
      <alignment horizontal="center"/>
    </xf>
    <xf numFmtId="0" fontId="38" fillId="0" borderId="3" xfId="0" applyNumberFormat="1" applyFont="1" applyBorder="1" applyAlignment="1">
      <alignment horizontal="left" vertical="center" wrapText="1" indent="1"/>
    </xf>
    <xf numFmtId="0" fontId="69" fillId="7" borderId="9" xfId="1" applyFont="1" applyFill="1" applyBorder="1" applyAlignment="1" applyProtection="1">
      <alignment horizontal="center" vertical="center" wrapText="1"/>
    </xf>
    <xf numFmtId="0" fontId="67" fillId="7" borderId="9" xfId="1" applyFont="1" applyFill="1" applyBorder="1" applyAlignment="1" applyProtection="1">
      <alignment horizontal="center" vertical="center" wrapText="1"/>
    </xf>
    <xf numFmtId="9" fontId="5" fillId="7" borderId="9" xfId="1" applyNumberFormat="1" applyFont="1" applyFill="1" applyBorder="1" applyAlignment="1" applyProtection="1">
      <alignment horizontal="center" vertical="center"/>
    </xf>
    <xf numFmtId="0" fontId="15" fillId="18" borderId="38" xfId="1" applyFont="1" applyFill="1" applyBorder="1" applyAlignment="1">
      <alignment horizontal="center" vertical="center" wrapText="1"/>
    </xf>
    <xf numFmtId="0" fontId="15" fillId="18" borderId="39" xfId="1" applyFont="1" applyFill="1" applyBorder="1" applyAlignment="1">
      <alignment horizontal="center" vertical="center" wrapText="1"/>
    </xf>
    <xf numFmtId="0" fontId="54" fillId="18" borderId="39" xfId="1" applyFont="1" applyFill="1" applyBorder="1" applyAlignment="1">
      <alignment horizontal="center" vertical="center" wrapText="1"/>
    </xf>
    <xf numFmtId="0" fontId="15" fillId="18" borderId="40" xfId="1" applyFont="1" applyFill="1" applyBorder="1" applyAlignment="1">
      <alignment horizontal="center" vertical="center" wrapText="1"/>
    </xf>
    <xf numFmtId="166" fontId="16" fillId="19" borderId="28" xfId="0" applyNumberFormat="1" applyFont="1" applyFill="1" applyBorder="1" applyAlignment="1" applyProtection="1">
      <alignment horizontal="center" vertical="center" wrapText="1"/>
    </xf>
    <xf numFmtId="9" fontId="16" fillId="19" borderId="16" xfId="0" applyNumberFormat="1" applyFont="1" applyFill="1" applyBorder="1" applyAlignment="1">
      <alignment horizontal="center" vertical="center"/>
    </xf>
    <xf numFmtId="0" fontId="16" fillId="19" borderId="14" xfId="1" applyNumberFormat="1" applyFont="1" applyFill="1" applyBorder="1" applyAlignment="1">
      <alignment horizontal="center" vertical="center" wrapText="1"/>
    </xf>
    <xf numFmtId="0" fontId="16" fillId="19" borderId="12" xfId="1" applyNumberFormat="1" applyFont="1" applyFill="1" applyBorder="1" applyAlignment="1">
      <alignment horizontal="center" vertical="center" wrapText="1"/>
    </xf>
    <xf numFmtId="9" fontId="16" fillId="12" borderId="16" xfId="0" applyNumberFormat="1" applyFont="1" applyFill="1" applyBorder="1" applyAlignment="1">
      <alignment horizontal="center" vertical="center"/>
    </xf>
    <xf numFmtId="0" fontId="16" fillId="12" borderId="12" xfId="1" applyNumberFormat="1" applyFont="1" applyFill="1" applyBorder="1" applyAlignment="1">
      <alignment horizontal="center" vertical="center" wrapText="1"/>
    </xf>
    <xf numFmtId="0" fontId="80" fillId="7" borderId="19" xfId="0" applyFont="1" applyFill="1" applyBorder="1" applyAlignment="1">
      <alignment vertical="center"/>
    </xf>
    <xf numFmtId="0" fontId="80" fillId="7" borderId="0" xfId="0" applyFont="1" applyFill="1" applyBorder="1" applyAlignment="1">
      <alignment vertical="center"/>
    </xf>
    <xf numFmtId="0" fontId="17" fillId="2" borderId="13" xfId="0" applyFont="1" applyFill="1" applyBorder="1" applyAlignment="1" applyProtection="1">
      <alignment horizontal="center" vertical="center" wrapText="1"/>
      <protection locked="0"/>
    </xf>
    <xf numFmtId="9" fontId="16" fillId="19" borderId="58" xfId="0" applyNumberFormat="1" applyFont="1" applyFill="1" applyBorder="1" applyAlignment="1">
      <alignment horizontal="center" vertical="center"/>
    </xf>
    <xf numFmtId="0" fontId="16" fillId="19" borderId="59" xfId="1" applyNumberFormat="1" applyFont="1" applyFill="1" applyBorder="1" applyAlignment="1">
      <alignment horizontal="center" vertical="center" wrapText="1"/>
    </xf>
    <xf numFmtId="0" fontId="60" fillId="4" borderId="10" xfId="1" applyNumberFormat="1" applyFont="1" applyFill="1" applyBorder="1" applyAlignment="1" applyProtection="1">
      <alignment horizontal="left" vertical="center" wrapText="1" indent="1"/>
      <protection locked="0"/>
    </xf>
    <xf numFmtId="0" fontId="60" fillId="0" borderId="27" xfId="0" applyFont="1" applyBorder="1" applyAlignment="1" applyProtection="1">
      <alignment horizontal="left" vertical="center" wrapText="1" indent="1"/>
      <protection locked="0"/>
    </xf>
    <xf numFmtId="9" fontId="16" fillId="19" borderId="61" xfId="0" applyNumberFormat="1" applyFont="1" applyFill="1" applyBorder="1" applyAlignment="1">
      <alignment horizontal="center" vertical="center"/>
    </xf>
    <xf numFmtId="0" fontId="16" fillId="19" borderId="62" xfId="1" applyNumberFormat="1" applyFont="1" applyFill="1" applyBorder="1" applyAlignment="1">
      <alignment horizontal="center" vertical="center" wrapText="1"/>
    </xf>
    <xf numFmtId="0" fontId="60" fillId="4" borderId="30" xfId="1" applyNumberFormat="1" applyFont="1" applyFill="1" applyBorder="1" applyAlignment="1" applyProtection="1">
      <alignment horizontal="left" vertical="center" wrapText="1" indent="1"/>
      <protection locked="0"/>
    </xf>
    <xf numFmtId="0" fontId="60" fillId="0" borderId="25" xfId="0" applyFont="1" applyBorder="1" applyAlignment="1" applyProtection="1">
      <alignment horizontal="left" vertical="center" wrapText="1" indent="1"/>
      <protection locked="0"/>
    </xf>
    <xf numFmtId="0" fontId="16" fillId="19" borderId="13" xfId="1" applyNumberFormat="1" applyFont="1" applyFill="1" applyBorder="1" applyAlignment="1">
      <alignment horizontal="center" vertical="center" wrapText="1"/>
    </xf>
    <xf numFmtId="0" fontId="16" fillId="19" borderId="11" xfId="1" applyNumberFormat="1" applyFont="1" applyFill="1" applyBorder="1" applyAlignment="1">
      <alignment horizontal="center" vertical="center" wrapText="1"/>
    </xf>
    <xf numFmtId="0" fontId="60" fillId="4" borderId="63" xfId="1" applyNumberFormat="1" applyFont="1" applyFill="1" applyBorder="1" applyAlignment="1" applyProtection="1">
      <alignment horizontal="left" vertical="center" wrapText="1" indent="1"/>
      <protection locked="0"/>
    </xf>
    <xf numFmtId="9" fontId="16" fillId="12" borderId="58" xfId="0" applyNumberFormat="1" applyFont="1" applyFill="1" applyBorder="1" applyAlignment="1">
      <alignment horizontal="center" vertical="center"/>
    </xf>
    <xf numFmtId="0" fontId="16" fillId="12" borderId="13" xfId="1" applyNumberFormat="1" applyFont="1" applyFill="1" applyBorder="1" applyAlignment="1">
      <alignment horizontal="center" vertical="center" wrapText="1"/>
    </xf>
    <xf numFmtId="9" fontId="16" fillId="12" borderId="61" xfId="0" applyNumberFormat="1" applyFont="1" applyFill="1" applyBorder="1" applyAlignment="1">
      <alignment horizontal="center" vertical="center"/>
    </xf>
    <xf numFmtId="0" fontId="16" fillId="12" borderId="11" xfId="1" applyNumberFormat="1" applyFont="1" applyFill="1" applyBorder="1" applyAlignment="1">
      <alignment horizontal="center" vertical="center" wrapText="1"/>
    </xf>
    <xf numFmtId="14" fontId="16" fillId="10" borderId="0" xfId="1" applyNumberFormat="1" applyFont="1" applyFill="1" applyBorder="1" applyAlignment="1">
      <alignment horizontal="left" vertical="center" wrapText="1"/>
    </xf>
    <xf numFmtId="0" fontId="16" fillId="10" borderId="0" xfId="1" applyNumberFormat="1" applyFont="1" applyFill="1" applyBorder="1" applyAlignment="1">
      <alignment horizontal="left" vertical="center" wrapText="1"/>
    </xf>
    <xf numFmtId="0" fontId="83" fillId="10" borderId="0" xfId="0" applyFont="1" applyFill="1" applyBorder="1" applyAlignment="1">
      <alignment horizontal="center" vertical="center" wrapText="1"/>
    </xf>
    <xf numFmtId="0" fontId="4" fillId="10" borderId="0" xfId="0" applyFont="1" applyFill="1" applyBorder="1"/>
    <xf numFmtId="0" fontId="4" fillId="10" borderId="23" xfId="0" applyFont="1" applyFill="1" applyBorder="1"/>
    <xf numFmtId="0" fontId="8" fillId="4" borderId="21" xfId="0" applyFont="1" applyFill="1" applyBorder="1" applyAlignment="1">
      <alignment horizontal="center" vertical="center"/>
    </xf>
    <xf numFmtId="0" fontId="9" fillId="4" borderId="21" xfId="0" applyNumberFormat="1" applyFont="1" applyFill="1" applyBorder="1" applyAlignment="1">
      <alignment horizontal="center" vertical="center"/>
    </xf>
    <xf numFmtId="0" fontId="87" fillId="0" borderId="0" xfId="0" applyFont="1"/>
    <xf numFmtId="0" fontId="1" fillId="0" borderId="0" xfId="3" applyFont="1"/>
    <xf numFmtId="0" fontId="88" fillId="4" borderId="0" xfId="3" applyFont="1" applyFill="1" applyAlignment="1">
      <alignment vertical="center"/>
    </xf>
    <xf numFmtId="0" fontId="88" fillId="4" borderId="0" xfId="3" applyFont="1" applyFill="1" applyAlignment="1">
      <alignment horizontal="right" vertical="center"/>
    </xf>
    <xf numFmtId="0" fontId="78" fillId="0" borderId="0" xfId="0" applyFont="1" applyBorder="1" applyAlignment="1">
      <alignment horizontal="left" vertical="center"/>
    </xf>
    <xf numFmtId="0" fontId="78" fillId="0" borderId="0" xfId="0" applyFont="1" applyBorder="1" applyAlignment="1">
      <alignment horizontal="right"/>
    </xf>
    <xf numFmtId="0" fontId="78" fillId="4" borderId="0" xfId="0" applyFont="1" applyFill="1" applyAlignment="1">
      <alignment vertical="center"/>
    </xf>
    <xf numFmtId="0" fontId="76" fillId="4" borderId="0" xfId="0" applyFont="1" applyFill="1" applyAlignment="1">
      <alignment horizontal="left" vertical="center"/>
    </xf>
    <xf numFmtId="0" fontId="88" fillId="0" borderId="0" xfId="0" applyFont="1" applyAlignment="1">
      <alignment horizontal="left" vertical="center"/>
    </xf>
    <xf numFmtId="0" fontId="48" fillId="2" borderId="0" xfId="0" applyFont="1" applyFill="1" applyBorder="1" applyAlignment="1">
      <alignment horizontal="left" vertical="center"/>
    </xf>
    <xf numFmtId="0" fontId="48" fillId="2" borderId="0" xfId="0" applyFont="1" applyFill="1" applyBorder="1" applyAlignment="1">
      <alignment horizontal="center" vertical="center"/>
    </xf>
    <xf numFmtId="0" fontId="89" fillId="0" borderId="0" xfId="0" applyFont="1"/>
    <xf numFmtId="0" fontId="86" fillId="0" borderId="0" xfId="0" applyFont="1"/>
    <xf numFmtId="164" fontId="16" fillId="10" borderId="0" xfId="1" applyNumberFormat="1" applyFont="1" applyFill="1" applyBorder="1" applyAlignment="1">
      <alignment horizontal="left" vertical="center" wrapText="1"/>
    </xf>
    <xf numFmtId="0" fontId="21" fillId="0" borderId="0" xfId="0" applyFont="1"/>
    <xf numFmtId="0" fontId="83" fillId="19" borderId="5" xfId="0" applyFont="1" applyFill="1" applyBorder="1" applyAlignment="1">
      <alignment horizontal="center" vertical="center"/>
    </xf>
    <xf numFmtId="0" fontId="83" fillId="19" borderId="5" xfId="0" applyFont="1" applyFill="1" applyBorder="1" applyAlignment="1">
      <alignment horizontal="left" vertical="center" indent="2"/>
    </xf>
    <xf numFmtId="0" fontId="82" fillId="19" borderId="5" xfId="0" applyFont="1" applyFill="1" applyBorder="1" applyAlignment="1">
      <alignment horizontal="left" vertical="center"/>
    </xf>
    <xf numFmtId="0" fontId="19" fillId="19" borderId="0" xfId="0" applyFont="1" applyFill="1" applyBorder="1"/>
    <xf numFmtId="0" fontId="83" fillId="19" borderId="0" xfId="0" applyFont="1" applyFill="1" applyBorder="1"/>
    <xf numFmtId="0" fontId="83" fillId="19" borderId="23" xfId="0" applyFont="1" applyFill="1" applyBorder="1"/>
    <xf numFmtId="0" fontId="19" fillId="19" borderId="23" xfId="0" applyFont="1" applyFill="1" applyBorder="1"/>
    <xf numFmtId="0" fontId="17" fillId="4" borderId="17" xfId="0" applyFont="1" applyFill="1" applyBorder="1" applyAlignment="1" applyProtection="1">
      <alignment horizontal="left" vertical="center" wrapText="1" indent="1"/>
      <protection locked="0"/>
    </xf>
    <xf numFmtId="0" fontId="86" fillId="0" borderId="0" xfId="0" applyFont="1" applyAlignment="1">
      <alignment vertical="center"/>
    </xf>
    <xf numFmtId="0" fontId="83" fillId="12" borderId="5" xfId="0" applyFont="1" applyFill="1" applyBorder="1" applyAlignment="1">
      <alignment horizontal="center" vertical="center"/>
    </xf>
    <xf numFmtId="0" fontId="83" fillId="12" borderId="5" xfId="0" applyFont="1" applyFill="1" applyBorder="1" applyAlignment="1">
      <alignment horizontal="left" vertical="center" indent="2"/>
    </xf>
    <xf numFmtId="0" fontId="82" fillId="12" borderId="5" xfId="0" applyFont="1" applyFill="1" applyBorder="1" applyAlignment="1">
      <alignment horizontal="center" vertical="center"/>
    </xf>
    <xf numFmtId="0" fontId="19" fillId="12" borderId="19" xfId="0" applyFont="1" applyFill="1" applyBorder="1"/>
    <xf numFmtId="0" fontId="19" fillId="12" borderId="0" xfId="0" applyFont="1" applyFill="1" applyBorder="1"/>
    <xf numFmtId="0" fontId="83" fillId="12" borderId="0" xfId="0" applyFont="1" applyFill="1" applyBorder="1"/>
    <xf numFmtId="0" fontId="17" fillId="4" borderId="12" xfId="0" applyFont="1" applyFill="1" applyBorder="1" applyAlignment="1" applyProtection="1">
      <alignment horizontal="left" vertical="center" wrapText="1" indent="1"/>
      <protection locked="0"/>
    </xf>
    <xf numFmtId="9" fontId="92" fillId="13" borderId="5" xfId="0" applyNumberFormat="1" applyFont="1" applyFill="1" applyBorder="1" applyAlignment="1">
      <alignment horizontal="left" vertical="center"/>
    </xf>
    <xf numFmtId="9" fontId="92" fillId="12" borderId="5" xfId="0" applyNumberFormat="1" applyFont="1" applyFill="1" applyBorder="1" applyAlignment="1">
      <alignment horizontal="center" vertical="center"/>
    </xf>
    <xf numFmtId="9" fontId="93" fillId="20" borderId="5" xfId="0" applyNumberFormat="1" applyFont="1" applyFill="1" applyBorder="1" applyAlignment="1">
      <alignment horizontal="left" vertical="center"/>
    </xf>
    <xf numFmtId="9" fontId="93" fillId="19" borderId="5" xfId="0" applyNumberFormat="1" applyFont="1" applyFill="1" applyBorder="1" applyAlignment="1">
      <alignment horizontal="center" vertical="center"/>
    </xf>
    <xf numFmtId="0" fontId="96" fillId="19" borderId="24" xfId="2" applyFont="1" applyFill="1" applyBorder="1" applyAlignment="1" applyProtection="1">
      <alignment horizontal="center" vertical="center" wrapText="1"/>
    </xf>
    <xf numFmtId="9" fontId="93" fillId="19" borderId="11" xfId="0" applyNumberFormat="1" applyFont="1" applyFill="1" applyBorder="1" applyAlignment="1" applyProtection="1">
      <alignment horizontal="center" vertical="center" wrapText="1"/>
    </xf>
    <xf numFmtId="9" fontId="93" fillId="19" borderId="25" xfId="0" applyNumberFormat="1" applyFont="1" applyFill="1" applyBorder="1" applyAlignment="1" applyProtection="1">
      <alignment horizontal="center" vertical="center" wrapText="1"/>
    </xf>
    <xf numFmtId="0" fontId="97" fillId="19" borderId="33" xfId="1" applyFont="1" applyFill="1" applyBorder="1" applyAlignment="1" applyProtection="1">
      <alignment horizontal="center" vertical="center" wrapText="1"/>
    </xf>
    <xf numFmtId="9" fontId="97" fillId="19" borderId="37" xfId="1" applyNumberFormat="1" applyFont="1" applyFill="1" applyBorder="1" applyAlignment="1" applyProtection="1">
      <alignment horizontal="center" vertical="center" wrapText="1"/>
    </xf>
    <xf numFmtId="9" fontId="97" fillId="19" borderId="41" xfId="1" applyNumberFormat="1" applyFont="1" applyFill="1" applyBorder="1" applyAlignment="1" applyProtection="1">
      <alignment horizontal="center" vertical="center" wrapText="1"/>
    </xf>
    <xf numFmtId="0" fontId="98" fillId="0" borderId="0" xfId="0" applyFont="1"/>
    <xf numFmtId="0" fontId="99" fillId="0" borderId="0" xfId="0" applyFont="1"/>
    <xf numFmtId="0" fontId="43" fillId="19" borderId="6" xfId="0" applyFont="1" applyFill="1" applyBorder="1" applyAlignment="1">
      <alignment horizontal="right" vertical="center"/>
    </xf>
    <xf numFmtId="0" fontId="43" fillId="12" borderId="4" xfId="0" applyFont="1" applyFill="1" applyBorder="1" applyAlignment="1">
      <alignment horizontal="left" vertical="center"/>
    </xf>
    <xf numFmtId="9" fontId="16" fillId="10" borderId="0" xfId="1" applyNumberFormat="1" applyFont="1" applyFill="1" applyBorder="1" applyAlignment="1">
      <alignment horizontal="right" vertical="center" wrapText="1"/>
    </xf>
    <xf numFmtId="166" fontId="16" fillId="19" borderId="26" xfId="0" applyNumberFormat="1" applyFont="1" applyFill="1" applyBorder="1" applyAlignment="1" applyProtection="1">
      <alignment horizontal="center" vertical="center"/>
      <protection locked="0"/>
    </xf>
    <xf numFmtId="166" fontId="16" fillId="19" borderId="24" xfId="0" applyNumberFormat="1" applyFont="1" applyFill="1" applyBorder="1" applyAlignment="1" applyProtection="1">
      <alignment horizontal="center" vertical="center" wrapText="1"/>
    </xf>
    <xf numFmtId="166" fontId="16" fillId="12" borderId="24" xfId="0" applyNumberFormat="1" applyFont="1" applyFill="1" applyBorder="1" applyAlignment="1" applyProtection="1">
      <alignment horizontal="center" vertical="center"/>
    </xf>
    <xf numFmtId="166" fontId="16" fillId="12" borderId="26" xfId="0" applyNumberFormat="1" applyFont="1" applyFill="1" applyBorder="1" applyAlignment="1" applyProtection="1">
      <alignment horizontal="center" vertical="center"/>
    </xf>
    <xf numFmtId="166" fontId="16" fillId="12" borderId="28" xfId="0" applyNumberFormat="1" applyFont="1" applyFill="1" applyBorder="1" applyAlignment="1" applyProtection="1">
      <alignment horizontal="center" vertical="center"/>
    </xf>
    <xf numFmtId="0" fontId="78" fillId="0" borderId="0" xfId="0" applyFont="1" applyAlignment="1">
      <alignment vertical="center"/>
    </xf>
    <xf numFmtId="0" fontId="100" fillId="0" borderId="0" xfId="0" applyFont="1" applyFill="1" applyBorder="1" applyAlignment="1">
      <alignment vertical="center"/>
    </xf>
    <xf numFmtId="9" fontId="11" fillId="8" borderId="1" xfId="0" applyNumberFormat="1" applyFont="1" applyFill="1" applyBorder="1" applyAlignment="1" applyProtection="1">
      <alignment horizontal="center" vertical="center"/>
    </xf>
    <xf numFmtId="9" fontId="3" fillId="15" borderId="0" xfId="0" applyNumberFormat="1" applyFont="1" applyFill="1" applyBorder="1" applyAlignment="1" applyProtection="1">
      <alignment horizontal="center" vertical="center"/>
    </xf>
    <xf numFmtId="0" fontId="78" fillId="4" borderId="0" xfId="0" applyFont="1" applyFill="1" applyAlignment="1">
      <alignment horizontal="right"/>
    </xf>
    <xf numFmtId="49" fontId="6" fillId="2" borderId="23" xfId="0" applyNumberFormat="1" applyFont="1" applyFill="1" applyBorder="1" applyAlignment="1" applyProtection="1">
      <alignment horizontal="left" vertical="center"/>
    </xf>
    <xf numFmtId="0" fontId="66" fillId="0" borderId="0" xfId="0" applyFont="1" applyAlignment="1">
      <alignment vertical="center"/>
    </xf>
    <xf numFmtId="0" fontId="74" fillId="3" borderId="19" xfId="0" applyFont="1" applyFill="1" applyBorder="1" applyAlignment="1" applyProtection="1">
      <alignment horizontal="left" vertical="center" indent="1"/>
    </xf>
    <xf numFmtId="0" fontId="16" fillId="3" borderId="0" xfId="0" applyFont="1" applyFill="1" applyBorder="1" applyAlignment="1" applyProtection="1">
      <alignment horizontal="left" vertical="center" indent="1"/>
    </xf>
    <xf numFmtId="0" fontId="16" fillId="2" borderId="0" xfId="0" applyFont="1" applyFill="1" applyBorder="1" applyAlignment="1" applyProtection="1">
      <alignment horizontal="left" vertical="center" indent="1"/>
    </xf>
    <xf numFmtId="0" fontId="74" fillId="3" borderId="2" xfId="0" applyFont="1" applyFill="1" applyBorder="1" applyAlignment="1" applyProtection="1">
      <alignment horizontal="left" vertical="center" indent="1"/>
    </xf>
    <xf numFmtId="0" fontId="16" fillId="2" borderId="23" xfId="0" applyFont="1" applyFill="1" applyBorder="1" applyAlignment="1" applyProtection="1">
      <alignment horizontal="left" vertical="center" indent="1"/>
    </xf>
    <xf numFmtId="9" fontId="74" fillId="3" borderId="19" xfId="0" applyNumberFormat="1" applyFont="1" applyFill="1" applyBorder="1" applyAlignment="1" applyProtection="1">
      <alignment horizontal="left" vertical="center" indent="1"/>
    </xf>
    <xf numFmtId="9" fontId="101" fillId="3" borderId="0" xfId="0" applyNumberFormat="1" applyFont="1" applyFill="1" applyBorder="1" applyAlignment="1" applyProtection="1">
      <alignment horizontal="left" vertical="center" indent="1"/>
    </xf>
    <xf numFmtId="0" fontId="16" fillId="0" borderId="0" xfId="0" applyFont="1" applyBorder="1" applyAlignment="1" applyProtection="1">
      <alignment horizontal="left" vertical="center" indent="1"/>
    </xf>
    <xf numFmtId="9" fontId="74" fillId="3" borderId="2" xfId="0" applyNumberFormat="1" applyFont="1" applyFill="1" applyBorder="1" applyAlignment="1" applyProtection="1">
      <alignment horizontal="left" vertical="center" indent="1"/>
    </xf>
    <xf numFmtId="0" fontId="16" fillId="0" borderId="23" xfId="0" applyFont="1" applyBorder="1" applyAlignment="1" applyProtection="1">
      <alignment horizontal="left" vertical="center" indent="1"/>
    </xf>
    <xf numFmtId="0" fontId="101" fillId="2" borderId="0" xfId="0" applyFont="1" applyFill="1" applyBorder="1" applyAlignment="1" applyProtection="1">
      <alignment horizontal="left" vertical="center" indent="1"/>
    </xf>
    <xf numFmtId="9" fontId="75" fillId="2" borderId="19" xfId="0" applyNumberFormat="1" applyFont="1" applyFill="1" applyBorder="1" applyAlignment="1" applyProtection="1">
      <alignment horizontal="left" vertical="center" indent="1"/>
    </xf>
    <xf numFmtId="9" fontId="102" fillId="2" borderId="0" xfId="0" applyNumberFormat="1" applyFont="1" applyFill="1" applyBorder="1" applyAlignment="1" applyProtection="1">
      <alignment horizontal="left" vertical="center" indent="1"/>
    </xf>
    <xf numFmtId="9" fontId="75" fillId="2" borderId="2" xfId="0" applyNumberFormat="1" applyFont="1" applyFill="1" applyBorder="1" applyAlignment="1" applyProtection="1">
      <alignment horizontal="left" vertical="center" indent="1"/>
    </xf>
    <xf numFmtId="164" fontId="6" fillId="3" borderId="2" xfId="0" applyNumberFormat="1" applyFont="1" applyFill="1" applyBorder="1" applyAlignment="1" applyProtection="1">
      <alignment horizontal="left" vertical="center" indent="2"/>
    </xf>
    <xf numFmtId="0" fontId="103" fillId="2" borderId="0" xfId="0" applyFont="1" applyFill="1" applyBorder="1" applyAlignment="1" applyProtection="1">
      <alignment horizontal="left" vertical="center" indent="1"/>
    </xf>
    <xf numFmtId="0" fontId="103" fillId="2" borderId="23" xfId="0" applyFont="1" applyFill="1" applyBorder="1" applyAlignment="1" applyProtection="1">
      <alignment horizontal="left" vertical="center" indent="1"/>
    </xf>
    <xf numFmtId="0" fontId="23" fillId="2" borderId="0" xfId="0" applyFont="1" applyFill="1" applyBorder="1" applyAlignment="1" applyProtection="1">
      <alignment horizontal="left" vertical="top"/>
    </xf>
    <xf numFmtId="0" fontId="23" fillId="2" borderId="0" xfId="0" applyFont="1" applyFill="1" applyBorder="1" applyAlignment="1" applyProtection="1">
      <alignment horizontal="right" vertical="top"/>
    </xf>
    <xf numFmtId="0" fontId="77" fillId="0" borderId="0" xfId="0" applyFont="1" applyAlignment="1">
      <alignment vertical="top"/>
    </xf>
    <xf numFmtId="0" fontId="78" fillId="4" borderId="0" xfId="0" applyFont="1" applyFill="1" applyAlignment="1"/>
    <xf numFmtId="0" fontId="77" fillId="4" borderId="0" xfId="0" applyFont="1" applyFill="1" applyAlignment="1"/>
    <xf numFmtId="0" fontId="77" fillId="0" borderId="0" xfId="0" applyFont="1" applyAlignment="1"/>
    <xf numFmtId="0" fontId="104" fillId="0" borderId="45" xfId="0" applyFont="1" applyBorder="1" applyAlignment="1">
      <alignment horizontal="center" vertical="center"/>
    </xf>
    <xf numFmtId="0" fontId="104" fillId="0" borderId="3" xfId="0" applyFont="1" applyBorder="1" applyAlignment="1">
      <alignment horizontal="center" vertical="center"/>
    </xf>
    <xf numFmtId="0" fontId="104" fillId="0" borderId="0" xfId="0" applyFont="1" applyBorder="1" applyAlignment="1">
      <alignment horizontal="center" vertical="center"/>
    </xf>
    <xf numFmtId="9" fontId="5" fillId="0" borderId="0" xfId="0" applyNumberFormat="1" applyFont="1" applyBorder="1" applyAlignment="1">
      <alignment horizontal="center" vertical="center"/>
    </xf>
    <xf numFmtId="9" fontId="5" fillId="0" borderId="7" xfId="0" applyNumberFormat="1" applyFont="1" applyBorder="1" applyAlignment="1">
      <alignment horizontal="center" vertical="center"/>
    </xf>
    <xf numFmtId="9" fontId="6" fillId="0" borderId="34" xfId="0" applyNumberFormat="1" applyFont="1" applyFill="1" applyBorder="1" applyAlignment="1">
      <alignment horizontal="center" vertical="center"/>
    </xf>
    <xf numFmtId="0" fontId="66" fillId="5" borderId="3" xfId="0" applyFont="1" applyFill="1" applyBorder="1" applyAlignment="1">
      <alignment horizontal="center" vertical="center"/>
    </xf>
    <xf numFmtId="9" fontId="6" fillId="5" borderId="36" xfId="0" applyNumberFormat="1" applyFont="1" applyFill="1" applyBorder="1" applyAlignment="1">
      <alignment horizontal="center" vertical="center"/>
    </xf>
    <xf numFmtId="0" fontId="66" fillId="5" borderId="33" xfId="0" applyFont="1" applyFill="1" applyBorder="1" applyAlignment="1">
      <alignment horizontal="left" vertical="center" indent="5"/>
    </xf>
    <xf numFmtId="0" fontId="0" fillId="5" borderId="41" xfId="0" applyFill="1" applyBorder="1" applyAlignment="1">
      <alignment vertical="center"/>
    </xf>
    <xf numFmtId="0" fontId="73" fillId="0" borderId="32" xfId="0" applyFont="1" applyBorder="1" applyAlignment="1">
      <alignment vertical="center"/>
    </xf>
    <xf numFmtId="0" fontId="73" fillId="0" borderId="0" xfId="0" applyFont="1" applyAlignment="1">
      <alignment vertical="center"/>
    </xf>
    <xf numFmtId="0" fontId="73" fillId="0" borderId="3" xfId="0" applyFont="1" applyBorder="1" applyAlignment="1">
      <alignment vertical="center"/>
    </xf>
    <xf numFmtId="9" fontId="10" fillId="8" borderId="33" xfId="0" applyNumberFormat="1" applyFont="1" applyFill="1" applyBorder="1" applyAlignment="1">
      <alignment vertical="center"/>
    </xf>
    <xf numFmtId="0" fontId="16" fillId="10" borderId="19" xfId="1" applyFont="1" applyFill="1" applyBorder="1" applyAlignment="1">
      <alignment horizontal="right" vertical="center" wrapText="1" indent="1"/>
    </xf>
    <xf numFmtId="0" fontId="16" fillId="10" borderId="0" xfId="1" applyFont="1" applyFill="1" applyBorder="1" applyAlignment="1">
      <alignment horizontal="left" vertical="center" indent="1"/>
    </xf>
    <xf numFmtId="0" fontId="16" fillId="10" borderId="23" xfId="1" applyFont="1" applyFill="1" applyBorder="1" applyAlignment="1">
      <alignment horizontal="left" vertical="center" indent="1"/>
    </xf>
    <xf numFmtId="9" fontId="16" fillId="10" borderId="19" xfId="1" applyNumberFormat="1" applyFont="1" applyFill="1" applyBorder="1" applyAlignment="1">
      <alignment horizontal="right" vertical="center"/>
    </xf>
    <xf numFmtId="0" fontId="16" fillId="10" borderId="20" xfId="1" applyFont="1" applyFill="1" applyBorder="1" applyAlignment="1">
      <alignment horizontal="right" vertical="center" wrapText="1" indent="1"/>
    </xf>
    <xf numFmtId="0" fontId="16" fillId="10" borderId="21" xfId="1" applyFont="1" applyFill="1" applyBorder="1" applyAlignment="1">
      <alignment horizontal="left" vertical="center" indent="1"/>
    </xf>
    <xf numFmtId="0" fontId="16" fillId="10" borderId="22" xfId="1" applyFont="1" applyFill="1" applyBorder="1" applyAlignment="1">
      <alignment horizontal="left" vertical="center" indent="1"/>
    </xf>
    <xf numFmtId="0" fontId="21" fillId="0" borderId="0" xfId="0" applyFont="1" applyAlignment="1">
      <alignment vertical="center"/>
    </xf>
    <xf numFmtId="0" fontId="43" fillId="0" borderId="3" xfId="0" applyFont="1" applyFill="1" applyBorder="1" applyAlignment="1" applyProtection="1">
      <alignment horizontal="left" vertical="center" wrapText="1" indent="1"/>
      <protection locked="0"/>
    </xf>
    <xf numFmtId="49" fontId="21" fillId="7" borderId="3" xfId="0" applyNumberFormat="1" applyFont="1" applyFill="1" applyBorder="1" applyAlignment="1" applyProtection="1">
      <alignment horizontal="center" vertical="center" wrapText="1"/>
    </xf>
    <xf numFmtId="0" fontId="107" fillId="0" borderId="3" xfId="0" applyFont="1" applyFill="1" applyBorder="1" applyProtection="1">
      <protection locked="0"/>
    </xf>
    <xf numFmtId="0" fontId="107" fillId="0" borderId="3" xfId="0" applyFont="1" applyBorder="1" applyProtection="1">
      <protection locked="0"/>
    </xf>
    <xf numFmtId="49" fontId="16" fillId="7" borderId="3" xfId="0" applyNumberFormat="1" applyFont="1" applyFill="1" applyBorder="1" applyAlignment="1" applyProtection="1">
      <alignment horizontal="center" vertical="center" wrapText="1"/>
    </xf>
    <xf numFmtId="0" fontId="78" fillId="4" borderId="0" xfId="0" applyFont="1" applyFill="1" applyBorder="1" applyAlignment="1">
      <alignment horizontal="right" vertical="center"/>
    </xf>
    <xf numFmtId="0" fontId="48" fillId="25" borderId="0" xfId="0" applyFont="1" applyFill="1" applyBorder="1" applyAlignment="1">
      <alignment horizontal="left" vertical="center"/>
    </xf>
    <xf numFmtId="0" fontId="48" fillId="25" borderId="0" xfId="0" applyFont="1" applyFill="1" applyBorder="1" applyAlignment="1">
      <alignment horizontal="center" vertical="center"/>
    </xf>
    <xf numFmtId="14" fontId="48" fillId="25" borderId="0" xfId="1" applyNumberFormat="1" applyFont="1" applyFill="1" applyBorder="1" applyAlignment="1">
      <alignment horizontal="right" vertical="center"/>
    </xf>
    <xf numFmtId="0" fontId="100" fillId="4" borderId="0" xfId="0" applyFont="1" applyFill="1" applyBorder="1" applyAlignment="1">
      <alignment vertical="center"/>
    </xf>
    <xf numFmtId="0" fontId="21" fillId="10" borderId="3" xfId="0" applyFont="1" applyFill="1" applyBorder="1" applyAlignment="1" applyProtection="1">
      <alignment horizontal="center" vertical="center" wrapText="1"/>
    </xf>
    <xf numFmtId="0" fontId="66" fillId="10" borderId="0" xfId="0" applyFont="1" applyFill="1" applyBorder="1"/>
    <xf numFmtId="0" fontId="66" fillId="0" borderId="0" xfId="0" applyFont="1" applyAlignment="1">
      <alignment horizontal="left" wrapText="1"/>
    </xf>
    <xf numFmtId="0" fontId="110" fillId="0" borderId="0" xfId="0" applyFont="1" applyAlignment="1">
      <alignment horizontal="center" vertical="center"/>
    </xf>
    <xf numFmtId="49" fontId="59" fillId="0" borderId="0" xfId="0" applyNumberFormat="1" applyFont="1" applyFill="1" applyAlignment="1">
      <alignment horizontal="left" indent="1"/>
    </xf>
    <xf numFmtId="49" fontId="59" fillId="0" borderId="0" xfId="0" applyNumberFormat="1" applyFont="1" applyAlignment="1">
      <alignment horizontal="left" indent="1"/>
    </xf>
    <xf numFmtId="0" fontId="41" fillId="30" borderId="60" xfId="0" applyFont="1" applyFill="1" applyBorder="1" applyAlignment="1">
      <alignment horizontal="left" vertical="center" wrapText="1" indent="1"/>
    </xf>
    <xf numFmtId="0" fontId="60" fillId="4" borderId="0" xfId="1" applyNumberFormat="1" applyFont="1" applyFill="1" applyBorder="1" applyAlignment="1" applyProtection="1">
      <alignment horizontal="left" vertical="center" wrapText="1" indent="1"/>
      <protection locked="0"/>
    </xf>
    <xf numFmtId="0" fontId="48" fillId="2" borderId="0" xfId="1" applyFont="1" applyFill="1" applyAlignment="1">
      <alignment horizontal="left" vertical="center"/>
    </xf>
    <xf numFmtId="49" fontId="5" fillId="31" borderId="9" xfId="1" applyNumberFormat="1" applyFont="1" applyFill="1" applyBorder="1" applyAlignment="1" applyProtection="1">
      <alignment horizontal="center" vertical="center" wrapText="1"/>
    </xf>
    <xf numFmtId="49" fontId="5" fillId="32" borderId="9" xfId="1" applyNumberFormat="1" applyFont="1" applyFill="1" applyBorder="1" applyAlignment="1" applyProtection="1">
      <alignment horizontal="center" vertical="center" wrapText="1"/>
    </xf>
    <xf numFmtId="49" fontId="5" fillId="14" borderId="9" xfId="1" applyNumberFormat="1" applyFont="1" applyFill="1" applyBorder="1" applyAlignment="1" applyProtection="1">
      <alignment horizontal="center" vertical="center" wrapText="1"/>
    </xf>
    <xf numFmtId="49" fontId="5" fillId="33" borderId="9" xfId="1" applyNumberFormat="1" applyFont="1" applyFill="1" applyBorder="1" applyAlignment="1" applyProtection="1">
      <alignment horizontal="center" vertical="center" wrapText="1"/>
    </xf>
    <xf numFmtId="0" fontId="96" fillId="28" borderId="24" xfId="2" applyFont="1" applyFill="1" applyBorder="1" applyAlignment="1" applyProtection="1">
      <alignment horizontal="center" vertical="center" wrapText="1"/>
    </xf>
    <xf numFmtId="9" fontId="93" fillId="28" borderId="11" xfId="0" applyNumberFormat="1" applyFont="1" applyFill="1" applyBorder="1" applyAlignment="1" applyProtection="1">
      <alignment horizontal="center" vertical="center" wrapText="1"/>
    </xf>
    <xf numFmtId="9" fontId="93" fillId="28" borderId="25" xfId="0" applyNumberFormat="1" applyFont="1" applyFill="1" applyBorder="1" applyAlignment="1" applyProtection="1">
      <alignment horizontal="center" vertical="center" wrapText="1"/>
    </xf>
    <xf numFmtId="166" fontId="16" fillId="28" borderId="26" xfId="0" applyNumberFormat="1" applyFont="1" applyFill="1" applyBorder="1" applyAlignment="1" applyProtection="1">
      <alignment horizontal="center" vertical="center"/>
    </xf>
    <xf numFmtId="166" fontId="16" fillId="28" borderId="26" xfId="0" applyNumberFormat="1" applyFont="1" applyFill="1" applyBorder="1" applyAlignment="1" applyProtection="1">
      <alignment horizontal="center" vertical="center"/>
      <protection locked="0"/>
    </xf>
    <xf numFmtId="166" fontId="16" fillId="28" borderId="24" xfId="0" applyNumberFormat="1" applyFont="1" applyFill="1" applyBorder="1" applyAlignment="1" applyProtection="1">
      <alignment horizontal="center" vertical="center"/>
    </xf>
    <xf numFmtId="166" fontId="16" fillId="28" borderId="28" xfId="0" applyNumberFormat="1" applyFont="1" applyFill="1" applyBorder="1" applyAlignment="1" applyProtection="1">
      <alignment horizontal="center" vertical="center"/>
    </xf>
    <xf numFmtId="9" fontId="16" fillId="28" borderId="58" xfId="0" applyNumberFormat="1" applyFont="1" applyFill="1" applyBorder="1" applyAlignment="1">
      <alignment horizontal="center" vertical="center"/>
    </xf>
    <xf numFmtId="0" fontId="16" fillId="28" borderId="13" xfId="1" applyNumberFormat="1" applyFont="1" applyFill="1" applyBorder="1" applyAlignment="1">
      <alignment horizontal="center" vertical="center" wrapText="1"/>
    </xf>
    <xf numFmtId="9" fontId="16" fillId="28" borderId="16" xfId="0" applyNumberFormat="1" applyFont="1" applyFill="1" applyBorder="1" applyAlignment="1">
      <alignment horizontal="center" vertical="center"/>
    </xf>
    <xf numFmtId="0" fontId="16" fillId="28" borderId="12" xfId="1" applyNumberFormat="1" applyFont="1" applyFill="1" applyBorder="1" applyAlignment="1">
      <alignment horizontal="center" vertical="center" wrapText="1"/>
    </xf>
    <xf numFmtId="9" fontId="16" fillId="28" borderId="61" xfId="0" applyNumberFormat="1" applyFont="1" applyFill="1" applyBorder="1" applyAlignment="1">
      <alignment horizontal="center" vertical="center"/>
    </xf>
    <xf numFmtId="0" fontId="16" fillId="28" borderId="11" xfId="1" applyNumberFormat="1" applyFont="1" applyFill="1" applyBorder="1" applyAlignment="1">
      <alignment horizontal="center" vertical="center" wrapText="1"/>
    </xf>
    <xf numFmtId="166" fontId="16" fillId="7" borderId="28" xfId="0" applyNumberFormat="1" applyFont="1" applyFill="1" applyBorder="1" applyAlignment="1" applyProtection="1">
      <alignment horizontal="center" vertical="center"/>
    </xf>
    <xf numFmtId="166" fontId="16" fillId="7" borderId="26" xfId="0" applyNumberFormat="1" applyFont="1" applyFill="1" applyBorder="1" applyAlignment="1" applyProtection="1">
      <alignment horizontal="center" vertical="center"/>
      <protection locked="0"/>
    </xf>
    <xf numFmtId="166" fontId="16" fillId="7" borderId="24" xfId="0" applyNumberFormat="1" applyFont="1" applyFill="1" applyBorder="1" applyAlignment="1" applyProtection="1">
      <alignment horizontal="center" vertical="center"/>
    </xf>
    <xf numFmtId="9" fontId="16" fillId="7" borderId="16" xfId="0" applyNumberFormat="1" applyFont="1" applyFill="1" applyBorder="1" applyAlignment="1">
      <alignment horizontal="center" vertical="center"/>
    </xf>
    <xf numFmtId="0" fontId="16" fillId="7" borderId="12" xfId="1" applyNumberFormat="1" applyFont="1" applyFill="1" applyBorder="1" applyAlignment="1">
      <alignment horizontal="center" vertical="center" wrapText="1"/>
    </xf>
    <xf numFmtId="9" fontId="16" fillId="7" borderId="61" xfId="0" applyNumberFormat="1" applyFont="1" applyFill="1" applyBorder="1" applyAlignment="1">
      <alignment horizontal="center" vertical="center"/>
    </xf>
    <xf numFmtId="9" fontId="16" fillId="7" borderId="58" xfId="0" applyNumberFormat="1" applyFont="1" applyFill="1" applyBorder="1" applyAlignment="1">
      <alignment horizontal="center" vertical="center"/>
    </xf>
    <xf numFmtId="0" fontId="16" fillId="7" borderId="13" xfId="1" applyNumberFormat="1" applyFont="1" applyFill="1" applyBorder="1" applyAlignment="1">
      <alignment horizontal="center" vertical="center" wrapText="1"/>
    </xf>
    <xf numFmtId="9" fontId="5" fillId="0" borderId="34" xfId="0" applyNumberFormat="1" applyFont="1" applyBorder="1" applyAlignment="1">
      <alignment vertical="center"/>
    </xf>
    <xf numFmtId="9" fontId="6" fillId="0" borderId="34" xfId="0" applyNumberFormat="1" applyFont="1" applyBorder="1" applyAlignment="1">
      <alignment horizontal="left" vertical="center" indent="1"/>
    </xf>
    <xf numFmtId="0" fontId="6" fillId="0" borderId="3" xfId="0" applyFont="1" applyBorder="1" applyAlignment="1">
      <alignment horizontal="center" vertical="center"/>
    </xf>
    <xf numFmtId="9" fontId="5" fillId="0" borderId="32" xfId="0" applyNumberFormat="1" applyFont="1" applyBorder="1" applyAlignment="1">
      <alignment vertical="center"/>
    </xf>
    <xf numFmtId="0" fontId="83" fillId="28" borderId="5" xfId="0" applyFont="1" applyFill="1" applyBorder="1" applyAlignment="1">
      <alignment horizontal="center" vertical="center"/>
    </xf>
    <xf numFmtId="0" fontId="83" fillId="28" borderId="5" xfId="0" applyFont="1" applyFill="1" applyBorder="1" applyAlignment="1">
      <alignment horizontal="left" vertical="center" indent="2"/>
    </xf>
    <xf numFmtId="0" fontId="82" fillId="28" borderId="5" xfId="0" applyFont="1" applyFill="1" applyBorder="1" applyAlignment="1">
      <alignment horizontal="center" vertical="center"/>
    </xf>
    <xf numFmtId="0" fontId="43" fillId="28" borderId="6" xfId="0" applyFont="1" applyFill="1" applyBorder="1" applyAlignment="1">
      <alignment horizontal="right" vertical="center"/>
    </xf>
    <xf numFmtId="0" fontId="19" fillId="28" borderId="0" xfId="0" applyFont="1" applyFill="1" applyBorder="1"/>
    <xf numFmtId="0" fontId="83" fillId="28" borderId="0" xfId="0" applyFont="1" applyFill="1" applyBorder="1"/>
    <xf numFmtId="0" fontId="83" fillId="28" borderId="23" xfId="0" applyFont="1" applyFill="1" applyBorder="1"/>
    <xf numFmtId="0" fontId="90" fillId="34" borderId="33" xfId="0" applyFont="1" applyFill="1" applyBorder="1" applyAlignment="1" applyProtection="1">
      <alignment horizontal="center" vertical="center"/>
    </xf>
    <xf numFmtId="9" fontId="90" fillId="34" borderId="37" xfId="1" applyNumberFormat="1" applyFont="1" applyFill="1" applyBorder="1" applyAlignment="1" applyProtection="1">
      <alignment horizontal="center" vertical="center" wrapText="1"/>
    </xf>
    <xf numFmtId="9" fontId="90" fillId="34" borderId="41" xfId="1" applyNumberFormat="1" applyFont="1" applyFill="1" applyBorder="1" applyAlignment="1" applyProtection="1">
      <alignment horizontal="center" vertical="center" wrapText="1"/>
    </xf>
    <xf numFmtId="166" fontId="16" fillId="34" borderId="28" xfId="0" applyNumberFormat="1" applyFont="1" applyFill="1" applyBorder="1" applyAlignment="1" applyProtection="1">
      <alignment horizontal="center" vertical="center"/>
    </xf>
    <xf numFmtId="0" fontId="83" fillId="14" borderId="5" xfId="0" applyFont="1" applyFill="1" applyBorder="1" applyAlignment="1">
      <alignment horizontal="center" vertical="center"/>
    </xf>
    <xf numFmtId="0" fontId="83" fillId="14" borderId="5" xfId="0" applyFont="1" applyFill="1" applyBorder="1" applyAlignment="1">
      <alignment horizontal="left" vertical="center" indent="2"/>
    </xf>
    <xf numFmtId="0" fontId="82" fillId="14" borderId="5" xfId="0" applyFont="1" applyFill="1" applyBorder="1" applyAlignment="1">
      <alignment horizontal="center" vertical="center"/>
    </xf>
    <xf numFmtId="0" fontId="43" fillId="14" borderId="6" xfId="0" applyFont="1" applyFill="1" applyBorder="1" applyAlignment="1">
      <alignment horizontal="right" vertical="center"/>
    </xf>
    <xf numFmtId="0" fontId="19" fillId="14" borderId="0" xfId="0" applyFont="1" applyFill="1" applyBorder="1"/>
    <xf numFmtId="0" fontId="83" fillId="14" borderId="0" xfId="0" applyFont="1" applyFill="1" applyBorder="1"/>
    <xf numFmtId="0" fontId="83" fillId="14" borderId="23" xfId="0" applyFont="1" applyFill="1" applyBorder="1"/>
    <xf numFmtId="0" fontId="19" fillId="14" borderId="23" xfId="0" applyFont="1" applyFill="1" applyBorder="1"/>
    <xf numFmtId="9" fontId="3" fillId="38" borderId="0" xfId="0" applyNumberFormat="1" applyFont="1" applyFill="1" applyBorder="1" applyAlignment="1" applyProtection="1">
      <alignment horizontal="center" vertical="center"/>
    </xf>
    <xf numFmtId="9" fontId="3" fillId="8" borderId="0" xfId="0" applyNumberFormat="1" applyFont="1" applyFill="1" applyBorder="1" applyAlignment="1" applyProtection="1">
      <alignment horizontal="center" vertical="center"/>
    </xf>
    <xf numFmtId="164" fontId="16" fillId="10" borderId="20" xfId="1" applyNumberFormat="1" applyFont="1" applyFill="1" applyBorder="1" applyAlignment="1">
      <alignment horizontal="right" vertical="center" wrapText="1"/>
    </xf>
    <xf numFmtId="0" fontId="97" fillId="28" borderId="33" xfId="1" applyFont="1" applyFill="1" applyBorder="1" applyAlignment="1" applyProtection="1">
      <alignment horizontal="center" vertical="center" wrapText="1"/>
    </xf>
    <xf numFmtId="9" fontId="97" fillId="28" borderId="37" xfId="1" applyNumberFormat="1" applyFont="1" applyFill="1" applyBorder="1" applyAlignment="1" applyProtection="1">
      <alignment horizontal="center" vertical="center" wrapText="1"/>
    </xf>
    <xf numFmtId="9" fontId="97" fillId="28" borderId="41" xfId="1" applyNumberFormat="1" applyFont="1" applyFill="1" applyBorder="1" applyAlignment="1" applyProtection="1">
      <alignment horizontal="center" vertical="center" wrapText="1"/>
    </xf>
    <xf numFmtId="0" fontId="131" fillId="34" borderId="24" xfId="2" applyFont="1" applyFill="1" applyBorder="1" applyAlignment="1" applyProtection="1">
      <alignment horizontal="center" vertical="center" wrapText="1"/>
    </xf>
    <xf numFmtId="9" fontId="92" fillId="34" borderId="11" xfId="0" applyNumberFormat="1" applyFont="1" applyFill="1" applyBorder="1" applyAlignment="1" applyProtection="1">
      <alignment horizontal="center" vertical="center" wrapText="1"/>
    </xf>
    <xf numFmtId="9" fontId="92" fillId="34" borderId="25" xfId="0" applyNumberFormat="1" applyFont="1" applyFill="1" applyBorder="1" applyAlignment="1" applyProtection="1">
      <alignment horizontal="center" vertical="center" wrapText="1"/>
    </xf>
    <xf numFmtId="0" fontId="132" fillId="7" borderId="33" xfId="0" applyFont="1" applyFill="1" applyBorder="1" applyAlignment="1" applyProtection="1">
      <alignment horizontal="center" vertical="center"/>
    </xf>
    <xf numFmtId="9" fontId="132" fillId="7" borderId="37" xfId="1" applyNumberFormat="1" applyFont="1" applyFill="1" applyBorder="1" applyAlignment="1" applyProtection="1">
      <alignment horizontal="center" vertical="center" wrapText="1"/>
    </xf>
    <xf numFmtId="9" fontId="132" fillId="7" borderId="41" xfId="1" applyNumberFormat="1" applyFont="1" applyFill="1" applyBorder="1" applyAlignment="1" applyProtection="1">
      <alignment horizontal="center" vertical="center" wrapText="1"/>
    </xf>
    <xf numFmtId="0" fontId="133" fillId="7" borderId="24" xfId="2" applyFont="1" applyFill="1" applyBorder="1" applyAlignment="1" applyProtection="1">
      <alignment horizontal="center" vertical="center" wrapText="1"/>
    </xf>
    <xf numFmtId="9" fontId="134" fillId="7" borderId="11" xfId="0" applyNumberFormat="1" applyFont="1" applyFill="1" applyBorder="1" applyAlignment="1" applyProtection="1">
      <alignment horizontal="center" vertical="center" wrapText="1"/>
    </xf>
    <xf numFmtId="9" fontId="134" fillId="7" borderId="25" xfId="0" applyNumberFormat="1" applyFont="1" applyFill="1" applyBorder="1" applyAlignment="1" applyProtection="1">
      <alignment horizontal="center" vertical="center" wrapText="1"/>
    </xf>
    <xf numFmtId="0" fontId="97" fillId="28" borderId="33" xfId="0" applyFont="1" applyFill="1" applyBorder="1" applyAlignment="1" applyProtection="1">
      <alignment horizontal="center" vertical="center"/>
    </xf>
    <xf numFmtId="0" fontId="90" fillId="12" borderId="33" xfId="1" applyFont="1" applyFill="1" applyBorder="1" applyAlignment="1" applyProtection="1">
      <alignment horizontal="center" vertical="center" wrapText="1"/>
    </xf>
    <xf numFmtId="9" fontId="90" fillId="12" borderId="37" xfId="1" applyNumberFormat="1" applyFont="1" applyFill="1" applyBorder="1" applyAlignment="1" applyProtection="1">
      <alignment horizontal="center" vertical="center" wrapText="1"/>
    </xf>
    <xf numFmtId="9" fontId="90" fillId="12" borderId="41" xfId="1" applyNumberFormat="1" applyFont="1" applyFill="1" applyBorder="1" applyAlignment="1" applyProtection="1">
      <alignment horizontal="center" vertical="center" wrapText="1"/>
    </xf>
    <xf numFmtId="9" fontId="92" fillId="12" borderId="11" xfId="0" applyNumberFormat="1" applyFont="1" applyFill="1" applyBorder="1" applyAlignment="1" applyProtection="1">
      <alignment horizontal="center" vertical="center" wrapText="1"/>
    </xf>
    <xf numFmtId="9" fontId="92" fillId="12" borderId="25" xfId="0" applyNumberFormat="1" applyFont="1" applyFill="1" applyBorder="1" applyAlignment="1" applyProtection="1">
      <alignment horizontal="center" vertical="center" wrapText="1"/>
    </xf>
    <xf numFmtId="9" fontId="129" fillId="42" borderId="12" xfId="0" applyNumberFormat="1" applyFont="1" applyFill="1" applyBorder="1" applyAlignment="1" applyProtection="1">
      <alignment horizontal="center" vertical="center" wrapText="1"/>
    </xf>
    <xf numFmtId="9" fontId="129" fillId="42" borderId="29" xfId="0" applyNumberFormat="1" applyFont="1" applyFill="1" applyBorder="1" applyAlignment="1" applyProtection="1">
      <alignment horizontal="center" vertical="center" wrapText="1"/>
    </xf>
    <xf numFmtId="9" fontId="16" fillId="10" borderId="19" xfId="1" applyNumberFormat="1" applyFont="1" applyFill="1" applyBorder="1" applyAlignment="1">
      <alignment horizontal="left" vertical="center" wrapText="1"/>
    </xf>
    <xf numFmtId="0" fontId="105" fillId="4" borderId="0" xfId="0" applyFont="1" applyFill="1" applyBorder="1" applyAlignment="1">
      <alignment horizontal="center" vertical="center" wrapText="1"/>
    </xf>
    <xf numFmtId="0" fontId="105" fillId="25" borderId="0" xfId="0" applyFont="1" applyFill="1" applyBorder="1" applyAlignment="1">
      <alignment horizontal="center" vertical="center" wrapText="1"/>
    </xf>
    <xf numFmtId="0" fontId="52" fillId="9" borderId="9" xfId="1" applyFont="1" applyFill="1" applyBorder="1" applyAlignment="1" applyProtection="1">
      <alignment horizontal="center" vertical="center" wrapText="1"/>
    </xf>
    <xf numFmtId="0" fontId="53" fillId="9" borderId="9" xfId="1" applyFont="1" applyFill="1" applyBorder="1" applyAlignment="1" applyProtection="1">
      <alignment horizontal="center" vertical="center" wrapText="1"/>
    </xf>
    <xf numFmtId="49" fontId="50" fillId="9" borderId="9" xfId="1" applyNumberFormat="1" applyFont="1" applyFill="1" applyBorder="1" applyAlignment="1" applyProtection="1">
      <alignment horizontal="center" vertical="center" wrapText="1"/>
    </xf>
    <xf numFmtId="9" fontId="50" fillId="9" borderId="9" xfId="1" applyNumberFormat="1" applyFont="1" applyFill="1" applyBorder="1" applyAlignment="1" applyProtection="1">
      <alignment horizontal="center" vertical="center"/>
    </xf>
    <xf numFmtId="49" fontId="50" fillId="9" borderId="50" xfId="1" applyNumberFormat="1" applyFont="1" applyFill="1" applyBorder="1" applyAlignment="1" applyProtection="1">
      <alignment horizontal="center" vertical="center" wrapText="1"/>
    </xf>
    <xf numFmtId="9" fontId="50" fillId="9" borderId="50" xfId="1" applyNumberFormat="1" applyFont="1" applyFill="1" applyBorder="1" applyAlignment="1" applyProtection="1">
      <alignment horizontal="center" vertical="center"/>
    </xf>
    <xf numFmtId="0" fontId="95" fillId="19" borderId="0" xfId="0" applyFont="1" applyFill="1" applyBorder="1" applyAlignment="1">
      <alignment horizontal="center" vertical="center" wrapText="1"/>
    </xf>
    <xf numFmtId="0" fontId="135" fillId="4" borderId="17" xfId="0" applyFont="1" applyFill="1" applyBorder="1" applyAlignment="1" applyProtection="1">
      <alignment horizontal="left" vertical="center" wrapText="1" indent="1"/>
      <protection locked="0"/>
    </xf>
    <xf numFmtId="9" fontId="136" fillId="14" borderId="4" xfId="0" applyNumberFormat="1" applyFont="1" applyFill="1" applyBorder="1" applyAlignment="1">
      <alignment horizontal="center" vertical="center"/>
    </xf>
    <xf numFmtId="9" fontId="136" fillId="14" borderId="5" xfId="0" applyNumberFormat="1" applyFont="1" applyFill="1" applyBorder="1" applyAlignment="1">
      <alignment horizontal="left" vertical="center"/>
    </xf>
    <xf numFmtId="0" fontId="137" fillId="14" borderId="5" xfId="0" applyFont="1" applyFill="1" applyBorder="1" applyAlignment="1">
      <alignment vertical="center"/>
    </xf>
    <xf numFmtId="9" fontId="136" fillId="14" borderId="5" xfId="0" applyNumberFormat="1" applyFont="1" applyFill="1" applyBorder="1" applyAlignment="1">
      <alignment horizontal="center" vertical="center"/>
    </xf>
    <xf numFmtId="0" fontId="135" fillId="4" borderId="12" xfId="0" applyFont="1" applyFill="1" applyBorder="1" applyAlignment="1" applyProtection="1">
      <alignment horizontal="left" vertical="center" wrapText="1" indent="1"/>
      <protection locked="0"/>
    </xf>
    <xf numFmtId="0" fontId="91" fillId="12" borderId="0" xfId="0" applyFont="1" applyFill="1" applyBorder="1" applyAlignment="1">
      <alignment horizontal="center" vertical="center" wrapText="1"/>
    </xf>
    <xf numFmtId="0" fontId="118" fillId="28" borderId="0" xfId="0" applyFont="1" applyFill="1" applyBorder="1" applyAlignment="1">
      <alignment horizontal="center" vertical="center" wrapText="1"/>
    </xf>
    <xf numFmtId="0" fontId="19" fillId="7" borderId="0" xfId="0" applyFont="1" applyFill="1" applyBorder="1"/>
    <xf numFmtId="0" fontId="83" fillId="7" borderId="0" xfId="0" applyFont="1" applyFill="1" applyBorder="1"/>
    <xf numFmtId="0" fontId="143" fillId="7" borderId="0" xfId="0" applyFont="1" applyFill="1" applyBorder="1" applyAlignment="1">
      <alignment horizontal="center" vertical="center" wrapText="1"/>
    </xf>
    <xf numFmtId="0" fontId="91" fillId="14" borderId="0" xfId="0" applyFont="1" applyFill="1" applyBorder="1" applyAlignment="1">
      <alignment horizontal="center" vertical="center" wrapText="1"/>
    </xf>
    <xf numFmtId="0" fontId="19" fillId="26" borderId="0" xfId="0" applyFont="1" applyFill="1" applyBorder="1"/>
    <xf numFmtId="0" fontId="19" fillId="26" borderId="23" xfId="0" applyFont="1" applyFill="1" applyBorder="1"/>
    <xf numFmtId="0" fontId="146" fillId="0" borderId="0" xfId="0" applyFont="1"/>
    <xf numFmtId="0" fontId="19" fillId="28" borderId="23" xfId="0" applyFont="1" applyFill="1" applyBorder="1"/>
    <xf numFmtId="9" fontId="3" fillId="16" borderId="0" xfId="0" applyNumberFormat="1" applyFont="1" applyFill="1" applyBorder="1" applyAlignment="1" applyProtection="1">
      <alignment horizontal="center" vertical="center"/>
    </xf>
    <xf numFmtId="9" fontId="24" fillId="2" borderId="70" xfId="0" applyNumberFormat="1" applyFont="1" applyFill="1" applyBorder="1" applyAlignment="1" applyProtection="1">
      <alignment horizontal="center" vertical="center" wrapText="1"/>
    </xf>
    <xf numFmtId="9" fontId="24" fillId="2" borderId="71" xfId="0" applyNumberFormat="1" applyFont="1" applyFill="1" applyBorder="1" applyAlignment="1" applyProtection="1">
      <alignment horizontal="center" vertical="center" wrapText="1"/>
    </xf>
    <xf numFmtId="9" fontId="11" fillId="8" borderId="73" xfId="0" applyNumberFormat="1" applyFont="1" applyFill="1" applyBorder="1" applyAlignment="1" applyProtection="1">
      <alignment horizontal="center" vertical="center"/>
    </xf>
    <xf numFmtId="9" fontId="3" fillId="16" borderId="74" xfId="0" applyNumberFormat="1" applyFont="1" applyFill="1" applyBorder="1" applyAlignment="1" applyProtection="1">
      <alignment horizontal="center" vertical="center"/>
    </xf>
    <xf numFmtId="9" fontId="3" fillId="16" borderId="75" xfId="0" applyNumberFormat="1" applyFont="1" applyFill="1" applyBorder="1" applyAlignment="1" applyProtection="1">
      <alignment horizontal="center" vertical="center"/>
    </xf>
    <xf numFmtId="9" fontId="3" fillId="15" borderId="74" xfId="0" applyNumberFormat="1" applyFont="1" applyFill="1" applyBorder="1" applyAlignment="1" applyProtection="1">
      <alignment horizontal="center" vertical="center"/>
    </xf>
    <xf numFmtId="9" fontId="3" fillId="15" borderId="75" xfId="0" applyNumberFormat="1" applyFont="1" applyFill="1" applyBorder="1" applyAlignment="1" applyProtection="1">
      <alignment horizontal="center" vertical="center"/>
    </xf>
    <xf numFmtId="9" fontId="3" fillId="38" borderId="74" xfId="0" applyNumberFormat="1" applyFont="1" applyFill="1" applyBorder="1" applyAlignment="1" applyProtection="1">
      <alignment horizontal="center" vertical="center"/>
    </xf>
    <xf numFmtId="9" fontId="3" fillId="38" borderId="75" xfId="0" applyNumberFormat="1" applyFont="1" applyFill="1" applyBorder="1" applyAlignment="1" applyProtection="1">
      <alignment horizontal="center" vertical="center"/>
    </xf>
    <xf numFmtId="9" fontId="3" fillId="8" borderId="74" xfId="0" applyNumberFormat="1" applyFont="1" applyFill="1" applyBorder="1" applyAlignment="1" applyProtection="1">
      <alignment horizontal="center" vertical="center"/>
    </xf>
    <xf numFmtId="9" fontId="3" fillId="8" borderId="75" xfId="0" applyNumberFormat="1" applyFont="1" applyFill="1" applyBorder="1" applyAlignment="1" applyProtection="1">
      <alignment horizontal="center" vertical="center"/>
    </xf>
    <xf numFmtId="9" fontId="3" fillId="36" borderId="76" xfId="0" applyNumberFormat="1" applyFont="1" applyFill="1" applyBorder="1" applyAlignment="1" applyProtection="1">
      <alignment horizontal="center" vertical="center"/>
    </xf>
    <xf numFmtId="9" fontId="3" fillId="36" borderId="77" xfId="0" applyNumberFormat="1" applyFont="1" applyFill="1" applyBorder="1" applyAlignment="1" applyProtection="1">
      <alignment horizontal="center" vertical="center"/>
    </xf>
    <xf numFmtId="9" fontId="3" fillId="36" borderId="78" xfId="0" applyNumberFormat="1" applyFont="1" applyFill="1" applyBorder="1" applyAlignment="1" applyProtection="1">
      <alignment horizontal="center" vertical="center"/>
    </xf>
    <xf numFmtId="0" fontId="43" fillId="12" borderId="5" xfId="0" applyFont="1" applyFill="1" applyBorder="1" applyAlignment="1">
      <alignment horizontal="right" vertical="center"/>
    </xf>
    <xf numFmtId="9" fontId="136" fillId="14" borderId="79" xfId="0" applyNumberFormat="1" applyFont="1" applyFill="1" applyBorder="1" applyAlignment="1">
      <alignment horizontal="right" vertical="center"/>
    </xf>
    <xf numFmtId="9" fontId="136" fillId="14" borderId="80" xfId="0" applyNumberFormat="1" applyFont="1" applyFill="1" applyBorder="1" applyAlignment="1">
      <alignment horizontal="left" vertical="center" wrapText="1"/>
    </xf>
    <xf numFmtId="9" fontId="136" fillId="14" borderId="81" xfId="0" applyNumberFormat="1" applyFont="1" applyFill="1" applyBorder="1" applyAlignment="1">
      <alignment horizontal="center" vertical="center" wrapText="1"/>
    </xf>
    <xf numFmtId="0" fontId="91" fillId="12" borderId="74" xfId="0" applyFont="1" applyFill="1" applyBorder="1" applyAlignment="1">
      <alignment horizontal="center" vertical="center" wrapText="1"/>
    </xf>
    <xf numFmtId="0" fontId="91" fillId="12" borderId="75" xfId="0" applyFont="1" applyFill="1" applyBorder="1" applyAlignment="1">
      <alignment horizontal="center" vertical="center" wrapText="1"/>
    </xf>
    <xf numFmtId="0" fontId="135" fillId="4" borderId="86" xfId="0" applyFont="1" applyFill="1" applyBorder="1" applyAlignment="1" applyProtection="1">
      <alignment horizontal="left" vertical="center" wrapText="1" indent="1"/>
      <protection locked="0"/>
    </xf>
    <xf numFmtId="0" fontId="17" fillId="4" borderId="87" xfId="0" applyFont="1" applyFill="1" applyBorder="1" applyAlignment="1" applyProtection="1">
      <alignment horizontal="left" vertical="center" wrapText="1" indent="1"/>
      <protection locked="0"/>
    </xf>
    <xf numFmtId="0" fontId="135" fillId="4" borderId="88" xfId="0" applyFont="1" applyFill="1" applyBorder="1" applyAlignment="1" applyProtection="1">
      <alignment horizontal="left" vertical="center" wrapText="1" indent="1"/>
      <protection locked="0"/>
    </xf>
    <xf numFmtId="0" fontId="17" fillId="4" borderId="89" xfId="0" applyFont="1" applyFill="1" applyBorder="1" applyAlignment="1" applyProtection="1">
      <alignment horizontal="left" vertical="center" wrapText="1" indent="1"/>
      <protection locked="0"/>
    </xf>
    <xf numFmtId="0" fontId="17" fillId="4" borderId="90" xfId="0" applyFont="1" applyFill="1" applyBorder="1" applyAlignment="1" applyProtection="1">
      <alignment horizontal="left" vertical="center" wrapText="1" indent="1"/>
      <protection locked="0"/>
    </xf>
    <xf numFmtId="0" fontId="64" fillId="4" borderId="0" xfId="0" applyFont="1" applyFill="1" applyBorder="1" applyAlignment="1">
      <alignment horizontal="center" vertical="center"/>
    </xf>
    <xf numFmtId="0" fontId="49" fillId="4" borderId="0" xfId="0" applyFont="1" applyFill="1" applyBorder="1" applyAlignment="1">
      <alignment horizontal="center" vertical="center"/>
    </xf>
    <xf numFmtId="0" fontId="65" fillId="4" borderId="0" xfId="0" applyNumberFormat="1" applyFont="1" applyFill="1" applyBorder="1" applyAlignment="1">
      <alignment horizontal="center" vertical="center"/>
    </xf>
    <xf numFmtId="9" fontId="64" fillId="4" borderId="0" xfId="0" applyNumberFormat="1" applyFont="1" applyFill="1" applyBorder="1" applyAlignment="1">
      <alignment horizontal="right" vertical="center"/>
    </xf>
    <xf numFmtId="0" fontId="8" fillId="4" borderId="0" xfId="0" applyFont="1" applyFill="1" applyBorder="1" applyAlignment="1">
      <alignment horizontal="center" vertical="center"/>
    </xf>
    <xf numFmtId="0" fontId="9" fillId="4" borderId="0" xfId="0" applyNumberFormat="1" applyFont="1" applyFill="1" applyBorder="1" applyAlignment="1">
      <alignment horizontal="center" vertical="center"/>
    </xf>
    <xf numFmtId="0" fontId="8" fillId="4" borderId="0" xfId="0" applyFont="1" applyFill="1" applyBorder="1"/>
    <xf numFmtId="9" fontId="129" fillId="16" borderId="79" xfId="0" applyNumberFormat="1" applyFont="1" applyFill="1" applyBorder="1" applyAlignment="1">
      <alignment horizontal="center" vertical="center"/>
    </xf>
    <xf numFmtId="9" fontId="129" fillId="16" borderId="92" xfId="0" applyNumberFormat="1" applyFont="1" applyFill="1" applyBorder="1" applyAlignment="1">
      <alignment horizontal="left" vertical="center"/>
    </xf>
    <xf numFmtId="0" fontId="129" fillId="16" borderId="92" xfId="0" applyFont="1" applyFill="1" applyBorder="1" applyAlignment="1">
      <alignment vertical="center"/>
    </xf>
    <xf numFmtId="9" fontId="129" fillId="16" borderId="92" xfId="0" applyNumberFormat="1" applyFont="1" applyFill="1" applyBorder="1" applyAlignment="1">
      <alignment horizontal="center" vertical="center"/>
    </xf>
    <xf numFmtId="9" fontId="129" fillId="16" borderId="93" xfId="0" applyNumberFormat="1" applyFont="1" applyFill="1" applyBorder="1" applyAlignment="1">
      <alignment horizontal="center" vertical="center"/>
    </xf>
    <xf numFmtId="9" fontId="129" fillId="16" borderId="93" xfId="0" applyNumberFormat="1" applyFont="1" applyFill="1" applyBorder="1" applyAlignment="1">
      <alignment horizontal="left" vertical="center" wrapText="1"/>
    </xf>
    <xf numFmtId="9" fontId="129" fillId="16" borderId="94" xfId="0" applyNumberFormat="1" applyFont="1" applyFill="1" applyBorder="1" applyAlignment="1">
      <alignment horizontal="center" vertical="center" wrapText="1"/>
    </xf>
    <xf numFmtId="0" fontId="43" fillId="19" borderId="82" xfId="0" applyFont="1" applyFill="1" applyBorder="1" applyAlignment="1">
      <alignment horizontal="left" vertical="center"/>
    </xf>
    <xf numFmtId="0" fontId="19" fillId="19" borderId="74" xfId="0" applyFont="1" applyFill="1" applyBorder="1"/>
    <xf numFmtId="0" fontId="95" fillId="19" borderId="75" xfId="0" applyFont="1" applyFill="1" applyBorder="1" applyAlignment="1">
      <alignment horizontal="center" vertical="center" wrapText="1"/>
    </xf>
    <xf numFmtId="0" fontId="17" fillId="4" borderId="97" xfId="0" applyFont="1" applyFill="1" applyBorder="1" applyAlignment="1" applyProtection="1">
      <alignment horizontal="left" vertical="center" wrapText="1" indent="1"/>
      <protection locked="0"/>
    </xf>
    <xf numFmtId="0" fontId="135" fillId="4" borderId="99" xfId="0" applyFont="1" applyFill="1" applyBorder="1" applyAlignment="1" applyProtection="1">
      <alignment horizontal="left" vertical="center" wrapText="1" indent="1"/>
      <protection locked="0"/>
    </xf>
    <xf numFmtId="0" fontId="17" fillId="4" borderId="99" xfId="0" applyFont="1" applyFill="1" applyBorder="1" applyAlignment="1" applyProtection="1">
      <alignment horizontal="left" vertical="center" wrapText="1" indent="1"/>
      <protection locked="0"/>
    </xf>
    <xf numFmtId="0" fontId="17" fillId="4" borderId="100" xfId="0" applyFont="1" applyFill="1" applyBorder="1" applyAlignment="1" applyProtection="1">
      <alignment horizontal="left" vertical="center" wrapText="1" indent="1"/>
      <protection locked="0"/>
    </xf>
    <xf numFmtId="0" fontId="64" fillId="4" borderId="0" xfId="0" applyFont="1" applyFill="1" applyBorder="1" applyAlignment="1">
      <alignment horizontal="left" vertical="center"/>
    </xf>
    <xf numFmtId="49" fontId="16" fillId="10" borderId="77" xfId="1" applyNumberFormat="1" applyFont="1" applyFill="1" applyBorder="1" applyAlignment="1">
      <alignment vertical="center"/>
    </xf>
    <xf numFmtId="0" fontId="16" fillId="10" borderId="98" xfId="1" applyNumberFormat="1" applyFont="1" applyFill="1" applyBorder="1" applyAlignment="1">
      <alignment vertical="center"/>
    </xf>
    <xf numFmtId="164" fontId="16" fillId="10" borderId="77" xfId="1" applyNumberFormat="1" applyFont="1" applyFill="1" applyBorder="1" applyAlignment="1">
      <alignment horizontal="left" vertical="center" wrapText="1" indent="1"/>
    </xf>
    <xf numFmtId="9" fontId="138" fillId="35" borderId="79" xfId="0" applyNumberFormat="1" applyFont="1" applyFill="1" applyBorder="1" applyAlignment="1">
      <alignment horizontal="center" vertical="center"/>
    </xf>
    <xf numFmtId="9" fontId="138" fillId="35" borderId="92" xfId="0" applyNumberFormat="1" applyFont="1" applyFill="1" applyBorder="1" applyAlignment="1">
      <alignment horizontal="left" vertical="center"/>
    </xf>
    <xf numFmtId="0" fontId="139" fillId="35" borderId="92" xfId="0" applyFont="1" applyFill="1" applyBorder="1" applyAlignment="1">
      <alignment vertical="center"/>
    </xf>
    <xf numFmtId="9" fontId="138" fillId="35" borderId="92" xfId="0" applyNumberFormat="1" applyFont="1" applyFill="1" applyBorder="1" applyAlignment="1">
      <alignment horizontal="center" vertical="center"/>
    </xf>
    <xf numFmtId="9" fontId="138" fillId="35" borderId="92" xfId="0" applyNumberFormat="1" applyFont="1" applyFill="1" applyBorder="1" applyAlignment="1">
      <alignment horizontal="right" vertical="center"/>
    </xf>
    <xf numFmtId="9" fontId="138" fillId="35" borderId="92" xfId="0" applyNumberFormat="1" applyFont="1" applyFill="1" applyBorder="1" applyAlignment="1">
      <alignment horizontal="left" vertical="center" wrapText="1"/>
    </xf>
    <xf numFmtId="9" fontId="138" fillId="35" borderId="101" xfId="0" applyNumberFormat="1" applyFont="1" applyFill="1" applyBorder="1" applyAlignment="1">
      <alignment horizontal="center" vertical="center" wrapText="1"/>
    </xf>
    <xf numFmtId="0" fontId="43" fillId="28" borderId="82" xfId="0" applyFont="1" applyFill="1" applyBorder="1" applyAlignment="1">
      <alignment horizontal="left" vertical="center"/>
    </xf>
    <xf numFmtId="0" fontId="19" fillId="28" borderId="74" xfId="0" applyFont="1" applyFill="1" applyBorder="1"/>
    <xf numFmtId="0" fontId="118" fillId="28" borderId="75" xfId="0" applyFont="1" applyFill="1" applyBorder="1" applyAlignment="1">
      <alignment horizontal="center" vertical="center" wrapText="1"/>
    </xf>
    <xf numFmtId="0" fontId="135" fillId="4" borderId="89" xfId="0" applyFont="1" applyFill="1" applyBorder="1" applyAlignment="1" applyProtection="1">
      <alignment horizontal="left" vertical="center" wrapText="1" indent="1"/>
      <protection locked="0"/>
    </xf>
    <xf numFmtId="9" fontId="140" fillId="9" borderId="79" xfId="0" applyNumberFormat="1" applyFont="1" applyFill="1" applyBorder="1" applyAlignment="1">
      <alignment horizontal="center" vertical="center"/>
    </xf>
    <xf numFmtId="9" fontId="140" fillId="9" borderId="92" xfId="0" applyNumberFormat="1" applyFont="1" applyFill="1" applyBorder="1" applyAlignment="1">
      <alignment horizontal="left" vertical="center"/>
    </xf>
    <xf numFmtId="0" fontId="141" fillId="9" borderId="92" xfId="0" applyFont="1" applyFill="1" applyBorder="1" applyAlignment="1">
      <alignment vertical="center"/>
    </xf>
    <xf numFmtId="9" fontId="140" fillId="9" borderId="92" xfId="0" applyNumberFormat="1" applyFont="1" applyFill="1" applyBorder="1" applyAlignment="1">
      <alignment horizontal="center" vertical="center"/>
    </xf>
    <xf numFmtId="9" fontId="140" fillId="9" borderId="92" xfId="0" applyNumberFormat="1" applyFont="1" applyFill="1" applyBorder="1" applyAlignment="1">
      <alignment horizontal="right" vertical="center"/>
    </xf>
    <xf numFmtId="9" fontId="140" fillId="9" borderId="92" xfId="0" applyNumberFormat="1" applyFont="1" applyFill="1" applyBorder="1" applyAlignment="1">
      <alignment horizontal="left" vertical="center" wrapText="1"/>
    </xf>
    <xf numFmtId="9" fontId="140" fillId="9" borderId="101" xfId="0" applyNumberFormat="1" applyFont="1" applyFill="1" applyBorder="1" applyAlignment="1">
      <alignment horizontal="center" vertical="center" wrapText="1"/>
    </xf>
    <xf numFmtId="0" fontId="19" fillId="7" borderId="74" xfId="0" applyFont="1" applyFill="1" applyBorder="1"/>
    <xf numFmtId="0" fontId="143" fillId="7" borderId="75" xfId="0" applyFont="1" applyFill="1" applyBorder="1" applyAlignment="1">
      <alignment horizontal="center" vertical="center" wrapText="1"/>
    </xf>
    <xf numFmtId="9" fontId="136" fillId="34" borderId="79" xfId="0" applyNumberFormat="1" applyFont="1" applyFill="1" applyBorder="1" applyAlignment="1">
      <alignment horizontal="center" vertical="center"/>
    </xf>
    <xf numFmtId="9" fontId="136" fillId="34" borderId="92" xfId="0" applyNumberFormat="1" applyFont="1" applyFill="1" applyBorder="1" applyAlignment="1">
      <alignment horizontal="left" vertical="center"/>
    </xf>
    <xf numFmtId="0" fontId="137" fillId="34" borderId="92" xfId="0" applyFont="1" applyFill="1" applyBorder="1" applyAlignment="1">
      <alignment vertical="center"/>
    </xf>
    <xf numFmtId="9" fontId="136" fillId="34" borderId="92" xfId="0" applyNumberFormat="1" applyFont="1" applyFill="1" applyBorder="1" applyAlignment="1">
      <alignment horizontal="center" vertical="center"/>
    </xf>
    <xf numFmtId="9" fontId="136" fillId="34" borderId="92" xfId="0" applyNumberFormat="1" applyFont="1" applyFill="1" applyBorder="1" applyAlignment="1">
      <alignment horizontal="right" vertical="center"/>
    </xf>
    <xf numFmtId="9" fontId="136" fillId="34" borderId="92" xfId="0" applyNumberFormat="1" applyFont="1" applyFill="1" applyBorder="1" applyAlignment="1">
      <alignment horizontal="left" vertical="center" wrapText="1"/>
    </xf>
    <xf numFmtId="9" fontId="136" fillId="34" borderId="101" xfId="0" applyNumberFormat="1" applyFont="1" applyFill="1" applyBorder="1" applyAlignment="1">
      <alignment horizontal="center" vertical="center" wrapText="1"/>
    </xf>
    <xf numFmtId="0" fontId="43" fillId="14" borderId="82" xfId="0" applyFont="1" applyFill="1" applyBorder="1" applyAlignment="1">
      <alignment horizontal="left" vertical="center"/>
    </xf>
    <xf numFmtId="0" fontId="19" fillId="14" borderId="74" xfId="0" applyFont="1" applyFill="1" applyBorder="1"/>
    <xf numFmtId="0" fontId="91" fillId="14" borderId="75" xfId="0" applyFont="1" applyFill="1" applyBorder="1" applyAlignment="1">
      <alignment horizontal="center" vertical="center" wrapText="1"/>
    </xf>
    <xf numFmtId="9" fontId="11" fillId="40" borderId="92" xfId="0" applyNumberFormat="1" applyFont="1" applyFill="1" applyBorder="1" applyAlignment="1">
      <alignment horizontal="center" vertical="center"/>
    </xf>
    <xf numFmtId="9" fontId="11" fillId="40" borderId="101" xfId="0" applyNumberFormat="1" applyFont="1" applyFill="1" applyBorder="1" applyAlignment="1">
      <alignment horizontal="center" vertical="center" wrapText="1"/>
    </xf>
    <xf numFmtId="9" fontId="93" fillId="20" borderId="82" xfId="0" applyNumberFormat="1" applyFont="1" applyFill="1" applyBorder="1" applyAlignment="1">
      <alignment horizontal="center" vertical="center"/>
    </xf>
    <xf numFmtId="9" fontId="93" fillId="19" borderId="83" xfId="0" applyNumberFormat="1" applyFont="1" applyFill="1" applyBorder="1" applyAlignment="1">
      <alignment horizontal="center" vertical="center" wrapText="1"/>
    </xf>
    <xf numFmtId="0" fontId="94" fillId="19" borderId="74" xfId="0" applyFont="1" applyFill="1" applyBorder="1" applyAlignment="1">
      <alignment vertical="center"/>
    </xf>
    <xf numFmtId="0" fontId="95" fillId="20" borderId="0" xfId="0" applyFont="1" applyFill="1" applyBorder="1" applyAlignment="1">
      <alignment horizontal="center" vertical="center" wrapText="1"/>
    </xf>
    <xf numFmtId="9" fontId="95" fillId="19" borderId="0" xfId="0" applyNumberFormat="1" applyFont="1" applyFill="1" applyBorder="1" applyAlignment="1">
      <alignment horizontal="center" vertical="center"/>
    </xf>
    <xf numFmtId="9" fontId="95" fillId="19" borderId="75" xfId="0" applyNumberFormat="1" applyFont="1" applyFill="1" applyBorder="1" applyAlignment="1">
      <alignment horizontal="center" vertical="center" wrapText="1"/>
    </xf>
    <xf numFmtId="9" fontId="92" fillId="13" borderId="82" xfId="0" applyNumberFormat="1" applyFont="1" applyFill="1" applyBorder="1" applyAlignment="1">
      <alignment horizontal="center" vertical="center"/>
    </xf>
    <xf numFmtId="9" fontId="92" fillId="12" borderId="83" xfId="0" applyNumberFormat="1" applyFont="1" applyFill="1" applyBorder="1" applyAlignment="1">
      <alignment horizontal="center" vertical="center" wrapText="1"/>
    </xf>
    <xf numFmtId="0" fontId="91" fillId="12" borderId="74" xfId="0" applyFont="1" applyFill="1" applyBorder="1" applyAlignment="1">
      <alignment vertical="center"/>
    </xf>
    <xf numFmtId="0" fontId="91" fillId="13" borderId="0" xfId="0" applyFont="1" applyFill="1" applyBorder="1" applyAlignment="1">
      <alignment horizontal="center" vertical="center" wrapText="1"/>
    </xf>
    <xf numFmtId="9" fontId="91" fillId="13" borderId="0" xfId="0" applyNumberFormat="1" applyFont="1" applyFill="1" applyBorder="1" applyAlignment="1">
      <alignment horizontal="center" vertical="center"/>
    </xf>
    <xf numFmtId="9" fontId="91" fillId="12" borderId="75" xfId="0" applyNumberFormat="1" applyFont="1" applyFill="1" applyBorder="1" applyAlignment="1">
      <alignment horizontal="center" vertical="center" wrapText="1"/>
    </xf>
    <xf numFmtId="0" fontId="115" fillId="28" borderId="74" xfId="0" applyFont="1" applyFill="1" applyBorder="1" applyAlignment="1">
      <alignment horizontal="center"/>
    </xf>
    <xf numFmtId="0" fontId="115" fillId="28" borderId="0" xfId="0" applyFont="1" applyFill="1" applyBorder="1"/>
    <xf numFmtId="0" fontId="116" fillId="28" borderId="0" xfId="0" applyFont="1" applyFill="1" applyBorder="1"/>
    <xf numFmtId="9" fontId="115" fillId="28" borderId="0" xfId="0" applyNumberFormat="1" applyFont="1" applyFill="1" applyBorder="1" applyAlignment="1">
      <alignment horizontal="center"/>
    </xf>
    <xf numFmtId="9" fontId="115" fillId="28" borderId="75" xfId="0" applyNumberFormat="1" applyFont="1" applyFill="1" applyBorder="1" applyAlignment="1">
      <alignment horizontal="center"/>
    </xf>
    <xf numFmtId="0" fontId="116" fillId="28" borderId="74" xfId="0" applyFont="1" applyFill="1" applyBorder="1"/>
    <xf numFmtId="0" fontId="117" fillId="28" borderId="0" xfId="0" applyFont="1" applyFill="1" applyBorder="1" applyAlignment="1">
      <alignment horizontal="center"/>
    </xf>
    <xf numFmtId="9" fontId="118" fillId="28" borderId="0" xfId="0" applyNumberFormat="1" applyFont="1" applyFill="1" applyBorder="1" applyAlignment="1">
      <alignment horizontal="center"/>
    </xf>
    <xf numFmtId="9" fontId="118" fillId="28" borderId="75" xfId="0" applyNumberFormat="1" applyFont="1" applyFill="1" applyBorder="1" applyAlignment="1">
      <alignment horizontal="center"/>
    </xf>
    <xf numFmtId="0" fontId="119" fillId="28" borderId="0" xfId="0" applyFont="1" applyFill="1" applyBorder="1" applyAlignment="1">
      <alignment horizontal="center"/>
    </xf>
    <xf numFmtId="0" fontId="120" fillId="10" borderId="74" xfId="0" applyFont="1" applyFill="1" applyBorder="1" applyAlignment="1">
      <alignment horizontal="center"/>
    </xf>
    <xf numFmtId="0" fontId="120" fillId="10" borderId="0" xfId="0" applyFont="1" applyFill="1" applyBorder="1"/>
    <xf numFmtId="0" fontId="121" fillId="10" borderId="0" xfId="0" applyFont="1" applyFill="1" applyBorder="1"/>
    <xf numFmtId="0" fontId="122" fillId="10" borderId="0" xfId="0" applyFont="1" applyFill="1" applyBorder="1"/>
    <xf numFmtId="9" fontId="120" fillId="10" borderId="0" xfId="0" applyNumberFormat="1" applyFont="1" applyFill="1" applyBorder="1" applyAlignment="1">
      <alignment horizontal="center"/>
    </xf>
    <xf numFmtId="9" fontId="123" fillId="10" borderId="0" xfId="0" applyNumberFormat="1" applyFont="1" applyFill="1" applyBorder="1" applyAlignment="1">
      <alignment horizontal="center"/>
    </xf>
    <xf numFmtId="0" fontId="123" fillId="10" borderId="75" xfId="0" applyFont="1" applyFill="1" applyBorder="1" applyAlignment="1">
      <alignment horizontal="center"/>
    </xf>
    <xf numFmtId="0" fontId="121" fillId="10" borderId="74" xfId="0" applyFont="1" applyFill="1" applyBorder="1"/>
    <xf numFmtId="0" fontId="121" fillId="10" borderId="0" xfId="0" applyFont="1" applyFill="1" applyBorder="1" applyAlignment="1">
      <alignment horizontal="center"/>
    </xf>
    <xf numFmtId="0" fontId="83" fillId="10" borderId="0" xfId="0" applyFont="1" applyFill="1" applyBorder="1"/>
    <xf numFmtId="9" fontId="83" fillId="10" borderId="0" xfId="0" applyNumberFormat="1" applyFont="1" applyFill="1" applyBorder="1" applyAlignment="1">
      <alignment horizontal="center"/>
    </xf>
    <xf numFmtId="9" fontId="124" fillId="10" borderId="0" xfId="0" applyNumberFormat="1" applyFont="1" applyFill="1" applyBorder="1" applyAlignment="1">
      <alignment horizontal="center"/>
    </xf>
    <xf numFmtId="0" fontId="124" fillId="10" borderId="75" xfId="0" applyFont="1" applyFill="1" applyBorder="1" applyAlignment="1">
      <alignment horizontal="center"/>
    </xf>
    <xf numFmtId="0" fontId="125" fillId="34" borderId="74" xfId="0" applyFont="1" applyFill="1" applyBorder="1" applyAlignment="1">
      <alignment horizontal="center"/>
    </xf>
    <xf numFmtId="0" fontId="92" fillId="34" borderId="0" xfId="0" applyFont="1" applyFill="1" applyBorder="1"/>
    <xf numFmtId="0" fontId="99" fillId="34" borderId="0" xfId="0" applyFont="1" applyFill="1" applyBorder="1"/>
    <xf numFmtId="9" fontId="92" fillId="34" borderId="0" xfId="0" applyNumberFormat="1" applyFont="1" applyFill="1" applyBorder="1" applyAlignment="1">
      <alignment horizontal="center"/>
    </xf>
    <xf numFmtId="9" fontId="126" fillId="34" borderId="0" xfId="0" applyNumberFormat="1" applyFont="1" applyFill="1" applyBorder="1" applyAlignment="1">
      <alignment horizontal="center"/>
    </xf>
    <xf numFmtId="0" fontId="126" fillId="34" borderId="75" xfId="0" applyFont="1" applyFill="1" applyBorder="1" applyAlignment="1">
      <alignment horizontal="center"/>
    </xf>
    <xf numFmtId="0" fontId="125" fillId="34" borderId="74" xfId="0" applyFont="1" applyFill="1" applyBorder="1"/>
    <xf numFmtId="0" fontId="125" fillId="34" borderId="0" xfId="0" applyFont="1" applyFill="1" applyBorder="1" applyAlignment="1">
      <alignment horizontal="center"/>
    </xf>
    <xf numFmtId="0" fontId="91" fillId="34" borderId="0" xfId="0" applyFont="1" applyFill="1" applyBorder="1"/>
    <xf numFmtId="9" fontId="91" fillId="34" borderId="0" xfId="0" applyNumberFormat="1" applyFont="1" applyFill="1" applyBorder="1" applyAlignment="1">
      <alignment horizontal="center"/>
    </xf>
    <xf numFmtId="9" fontId="127" fillId="34" borderId="0" xfId="0" applyNumberFormat="1" applyFont="1" applyFill="1" applyBorder="1" applyAlignment="1">
      <alignment horizontal="center"/>
    </xf>
    <xf numFmtId="0" fontId="127" fillId="34" borderId="75" xfId="0" applyFont="1" applyFill="1" applyBorder="1" applyAlignment="1">
      <alignment horizontal="center"/>
    </xf>
    <xf numFmtId="0" fontId="125" fillId="34" borderId="76" xfId="0" applyFont="1" applyFill="1" applyBorder="1"/>
    <xf numFmtId="0" fontId="125" fillId="34" borderId="77" xfId="0" applyFont="1" applyFill="1" applyBorder="1" applyAlignment="1">
      <alignment horizontal="center"/>
    </xf>
    <xf numFmtId="0" fontId="91" fillId="34" borderId="77" xfId="0" applyFont="1" applyFill="1" applyBorder="1"/>
    <xf numFmtId="0" fontId="99" fillId="34" borderId="77" xfId="0" applyFont="1" applyFill="1" applyBorder="1"/>
    <xf numFmtId="9" fontId="91" fillId="34" borderId="77" xfId="0" applyNumberFormat="1" applyFont="1" applyFill="1" applyBorder="1" applyAlignment="1">
      <alignment horizontal="center"/>
    </xf>
    <xf numFmtId="9" fontId="127" fillId="34" borderId="77" xfId="0" applyNumberFormat="1" applyFont="1" applyFill="1" applyBorder="1" applyAlignment="1">
      <alignment horizontal="center"/>
    </xf>
    <xf numFmtId="0" fontId="127" fillId="34" borderId="78" xfId="0" applyFont="1" applyFill="1" applyBorder="1" applyAlignment="1">
      <alignment horizontal="center"/>
    </xf>
    <xf numFmtId="0" fontId="4" fillId="2" borderId="0" xfId="0" applyFont="1" applyFill="1" applyBorder="1" applyAlignment="1">
      <alignment horizontal="center" vertical="center"/>
    </xf>
    <xf numFmtId="0" fontId="5" fillId="3" borderId="0" xfId="0" applyFont="1" applyFill="1" applyBorder="1" applyAlignment="1">
      <alignment horizontal="left" vertical="center" indent="1"/>
    </xf>
    <xf numFmtId="0" fontId="6" fillId="3" borderId="0" xfId="0" applyFont="1" applyFill="1" applyBorder="1" applyAlignment="1">
      <alignment horizontal="right" vertical="center"/>
    </xf>
    <xf numFmtId="9" fontId="5" fillId="3" borderId="0" xfId="0" applyNumberFormat="1" applyFont="1" applyFill="1" applyBorder="1" applyAlignment="1">
      <alignment horizontal="left" vertical="center"/>
    </xf>
    <xf numFmtId="0" fontId="4" fillId="10" borderId="74" xfId="0" applyFont="1" applyFill="1" applyBorder="1"/>
    <xf numFmtId="0" fontId="83" fillId="10" borderId="75" xfId="0" applyFont="1" applyFill="1" applyBorder="1" applyAlignment="1">
      <alignment horizontal="center" vertical="center" wrapText="1"/>
    </xf>
    <xf numFmtId="0" fontId="17" fillId="4" borderId="107" xfId="0" applyFont="1" applyFill="1" applyBorder="1" applyAlignment="1" applyProtection="1">
      <alignment horizontal="left" vertical="center" wrapText="1" indent="1"/>
      <protection locked="0"/>
    </xf>
    <xf numFmtId="0" fontId="17" fillId="4" borderId="108" xfId="0" applyFont="1" applyFill="1" applyBorder="1" applyAlignment="1" applyProtection="1">
      <alignment horizontal="left" vertical="center" wrapText="1" indent="1"/>
      <protection locked="0"/>
    </xf>
    <xf numFmtId="0" fontId="17" fillId="4" borderId="109" xfId="0" applyFont="1" applyFill="1" applyBorder="1" applyAlignment="1" applyProtection="1">
      <alignment horizontal="left" vertical="center" wrapText="1" indent="1"/>
      <protection locked="0"/>
    </xf>
    <xf numFmtId="0" fontId="17" fillId="4" borderId="110" xfId="0" applyFont="1" applyFill="1" applyBorder="1" applyAlignment="1" applyProtection="1">
      <alignment horizontal="left" vertical="center" wrapText="1" indent="1"/>
      <protection locked="0"/>
    </xf>
    <xf numFmtId="9" fontId="7" fillId="3" borderId="0" xfId="0" applyNumberFormat="1" applyFont="1" applyFill="1" applyBorder="1" applyAlignment="1" applyProtection="1">
      <alignment horizontal="center" vertical="center" wrapText="1"/>
    </xf>
    <xf numFmtId="0" fontId="19" fillId="26" borderId="74" xfId="0" applyFont="1" applyFill="1" applyBorder="1"/>
    <xf numFmtId="0" fontId="80" fillId="7" borderId="75" xfId="0" applyFont="1" applyFill="1" applyBorder="1" applyAlignment="1">
      <alignment vertical="center"/>
    </xf>
    <xf numFmtId="0" fontId="16" fillId="10" borderId="102" xfId="1" applyNumberFormat="1" applyFont="1" applyFill="1" applyBorder="1" applyAlignment="1">
      <alignment horizontal="left" vertical="center" wrapText="1" indent="1"/>
    </xf>
    <xf numFmtId="0" fontId="16" fillId="10" borderId="77" xfId="1" applyNumberFormat="1" applyFont="1" applyFill="1" applyBorder="1" applyAlignment="1">
      <alignment horizontal="left" vertical="center" wrapText="1"/>
    </xf>
    <xf numFmtId="9" fontId="128" fillId="7" borderId="3" xfId="0" applyNumberFormat="1" applyFont="1" applyFill="1" applyBorder="1" applyAlignment="1" applyProtection="1">
      <alignment horizontal="center" vertical="center" wrapText="1"/>
    </xf>
    <xf numFmtId="0" fontId="16" fillId="19" borderId="112" xfId="1" applyNumberFormat="1" applyFont="1" applyFill="1" applyBorder="1" applyAlignment="1">
      <alignment horizontal="center" vertical="center" wrapText="1"/>
    </xf>
    <xf numFmtId="0" fontId="16" fillId="12" borderId="112" xfId="1" applyNumberFormat="1" applyFont="1" applyFill="1" applyBorder="1" applyAlignment="1">
      <alignment horizontal="center" vertical="center" wrapText="1"/>
    </xf>
    <xf numFmtId="9" fontId="16" fillId="12" borderId="115" xfId="0" applyNumberFormat="1" applyFont="1" applyFill="1" applyBorder="1" applyAlignment="1">
      <alignment horizontal="center" vertical="center"/>
    </xf>
    <xf numFmtId="0" fontId="60" fillId="0" borderId="47" xfId="0" applyFont="1" applyBorder="1" applyAlignment="1" applyProtection="1">
      <alignment horizontal="left" vertical="center" wrapText="1" indent="1"/>
      <protection locked="0"/>
    </xf>
    <xf numFmtId="0" fontId="60" fillId="0" borderId="116" xfId="0" applyFont="1" applyBorder="1" applyAlignment="1" applyProtection="1">
      <alignment horizontal="left" vertical="center" wrapText="1" indent="1"/>
      <protection locked="0"/>
    </xf>
    <xf numFmtId="0" fontId="16" fillId="28" borderId="112" xfId="1" applyNumberFormat="1" applyFont="1" applyFill="1" applyBorder="1" applyAlignment="1">
      <alignment horizontal="center" vertical="center" wrapText="1"/>
    </xf>
    <xf numFmtId="0" fontId="16" fillId="28" borderId="49" xfId="1" applyNumberFormat="1" applyFont="1" applyFill="1" applyBorder="1" applyAlignment="1">
      <alignment horizontal="center" vertical="center" wrapText="1"/>
    </xf>
    <xf numFmtId="0" fontId="16" fillId="7" borderId="112" xfId="1" applyNumberFormat="1" applyFont="1" applyFill="1" applyBorder="1" applyAlignment="1">
      <alignment horizontal="center" vertical="center" wrapText="1"/>
    </xf>
    <xf numFmtId="0" fontId="17" fillId="2" borderId="14" xfId="0" applyFont="1" applyFill="1" applyBorder="1" applyAlignment="1" applyProtection="1">
      <alignment horizontal="center" vertical="center" wrapText="1"/>
      <protection locked="0"/>
    </xf>
    <xf numFmtId="0" fontId="41" fillId="27" borderId="3" xfId="0" applyFont="1" applyFill="1" applyBorder="1" applyAlignment="1">
      <alignment horizontal="justify" vertical="center" wrapText="1"/>
    </xf>
    <xf numFmtId="0" fontId="16" fillId="27" borderId="3" xfId="0" applyFont="1" applyFill="1" applyBorder="1" applyAlignment="1">
      <alignment horizontal="justify" vertical="center" wrapText="1"/>
    </xf>
    <xf numFmtId="0" fontId="41" fillId="21" borderId="57" xfId="0" applyFont="1" applyFill="1" applyBorder="1" applyAlignment="1">
      <alignment horizontal="justify" vertical="center" wrapText="1"/>
    </xf>
    <xf numFmtId="0" fontId="41" fillId="21" borderId="31" xfId="0" applyFont="1" applyFill="1" applyBorder="1" applyAlignment="1">
      <alignment horizontal="justify" vertical="center" wrapText="1"/>
    </xf>
    <xf numFmtId="0" fontId="41" fillId="21" borderId="60" xfId="0" applyFont="1" applyFill="1" applyBorder="1" applyAlignment="1">
      <alignment horizontal="justify" vertical="center" wrapText="1"/>
    </xf>
    <xf numFmtId="49" fontId="41" fillId="21" borderId="113" xfId="0" applyNumberFormat="1" applyFont="1" applyFill="1" applyBorder="1" applyAlignment="1">
      <alignment horizontal="justify" vertical="center" wrapText="1"/>
    </xf>
    <xf numFmtId="0" fontId="41" fillId="21" borderId="0" xfId="0" applyFont="1" applyFill="1" applyAlignment="1">
      <alignment horizontal="justify" vertical="center" wrapText="1"/>
    </xf>
    <xf numFmtId="0" fontId="41" fillId="21" borderId="114" xfId="0" applyFont="1" applyFill="1" applyBorder="1" applyAlignment="1">
      <alignment horizontal="justify" vertical="center" wrapText="1"/>
    </xf>
    <xf numFmtId="0" fontId="41" fillId="22" borderId="57" xfId="0" applyFont="1" applyFill="1" applyBorder="1" applyAlignment="1">
      <alignment horizontal="justify" vertical="center" wrapText="1"/>
    </xf>
    <xf numFmtId="0" fontId="41" fillId="22" borderId="31" xfId="0" applyFont="1" applyFill="1" applyBorder="1" applyAlignment="1">
      <alignment horizontal="justify" vertical="center" wrapText="1"/>
    </xf>
    <xf numFmtId="0" fontId="41" fillId="22" borderId="60" xfId="0" applyFont="1" applyFill="1" applyBorder="1" applyAlignment="1">
      <alignment horizontal="justify" vertical="center" wrapText="1"/>
    </xf>
    <xf numFmtId="0" fontId="16" fillId="22" borderId="57" xfId="0" applyFont="1" applyFill="1" applyBorder="1" applyAlignment="1">
      <alignment horizontal="justify" vertical="center" wrapText="1"/>
    </xf>
    <xf numFmtId="0" fontId="41" fillId="30" borderId="60" xfId="0" applyFont="1" applyFill="1" applyBorder="1" applyAlignment="1">
      <alignment horizontal="justify" vertical="center" wrapText="1"/>
    </xf>
    <xf numFmtId="0" fontId="41" fillId="30" borderId="60" xfId="0" applyFont="1" applyFill="1" applyBorder="1" applyAlignment="1">
      <alignment horizontal="left" vertical="center" wrapText="1"/>
    </xf>
    <xf numFmtId="0" fontId="41" fillId="27" borderId="113" xfId="0" applyFont="1" applyFill="1" applyBorder="1" applyAlignment="1">
      <alignment horizontal="justify" vertical="center" wrapText="1"/>
    </xf>
    <xf numFmtId="0" fontId="41" fillId="27" borderId="12" xfId="0" applyFont="1" applyFill="1" applyBorder="1" applyAlignment="1">
      <alignment horizontal="justify" vertical="center" wrapText="1"/>
    </xf>
    <xf numFmtId="0" fontId="41" fillId="27" borderId="0" xfId="0" applyFont="1" applyFill="1" applyAlignment="1">
      <alignment horizontal="justify" vertical="center" wrapText="1"/>
    </xf>
    <xf numFmtId="0" fontId="41" fillId="27" borderId="11" xfId="0" applyFont="1" applyFill="1" applyBorder="1" applyAlignment="1">
      <alignment horizontal="justify" vertical="center" wrapText="1"/>
    </xf>
    <xf numFmtId="0" fontId="41" fillId="27" borderId="12" xfId="0" applyFont="1" applyFill="1" applyBorder="1" applyAlignment="1">
      <alignment horizontal="left" vertical="center" wrapText="1"/>
    </xf>
    <xf numFmtId="0" fontId="41" fillId="27" borderId="0" xfId="0" applyFont="1" applyFill="1" applyAlignment="1">
      <alignment horizontal="left" vertical="center" wrapText="1"/>
    </xf>
    <xf numFmtId="0" fontId="41" fillId="27" borderId="53" xfId="0" applyFont="1" applyFill="1" applyBorder="1" applyAlignment="1">
      <alignment horizontal="justify" vertical="center" wrapText="1"/>
    </xf>
    <xf numFmtId="0" fontId="41" fillId="37" borderId="0" xfId="0" applyFont="1" applyFill="1" applyBorder="1" applyAlignment="1">
      <alignment horizontal="justify" vertical="center" wrapText="1"/>
    </xf>
    <xf numFmtId="0" fontId="41" fillId="37" borderId="60" xfId="0" applyFont="1" applyFill="1" applyBorder="1" applyAlignment="1">
      <alignment horizontal="justify" vertical="center" wrapText="1"/>
    </xf>
    <xf numFmtId="0" fontId="0" fillId="0" borderId="0" xfId="0" applyBorder="1"/>
    <xf numFmtId="0" fontId="0" fillId="0" borderId="0" xfId="0" applyBorder="1"/>
    <xf numFmtId="0" fontId="60" fillId="0" borderId="0" xfId="0" applyNumberFormat="1" applyFont="1" applyFill="1" applyBorder="1" applyAlignment="1" applyProtection="1">
      <alignment horizontal="right" vertical="center" indent="1"/>
      <protection locked="0"/>
    </xf>
    <xf numFmtId="0" fontId="17" fillId="2" borderId="0" xfId="0" applyFont="1" applyFill="1" applyBorder="1" applyAlignment="1" applyProtection="1">
      <alignment horizontal="center" vertical="center" wrapText="1"/>
      <protection locked="0"/>
    </xf>
    <xf numFmtId="0" fontId="41" fillId="21" borderId="11" xfId="0" applyFont="1" applyFill="1" applyBorder="1" applyAlignment="1">
      <alignment horizontal="justify" vertical="center" wrapText="1"/>
    </xf>
    <xf numFmtId="0" fontId="131" fillId="12" borderId="119" xfId="2" applyFont="1" applyFill="1" applyBorder="1" applyAlignment="1" applyProtection="1">
      <alignment horizontal="center" vertical="center" wrapText="1"/>
    </xf>
    <xf numFmtId="166" fontId="16" fillId="19" borderId="120" xfId="0" applyNumberFormat="1" applyFont="1" applyFill="1" applyBorder="1" applyAlignment="1" applyProtection="1">
      <alignment horizontal="center" vertical="center" wrapText="1"/>
    </xf>
    <xf numFmtId="0" fontId="41" fillId="21" borderId="121" xfId="0" applyFont="1" applyFill="1" applyBorder="1" applyAlignment="1">
      <alignment horizontal="justify" vertical="center" wrapText="1"/>
    </xf>
    <xf numFmtId="0" fontId="17" fillId="2" borderId="122" xfId="0" applyFont="1" applyFill="1" applyBorder="1" applyAlignment="1" applyProtection="1">
      <alignment horizontal="center" vertical="center" wrapText="1"/>
      <protection locked="0"/>
    </xf>
    <xf numFmtId="0" fontId="0" fillId="0" borderId="118" xfId="0" applyBorder="1"/>
    <xf numFmtId="0" fontId="132" fillId="7" borderId="20" xfId="0" applyFont="1" applyFill="1" applyBorder="1" applyAlignment="1" applyProtection="1">
      <alignment horizontal="center" vertical="center"/>
    </xf>
    <xf numFmtId="166" fontId="16" fillId="7" borderId="120" xfId="0" applyNumberFormat="1" applyFont="1" applyFill="1" applyBorder="1" applyAlignment="1" applyProtection="1">
      <alignment horizontal="center" vertical="center"/>
    </xf>
    <xf numFmtId="0" fontId="41" fillId="30" borderId="0" xfId="0" applyFont="1" applyFill="1" applyBorder="1" applyAlignment="1">
      <alignment horizontal="justify" vertical="center" wrapText="1"/>
    </xf>
    <xf numFmtId="0" fontId="41" fillId="30" borderId="123" xfId="0" applyFont="1" applyFill="1" applyBorder="1" applyAlignment="1">
      <alignment horizontal="justify" vertical="center" wrapText="1"/>
    </xf>
    <xf numFmtId="166" fontId="16" fillId="28" borderId="19" xfId="0" applyNumberFormat="1" applyFont="1" applyFill="1" applyBorder="1" applyAlignment="1" applyProtection="1">
      <alignment horizontal="center" vertical="center"/>
    </xf>
    <xf numFmtId="166" fontId="16" fillId="28" borderId="120" xfId="0" applyNumberFormat="1" applyFont="1" applyFill="1" applyBorder="1" applyAlignment="1" applyProtection="1">
      <alignment horizontal="center" vertical="center"/>
    </xf>
    <xf numFmtId="0" fontId="41" fillId="27" borderId="124" xfId="0" applyFont="1" applyFill="1" applyBorder="1" applyAlignment="1">
      <alignment horizontal="justify" vertical="center" wrapText="1"/>
    </xf>
    <xf numFmtId="0" fontId="16" fillId="7" borderId="49" xfId="1" applyNumberFormat="1" applyFont="1" applyFill="1" applyBorder="1" applyAlignment="1">
      <alignment horizontal="center" vertical="center" wrapText="1"/>
    </xf>
    <xf numFmtId="9" fontId="16" fillId="7" borderId="125" xfId="0" applyNumberFormat="1" applyFont="1" applyFill="1" applyBorder="1" applyAlignment="1">
      <alignment horizontal="center" vertical="center"/>
    </xf>
    <xf numFmtId="0" fontId="60" fillId="4" borderId="126" xfId="1" applyNumberFormat="1" applyFont="1" applyFill="1" applyBorder="1" applyAlignment="1" applyProtection="1">
      <alignment horizontal="left" vertical="center" wrapText="1" indent="1"/>
      <protection locked="0"/>
    </xf>
    <xf numFmtId="9" fontId="132" fillId="7" borderId="22" xfId="1" applyNumberFormat="1" applyFont="1" applyFill="1" applyBorder="1" applyAlignment="1" applyProtection="1">
      <alignment horizontal="center" vertical="center" wrapText="1"/>
    </xf>
    <xf numFmtId="0" fontId="60" fillId="0" borderId="127" xfId="0" applyFont="1" applyBorder="1" applyAlignment="1" applyProtection="1">
      <alignment horizontal="left" vertical="center" wrapText="1" indent="1"/>
      <protection locked="0"/>
    </xf>
    <xf numFmtId="9" fontId="132" fillId="7" borderId="117" xfId="1" applyNumberFormat="1" applyFont="1" applyFill="1" applyBorder="1" applyAlignment="1" applyProtection="1">
      <alignment horizontal="center" vertical="center" wrapText="1"/>
    </xf>
    <xf numFmtId="9" fontId="16" fillId="34" borderId="125" xfId="0" applyNumberFormat="1" applyFont="1" applyFill="1" applyBorder="1" applyAlignment="1">
      <alignment horizontal="center" vertical="center"/>
    </xf>
    <xf numFmtId="0" fontId="41" fillId="27" borderId="128" xfId="0" applyFont="1" applyFill="1" applyBorder="1" applyAlignment="1">
      <alignment horizontal="justify" vertical="center" wrapText="1"/>
    </xf>
    <xf numFmtId="0" fontId="41" fillId="37" borderId="117" xfId="0" applyFont="1" applyFill="1" applyBorder="1" applyAlignment="1">
      <alignment horizontal="justify" vertical="center" wrapText="1"/>
    </xf>
    <xf numFmtId="0" fontId="41" fillId="37" borderId="121" xfId="0" applyFont="1" applyFill="1" applyBorder="1" applyAlignment="1">
      <alignment horizontal="justify" vertical="center" wrapText="1"/>
    </xf>
    <xf numFmtId="9" fontId="16" fillId="34" borderId="129" xfId="0" applyNumberFormat="1" applyFont="1" applyFill="1" applyBorder="1" applyAlignment="1">
      <alignment horizontal="center" vertical="center"/>
    </xf>
    <xf numFmtId="0" fontId="16" fillId="34" borderId="13" xfId="1" applyNumberFormat="1" applyFont="1" applyFill="1" applyBorder="1" applyAlignment="1">
      <alignment horizontal="center" vertical="center" wrapText="1"/>
    </xf>
    <xf numFmtId="0" fontId="16" fillId="34" borderId="130" xfId="1" applyNumberFormat="1" applyFont="1" applyFill="1" applyBorder="1" applyAlignment="1">
      <alignment horizontal="center" vertical="center" wrapText="1"/>
    </xf>
    <xf numFmtId="9" fontId="16" fillId="34" borderId="132" xfId="0" applyNumberFormat="1" applyFont="1" applyFill="1" applyBorder="1" applyAlignment="1">
      <alignment horizontal="center" vertical="center"/>
    </xf>
    <xf numFmtId="9" fontId="16" fillId="34" borderId="131" xfId="0" applyNumberFormat="1" applyFont="1" applyFill="1" applyBorder="1" applyAlignment="1">
      <alignment horizontal="center" vertical="center"/>
    </xf>
    <xf numFmtId="0" fontId="16" fillId="34" borderId="133" xfId="1" applyNumberFormat="1" applyFont="1" applyFill="1" applyBorder="1" applyAlignment="1">
      <alignment horizontal="center" vertical="center" wrapText="1"/>
    </xf>
    <xf numFmtId="0" fontId="41" fillId="37" borderId="134" xfId="0" applyFont="1" applyFill="1" applyBorder="1" applyAlignment="1">
      <alignment horizontal="justify" vertical="center" wrapText="1"/>
    </xf>
    <xf numFmtId="0" fontId="16" fillId="34" borderId="11" xfId="1" applyNumberFormat="1" applyFont="1" applyFill="1" applyBorder="1" applyAlignment="1">
      <alignment horizontal="center" vertical="center" wrapText="1"/>
    </xf>
    <xf numFmtId="0" fontId="16" fillId="34" borderId="135" xfId="1" applyNumberFormat="1" applyFont="1" applyFill="1" applyBorder="1" applyAlignment="1">
      <alignment horizontal="center" vertical="center" wrapText="1"/>
    </xf>
    <xf numFmtId="9" fontId="16" fillId="34" borderId="61" xfId="0" applyNumberFormat="1" applyFont="1" applyFill="1" applyBorder="1" applyAlignment="1">
      <alignment horizontal="center" vertical="center"/>
    </xf>
    <xf numFmtId="9" fontId="16" fillId="34" borderId="136" xfId="0" applyNumberFormat="1" applyFont="1" applyFill="1" applyBorder="1" applyAlignment="1">
      <alignment horizontal="center" vertical="center"/>
    </xf>
    <xf numFmtId="0" fontId="16" fillId="34" borderId="137" xfId="1" applyNumberFormat="1" applyFont="1" applyFill="1" applyBorder="1" applyAlignment="1">
      <alignment horizontal="center" vertical="center" wrapText="1"/>
    </xf>
    <xf numFmtId="0" fontId="41" fillId="37" borderId="118" xfId="0" applyFont="1" applyFill="1" applyBorder="1" applyAlignment="1">
      <alignment horizontal="justify" vertical="center" wrapText="1"/>
    </xf>
    <xf numFmtId="0" fontId="16" fillId="34" borderId="0" xfId="1" applyNumberFormat="1" applyFont="1" applyFill="1" applyBorder="1" applyAlignment="1">
      <alignment horizontal="center" vertical="center" wrapText="1"/>
    </xf>
    <xf numFmtId="9" fontId="16" fillId="34" borderId="138" xfId="0" applyNumberFormat="1" applyFont="1" applyFill="1" applyBorder="1" applyAlignment="1">
      <alignment horizontal="center" vertical="center"/>
    </xf>
    <xf numFmtId="9" fontId="16" fillId="34" borderId="139" xfId="0" applyNumberFormat="1" applyFont="1" applyFill="1" applyBorder="1" applyAlignment="1">
      <alignment horizontal="center" vertical="center"/>
    </xf>
    <xf numFmtId="0" fontId="16" fillId="34" borderId="140" xfId="1" applyNumberFormat="1" applyFont="1" applyFill="1" applyBorder="1" applyAlignment="1">
      <alignment horizontal="center" vertical="center" wrapText="1"/>
    </xf>
    <xf numFmtId="166" fontId="16" fillId="34" borderId="24" xfId="0" applyNumberFormat="1" applyFont="1" applyFill="1" applyBorder="1" applyAlignment="1" applyProtection="1">
      <alignment horizontal="center" vertical="center"/>
    </xf>
    <xf numFmtId="166" fontId="16" fillId="34" borderId="141" xfId="0" applyNumberFormat="1" applyFont="1" applyFill="1" applyBorder="1" applyAlignment="1" applyProtection="1">
      <alignment horizontal="center" vertical="center"/>
    </xf>
    <xf numFmtId="166" fontId="16" fillId="19" borderId="141" xfId="0" applyNumberFormat="1" applyFont="1" applyFill="1" applyBorder="1" applyAlignment="1" applyProtection="1">
      <alignment horizontal="center" vertical="center"/>
      <protection locked="0"/>
    </xf>
    <xf numFmtId="166" fontId="16" fillId="34" borderId="142" xfId="0" applyNumberFormat="1" applyFont="1" applyFill="1" applyBorder="1" applyAlignment="1" applyProtection="1">
      <alignment horizontal="center" vertical="center"/>
    </xf>
    <xf numFmtId="0" fontId="41" fillId="37" borderId="143" xfId="0" applyFont="1" applyFill="1" applyBorder="1" applyAlignment="1">
      <alignment horizontal="justify" vertical="center" wrapText="1"/>
    </xf>
    <xf numFmtId="166" fontId="16" fillId="34" borderId="26" xfId="0" applyNumberFormat="1" applyFont="1" applyFill="1" applyBorder="1" applyAlignment="1" applyProtection="1">
      <alignment horizontal="center" vertical="center"/>
    </xf>
    <xf numFmtId="0" fontId="16" fillId="34" borderId="144" xfId="1" applyNumberFormat="1" applyFont="1" applyFill="1" applyBorder="1" applyAlignment="1">
      <alignment horizontal="center" vertical="center" wrapText="1"/>
    </xf>
    <xf numFmtId="0" fontId="41" fillId="37" borderId="5" xfId="0" applyFont="1" applyFill="1" applyBorder="1" applyAlignment="1">
      <alignment horizontal="justify" vertical="center" wrapText="1"/>
    </xf>
    <xf numFmtId="166" fontId="16" fillId="34" borderId="146" xfId="0" applyNumberFormat="1" applyFont="1" applyFill="1" applyBorder="1" applyAlignment="1" applyProtection="1">
      <alignment horizontal="center" vertical="center"/>
    </xf>
    <xf numFmtId="166" fontId="16" fillId="34" borderId="145" xfId="0" applyNumberFormat="1" applyFont="1" applyFill="1" applyBorder="1" applyAlignment="1" applyProtection="1">
      <alignment horizontal="center" vertical="center"/>
    </xf>
    <xf numFmtId="166" fontId="16" fillId="7" borderId="26" xfId="0" applyNumberFormat="1" applyFont="1" applyFill="1" applyBorder="1" applyAlignment="1" applyProtection="1">
      <alignment horizontal="center" vertical="center"/>
    </xf>
    <xf numFmtId="0" fontId="16" fillId="7" borderId="135" xfId="1" applyNumberFormat="1" applyFont="1" applyFill="1" applyBorder="1" applyAlignment="1">
      <alignment horizontal="center" vertical="center" wrapText="1"/>
    </xf>
    <xf numFmtId="0" fontId="16" fillId="7" borderId="137" xfId="1" applyNumberFormat="1" applyFont="1" applyFill="1" applyBorder="1" applyAlignment="1">
      <alignment horizontal="center" vertical="center" wrapText="1"/>
    </xf>
    <xf numFmtId="20" fontId="6" fillId="11" borderId="0" xfId="1" applyNumberFormat="1" applyFont="1" applyFill="1" applyBorder="1" applyAlignment="1">
      <alignment horizontal="left" vertical="top" wrapText="1" indent="1"/>
    </xf>
    <xf numFmtId="20" fontId="6" fillId="17" borderId="0" xfId="1" applyNumberFormat="1" applyFont="1" applyFill="1" applyBorder="1" applyAlignment="1">
      <alignment horizontal="left" vertical="top" wrapText="1" indent="1"/>
    </xf>
    <xf numFmtId="20" fontId="6" fillId="24" borderId="0" xfId="1" applyNumberFormat="1" applyFont="1" applyFill="1" applyBorder="1" applyAlignment="1">
      <alignment horizontal="left" vertical="top" wrapText="1" indent="1"/>
    </xf>
    <xf numFmtId="20" fontId="6" fillId="29" borderId="156" xfId="1" applyNumberFormat="1" applyFont="1" applyFill="1" applyBorder="1" applyAlignment="1">
      <alignment horizontal="left" vertical="center" wrapText="1" indent="1"/>
    </xf>
    <xf numFmtId="0" fontId="128" fillId="8" borderId="160" xfId="1" applyFont="1" applyFill="1" applyBorder="1" applyAlignment="1">
      <alignment horizontal="center" vertical="center" wrapText="1"/>
    </xf>
    <xf numFmtId="0" fontId="42" fillId="8" borderId="161" xfId="1" applyFont="1" applyFill="1" applyBorder="1" applyAlignment="1">
      <alignment horizontal="center" vertical="center" wrapText="1"/>
    </xf>
    <xf numFmtId="0" fontId="128" fillId="8" borderId="161" xfId="1" applyFont="1" applyFill="1" applyBorder="1" applyAlignment="1">
      <alignment horizontal="center" vertical="center" wrapText="1"/>
    </xf>
    <xf numFmtId="0" fontId="128" fillId="27" borderId="163" xfId="0" applyFont="1" applyFill="1" applyBorder="1" applyAlignment="1">
      <alignment horizontal="left" vertical="center" wrapText="1" indent="1"/>
    </xf>
    <xf numFmtId="0" fontId="128" fillId="27" borderId="165" xfId="0" applyFont="1" applyFill="1" applyBorder="1" applyAlignment="1">
      <alignment horizontal="left" vertical="center" wrapText="1" indent="1"/>
    </xf>
    <xf numFmtId="0" fontId="41" fillId="27" borderId="166" xfId="0" applyFont="1" applyFill="1" applyBorder="1" applyAlignment="1">
      <alignment horizontal="justify" vertical="center" wrapText="1"/>
    </xf>
    <xf numFmtId="0" fontId="107" fillId="0" borderId="166" xfId="0" applyFont="1" applyBorder="1" applyProtection="1">
      <protection locked="0"/>
    </xf>
    <xf numFmtId="49" fontId="21" fillId="7" borderId="166" xfId="0" applyNumberFormat="1" applyFont="1" applyFill="1" applyBorder="1" applyAlignment="1" applyProtection="1">
      <alignment horizontal="center" vertical="center" wrapText="1"/>
    </xf>
    <xf numFmtId="0" fontId="21" fillId="10" borderId="166" xfId="0" applyFont="1" applyFill="1" applyBorder="1" applyAlignment="1" applyProtection="1">
      <alignment horizontal="center" vertical="center" wrapText="1"/>
    </xf>
    <xf numFmtId="9" fontId="128" fillId="7" borderId="166" xfId="0" applyNumberFormat="1" applyFont="1" applyFill="1" applyBorder="1" applyAlignment="1" applyProtection="1">
      <alignment horizontal="center" vertical="center" wrapText="1"/>
    </xf>
    <xf numFmtId="0" fontId="16" fillId="4" borderId="23" xfId="1" applyFont="1" applyFill="1" applyBorder="1" applyAlignment="1">
      <alignment vertical="center" wrapText="1"/>
    </xf>
    <xf numFmtId="0" fontId="66" fillId="10" borderId="118" xfId="0" applyFont="1" applyFill="1" applyBorder="1"/>
    <xf numFmtId="0" fontId="16" fillId="4" borderId="0" xfId="1" applyFont="1" applyFill="1" applyBorder="1" applyAlignment="1">
      <alignment vertical="center" wrapText="1"/>
    </xf>
    <xf numFmtId="0" fontId="16" fillId="4" borderId="77" xfId="1" applyFont="1" applyFill="1" applyBorder="1" applyAlignment="1">
      <alignment vertical="center" wrapText="1"/>
    </xf>
    <xf numFmtId="0" fontId="16" fillId="0" borderId="19" xfId="1" applyFont="1" applyFill="1" applyBorder="1" applyAlignment="1">
      <alignment horizontal="right" vertical="center" wrapText="1" indent="1"/>
    </xf>
    <xf numFmtId="0" fontId="16" fillId="0" borderId="0" xfId="1" applyFont="1" applyFill="1" applyBorder="1" applyAlignment="1">
      <alignment horizontal="left" vertical="center" indent="1"/>
    </xf>
    <xf numFmtId="164" fontId="16" fillId="0" borderId="0" xfId="1" applyNumberFormat="1" applyFont="1" applyFill="1" applyBorder="1" applyAlignment="1">
      <alignment horizontal="right" vertical="center" wrapText="1"/>
    </xf>
    <xf numFmtId="164" fontId="16" fillId="0" borderId="0" xfId="1" applyNumberFormat="1" applyFont="1" applyFill="1" applyBorder="1" applyAlignment="1">
      <alignment horizontal="left" vertical="center" wrapText="1" indent="1"/>
    </xf>
    <xf numFmtId="49" fontId="16" fillId="0" borderId="0" xfId="1" applyNumberFormat="1" applyFont="1" applyFill="1" applyBorder="1" applyAlignment="1">
      <alignment horizontal="left" vertical="center" wrapText="1" indent="1"/>
    </xf>
    <xf numFmtId="49" fontId="16" fillId="0" borderId="23" xfId="1" applyNumberFormat="1" applyFont="1" applyFill="1" applyBorder="1" applyAlignment="1">
      <alignment horizontal="left" vertical="center" wrapText="1" indent="1"/>
    </xf>
    <xf numFmtId="0" fontId="16" fillId="4" borderId="19" xfId="1" applyFont="1" applyFill="1" applyBorder="1" applyAlignment="1">
      <alignment vertical="center" wrapText="1"/>
    </xf>
    <xf numFmtId="0" fontId="66" fillId="10" borderId="149" xfId="0" applyFont="1" applyFill="1" applyBorder="1"/>
    <xf numFmtId="0" fontId="66" fillId="10" borderId="147" xfId="0" applyFont="1" applyFill="1" applyBorder="1"/>
    <xf numFmtId="0" fontId="66" fillId="4" borderId="121" xfId="0" applyFont="1" applyFill="1" applyBorder="1" applyProtection="1">
      <protection locked="0"/>
    </xf>
    <xf numFmtId="0" fontId="66" fillId="4" borderId="118" xfId="0" applyFont="1" applyFill="1" applyBorder="1" applyProtection="1">
      <protection locked="0"/>
    </xf>
    <xf numFmtId="0" fontId="43" fillId="7" borderId="79" xfId="0" applyFont="1" applyFill="1" applyBorder="1" applyAlignment="1">
      <alignment horizontal="left" vertical="center"/>
    </xf>
    <xf numFmtId="0" fontId="83" fillId="7" borderId="92" xfId="0" applyFont="1" applyFill="1" applyBorder="1" applyAlignment="1">
      <alignment horizontal="center" vertical="center"/>
    </xf>
    <xf numFmtId="0" fontId="83" fillId="7" borderId="92" xfId="0" applyFont="1" applyFill="1" applyBorder="1" applyAlignment="1">
      <alignment horizontal="left" vertical="center" indent="2"/>
    </xf>
    <xf numFmtId="0" fontId="82" fillId="7" borderId="92" xfId="0" applyFont="1" applyFill="1" applyBorder="1" applyAlignment="1">
      <alignment horizontal="center" vertical="center"/>
    </xf>
    <xf numFmtId="0" fontId="43" fillId="7" borderId="101" xfId="0" applyFont="1" applyFill="1" applyBorder="1" applyAlignment="1">
      <alignment horizontal="right" vertical="center"/>
    </xf>
    <xf numFmtId="0" fontId="83" fillId="7" borderId="75" xfId="0" applyFont="1" applyFill="1" applyBorder="1"/>
    <xf numFmtId="0" fontId="19" fillId="7" borderId="75" xfId="0" applyFont="1" applyFill="1" applyBorder="1"/>
    <xf numFmtId="0" fontId="21" fillId="0" borderId="0" xfId="0" applyFont="1" applyBorder="1"/>
    <xf numFmtId="9" fontId="144" fillId="26" borderId="171" xfId="0" applyNumberFormat="1" applyFont="1" applyFill="1" applyBorder="1" applyAlignment="1">
      <alignment horizontal="center" vertical="center"/>
    </xf>
    <xf numFmtId="0" fontId="66" fillId="10" borderId="173" xfId="0" applyFont="1" applyFill="1" applyBorder="1"/>
    <xf numFmtId="0" fontId="66" fillId="10" borderId="74" xfId="0" applyFont="1" applyFill="1" applyBorder="1"/>
    <xf numFmtId="0" fontId="83" fillId="10" borderId="174" xfId="0" applyFont="1" applyFill="1" applyBorder="1" applyAlignment="1">
      <alignment horizontal="center" vertical="center" wrapText="1"/>
    </xf>
    <xf numFmtId="0" fontId="66" fillId="4" borderId="174" xfId="0" applyFont="1" applyFill="1" applyBorder="1" applyProtection="1">
      <protection locked="0"/>
    </xf>
    <xf numFmtId="0" fontId="66" fillId="4" borderId="175" xfId="0" applyFont="1" applyFill="1" applyBorder="1" applyProtection="1">
      <protection locked="0"/>
    </xf>
    <xf numFmtId="0" fontId="66" fillId="10" borderId="76" xfId="0" applyFont="1" applyFill="1" applyBorder="1"/>
    <xf numFmtId="0" fontId="66" fillId="10" borderId="77" xfId="0" applyFont="1" applyFill="1" applyBorder="1"/>
    <xf numFmtId="0" fontId="66" fillId="10" borderId="176" xfId="0" applyFont="1" applyFill="1" applyBorder="1"/>
    <xf numFmtId="0" fontId="66" fillId="4" borderId="178" xfId="0" applyFont="1" applyFill="1" applyBorder="1" applyProtection="1">
      <protection locked="0"/>
    </xf>
    <xf numFmtId="0" fontId="66" fillId="4" borderId="179" xfId="0" applyFont="1" applyFill="1" applyBorder="1" applyProtection="1">
      <protection locked="0"/>
    </xf>
    <xf numFmtId="0" fontId="83" fillId="10" borderId="121" xfId="0" applyFont="1" applyFill="1" applyBorder="1" applyAlignment="1">
      <alignment horizontal="center" vertical="center" wrapText="1"/>
    </xf>
    <xf numFmtId="0" fontId="52" fillId="9" borderId="46" xfId="1" applyFont="1" applyFill="1" applyBorder="1" applyAlignment="1" applyProtection="1">
      <alignment horizontal="center" vertical="center" wrapText="1"/>
    </xf>
    <xf numFmtId="0" fontId="53" fillId="9" borderId="9" xfId="1" applyFont="1" applyFill="1" applyBorder="1" applyAlignment="1" applyProtection="1">
      <alignment horizontal="center" vertical="center" wrapText="1"/>
    </xf>
    <xf numFmtId="0" fontId="67" fillId="7" borderId="9" xfId="1" applyFont="1" applyFill="1" applyBorder="1" applyAlignment="1" applyProtection="1">
      <alignment horizontal="center" vertical="center" wrapText="1"/>
    </xf>
    <xf numFmtId="0" fontId="67" fillId="7" borderId="47" xfId="1" applyFont="1" applyFill="1" applyBorder="1" applyAlignment="1" applyProtection="1">
      <alignment horizontal="center" vertical="center" wrapText="1"/>
    </xf>
    <xf numFmtId="0" fontId="21" fillId="9" borderId="46" xfId="1" applyFont="1" applyFill="1" applyBorder="1" applyAlignment="1" applyProtection="1">
      <alignment horizontal="left" vertical="center" wrapText="1" indent="1"/>
    </xf>
    <xf numFmtId="0" fontId="21" fillId="9" borderId="9" xfId="1" applyFont="1" applyFill="1" applyBorder="1" applyAlignment="1" applyProtection="1">
      <alignment horizontal="left" vertical="center" wrapText="1" indent="1"/>
    </xf>
    <xf numFmtId="49" fontId="16" fillId="7" borderId="9" xfId="1" applyNumberFormat="1" applyFont="1" applyFill="1" applyBorder="1" applyAlignment="1">
      <alignment horizontal="left" vertical="center" wrapText="1" indent="1"/>
    </xf>
    <xf numFmtId="49" fontId="16" fillId="7" borderId="47" xfId="1" applyNumberFormat="1" applyFont="1" applyFill="1" applyBorder="1" applyAlignment="1">
      <alignment horizontal="left" vertical="center" wrapText="1" indent="1"/>
    </xf>
    <xf numFmtId="0" fontId="74" fillId="35" borderId="33" xfId="3" applyFont="1" applyFill="1" applyBorder="1" applyAlignment="1">
      <alignment horizontal="center" vertical="center" wrapText="1"/>
    </xf>
    <xf numFmtId="0" fontId="74" fillId="35" borderId="37" xfId="3" applyFont="1" applyFill="1" applyBorder="1" applyAlignment="1">
      <alignment horizontal="center" vertical="center"/>
    </xf>
    <xf numFmtId="0" fontId="74" fillId="35" borderId="41" xfId="3" applyFont="1" applyFill="1" applyBorder="1" applyAlignment="1">
      <alignment horizontal="center" vertical="center"/>
    </xf>
    <xf numFmtId="0" fontId="21" fillId="9" borderId="48" xfId="0" applyFont="1" applyFill="1" applyBorder="1" applyAlignment="1">
      <alignment horizontal="left" vertical="center" wrapText="1" indent="1"/>
    </xf>
    <xf numFmtId="0" fontId="21" fillId="9" borderId="49" xfId="0" applyFont="1" applyFill="1" applyBorder="1" applyAlignment="1">
      <alignment horizontal="left" vertical="center" wrapText="1" indent="1"/>
    </xf>
    <xf numFmtId="9" fontId="79" fillId="4" borderId="51" xfId="1" applyNumberFormat="1" applyFont="1" applyFill="1" applyBorder="1" applyAlignment="1" applyProtection="1">
      <alignment horizontal="center" vertical="center" wrapText="1"/>
      <protection locked="0"/>
    </xf>
    <xf numFmtId="9" fontId="79" fillId="4" borderId="53" xfId="1" applyNumberFormat="1" applyFont="1" applyFill="1" applyBorder="1" applyAlignment="1" applyProtection="1">
      <alignment horizontal="center" vertical="center"/>
      <protection locked="0"/>
    </xf>
    <xf numFmtId="9" fontId="79" fillId="4" borderId="52" xfId="1" applyNumberFormat="1" applyFont="1" applyFill="1" applyBorder="1" applyAlignment="1" applyProtection="1">
      <alignment horizontal="center" vertical="center"/>
      <protection locked="0"/>
    </xf>
    <xf numFmtId="0" fontId="20" fillId="4" borderId="148" xfId="1" applyFont="1" applyFill="1" applyBorder="1" applyAlignment="1">
      <alignment horizontal="center" vertical="center"/>
    </xf>
    <xf numFmtId="0" fontId="20" fillId="4" borderId="118" xfId="1" applyFont="1" applyFill="1" applyBorder="1" applyAlignment="1">
      <alignment horizontal="center" vertical="center"/>
    </xf>
    <xf numFmtId="0" fontId="20" fillId="4" borderId="149" xfId="1" applyFont="1" applyFill="1" applyBorder="1" applyAlignment="1">
      <alignment horizontal="center" vertical="center"/>
    </xf>
    <xf numFmtId="0" fontId="63" fillId="6" borderId="21" xfId="1" applyFont="1" applyFill="1" applyBorder="1" applyAlignment="1">
      <alignment horizontal="center" vertical="top" wrapText="1"/>
    </xf>
    <xf numFmtId="0" fontId="18" fillId="2" borderId="0" xfId="3" applyFont="1" applyFill="1" applyBorder="1" applyAlignment="1">
      <alignment horizontal="center" vertical="center"/>
    </xf>
    <xf numFmtId="0" fontId="20" fillId="28" borderId="4" xfId="1" applyFont="1" applyFill="1" applyBorder="1" applyAlignment="1">
      <alignment horizontal="right" vertical="center"/>
    </xf>
    <xf numFmtId="0" fontId="20" fillId="28" borderId="5" xfId="1" applyFont="1" applyFill="1" applyBorder="1" applyAlignment="1">
      <alignment horizontal="right" vertical="center"/>
    </xf>
    <xf numFmtId="0" fontId="58" fillId="3" borderId="5" xfId="1" applyNumberFormat="1" applyFont="1" applyFill="1" applyBorder="1" applyAlignment="1" applyProtection="1">
      <alignment vertical="center"/>
      <protection locked="0"/>
    </xf>
    <xf numFmtId="0" fontId="0" fillId="0" borderId="5" xfId="0" applyBorder="1" applyProtection="1">
      <protection locked="0"/>
    </xf>
    <xf numFmtId="0" fontId="0" fillId="0" borderId="6" xfId="0" applyBorder="1" applyProtection="1">
      <protection locked="0"/>
    </xf>
    <xf numFmtId="0" fontId="11" fillId="43" borderId="150" xfId="1" applyFont="1" applyFill="1" applyBorder="1" applyAlignment="1">
      <alignment horizontal="center" vertical="center"/>
    </xf>
    <xf numFmtId="0" fontId="11" fillId="43" borderId="151" xfId="1" applyFont="1" applyFill="1" applyBorder="1" applyAlignment="1">
      <alignment horizontal="center" vertical="center"/>
    </xf>
    <xf numFmtId="0" fontId="11" fillId="43" borderId="152" xfId="1" applyFont="1" applyFill="1" applyBorder="1" applyAlignment="1">
      <alignment horizontal="center" vertical="center"/>
    </xf>
    <xf numFmtId="20" fontId="6" fillId="29" borderId="153" xfId="1" applyNumberFormat="1" applyFont="1" applyFill="1" applyBorder="1" applyAlignment="1">
      <alignment horizontal="justify" vertical="center" wrapText="1"/>
    </xf>
    <xf numFmtId="20" fontId="6" fillId="29" borderId="5" xfId="1" applyNumberFormat="1" applyFont="1" applyFill="1" applyBorder="1" applyAlignment="1">
      <alignment horizontal="justify" vertical="center" wrapText="1"/>
    </xf>
    <xf numFmtId="20" fontId="6" fillId="29" borderId="154" xfId="1" applyNumberFormat="1" applyFont="1" applyFill="1" applyBorder="1" applyAlignment="1">
      <alignment horizontal="justify" vertical="center" wrapText="1"/>
    </xf>
    <xf numFmtId="0" fontId="24" fillId="44" borderId="44" xfId="1" applyFont="1" applyFill="1" applyBorder="1" applyAlignment="1">
      <alignment horizontal="center" vertical="center" wrapText="1"/>
    </xf>
    <xf numFmtId="0" fontId="24" fillId="44" borderId="21" xfId="1" applyFont="1" applyFill="1" applyBorder="1" applyAlignment="1">
      <alignment horizontal="center" vertical="center" wrapText="1"/>
    </xf>
    <xf numFmtId="0" fontId="24" fillId="44" borderId="22" xfId="1" applyFont="1" applyFill="1" applyBorder="1" applyAlignment="1">
      <alignment horizontal="center" vertical="center" wrapText="1"/>
    </xf>
    <xf numFmtId="0" fontId="28" fillId="44" borderId="43" xfId="1" applyFont="1" applyFill="1" applyBorder="1" applyAlignment="1">
      <alignment horizontal="center" vertical="center"/>
    </xf>
    <xf numFmtId="0" fontId="68" fillId="44" borderId="5" xfId="1" applyFont="1" applyFill="1" applyBorder="1" applyAlignment="1">
      <alignment horizontal="center" vertical="center"/>
    </xf>
    <xf numFmtId="0" fontId="68" fillId="44" borderId="6" xfId="1" applyFont="1" applyFill="1" applyBorder="1" applyAlignment="1">
      <alignment horizontal="center" vertical="center"/>
    </xf>
    <xf numFmtId="0" fontId="20" fillId="28" borderId="19" xfId="1" applyFont="1" applyFill="1" applyBorder="1" applyAlignment="1">
      <alignment horizontal="right" vertical="center" wrapText="1"/>
    </xf>
    <xf numFmtId="0" fontId="20" fillId="28" borderId="0" xfId="1" applyFont="1" applyFill="1" applyBorder="1" applyAlignment="1">
      <alignment horizontal="right" vertical="center" wrapText="1"/>
    </xf>
    <xf numFmtId="0" fontId="58" fillId="3" borderId="0" xfId="1" applyNumberFormat="1" applyFont="1" applyFill="1" applyBorder="1" applyAlignment="1" applyProtection="1">
      <alignment vertical="center"/>
      <protection locked="0"/>
    </xf>
    <xf numFmtId="0" fontId="0" fillId="0" borderId="0" xfId="0" applyBorder="1" applyProtection="1">
      <protection locked="0"/>
    </xf>
    <xf numFmtId="0" fontId="0" fillId="0" borderId="23" xfId="0" applyBorder="1" applyProtection="1">
      <protection locked="0"/>
    </xf>
    <xf numFmtId="0" fontId="20" fillId="28" borderId="19" xfId="1" applyFont="1" applyFill="1" applyBorder="1" applyAlignment="1">
      <alignment horizontal="right" vertical="center"/>
    </xf>
    <xf numFmtId="0" fontId="20" fillId="28" borderId="0" xfId="1" applyFont="1" applyFill="1" applyBorder="1" applyAlignment="1">
      <alignment horizontal="right" vertical="center"/>
    </xf>
    <xf numFmtId="0" fontId="58" fillId="0" borderId="0" xfId="2" applyFont="1" applyBorder="1" applyAlignment="1" applyProtection="1">
      <alignment vertical="center"/>
      <protection locked="0"/>
    </xf>
    <xf numFmtId="49" fontId="58" fillId="2" borderId="0" xfId="1" applyNumberFormat="1" applyFont="1" applyFill="1" applyBorder="1" applyAlignment="1" applyProtection="1">
      <alignment vertical="center"/>
      <protection locked="0"/>
    </xf>
    <xf numFmtId="0" fontId="50" fillId="9" borderId="38" xfId="1" applyFont="1" applyFill="1" applyBorder="1" applyAlignment="1">
      <alignment horizontal="center" vertical="center" wrapText="1"/>
    </xf>
    <xf numFmtId="0" fontId="40" fillId="9" borderId="39" xfId="1" applyFont="1" applyFill="1" applyBorder="1" applyAlignment="1">
      <alignment horizontal="center" vertical="center"/>
    </xf>
    <xf numFmtId="0" fontId="5" fillId="7" borderId="39" xfId="1" applyFont="1" applyFill="1" applyBorder="1" applyAlignment="1">
      <alignment horizontal="center" vertical="center" wrapText="1"/>
    </xf>
    <xf numFmtId="0" fontId="5" fillId="7" borderId="40" xfId="1" applyFont="1" applyFill="1" applyBorder="1" applyAlignment="1">
      <alignment horizontal="center" vertical="center" wrapText="1"/>
    </xf>
    <xf numFmtId="20" fontId="5" fillId="29" borderId="0" xfId="1" applyNumberFormat="1" applyFont="1" applyFill="1" applyBorder="1" applyAlignment="1">
      <alignment horizontal="center" vertical="center" wrapText="1"/>
    </xf>
    <xf numFmtId="20" fontId="6" fillId="29" borderId="156" xfId="1" applyNumberFormat="1" applyFont="1" applyFill="1" applyBorder="1" applyAlignment="1">
      <alignment horizontal="center" vertical="center" wrapText="1"/>
    </xf>
    <xf numFmtId="0" fontId="40" fillId="29" borderId="155" xfId="1" applyFont="1" applyFill="1" applyBorder="1" applyAlignment="1">
      <alignment horizontal="left" vertical="justify" wrapText="1"/>
    </xf>
    <xf numFmtId="0" fontId="63" fillId="29" borderId="0" xfId="1" applyFont="1" applyFill="1" applyBorder="1" applyAlignment="1">
      <alignment horizontal="left" vertical="justify" wrapText="1"/>
    </xf>
    <xf numFmtId="0" fontId="63" fillId="29" borderId="155" xfId="1" applyFont="1" applyFill="1" applyBorder="1" applyAlignment="1">
      <alignment horizontal="left" vertical="justify" wrapText="1"/>
    </xf>
    <xf numFmtId="20" fontId="6" fillId="29" borderId="155" xfId="1" applyNumberFormat="1" applyFont="1" applyFill="1" applyBorder="1" applyAlignment="1">
      <alignment horizontal="left" vertical="center" wrapText="1" indent="1"/>
    </xf>
    <xf numFmtId="20" fontId="6" fillId="29" borderId="0" xfId="1" applyNumberFormat="1" applyFont="1" applyFill="1" applyBorder="1" applyAlignment="1">
      <alignment horizontal="left" vertical="center" wrapText="1" indent="1"/>
    </xf>
    <xf numFmtId="20" fontId="6" fillId="29" borderId="156" xfId="1" applyNumberFormat="1" applyFont="1" applyFill="1" applyBorder="1" applyAlignment="1">
      <alignment horizontal="left" vertical="center" wrapText="1" indent="1"/>
    </xf>
    <xf numFmtId="20" fontId="6" fillId="29" borderId="155" xfId="1" applyNumberFormat="1" applyFont="1" applyFill="1" applyBorder="1" applyAlignment="1">
      <alignment horizontal="justify" vertical="center" wrapText="1"/>
    </xf>
    <xf numFmtId="20" fontId="6" fillId="29" borderId="0" xfId="1" applyNumberFormat="1" applyFont="1" applyFill="1" applyBorder="1" applyAlignment="1">
      <alignment horizontal="justify" vertical="center" wrapText="1"/>
    </xf>
    <xf numFmtId="20" fontId="6" fillId="29" borderId="156" xfId="1" applyNumberFormat="1" applyFont="1" applyFill="1" applyBorder="1" applyAlignment="1">
      <alignment horizontal="justify" vertical="center" wrapText="1"/>
    </xf>
    <xf numFmtId="20" fontId="13" fillId="29" borderId="155" xfId="1" applyNumberFormat="1" applyFont="1" applyFill="1" applyBorder="1" applyAlignment="1">
      <alignment horizontal="left" vertical="center" wrapText="1" indent="1"/>
    </xf>
    <xf numFmtId="20" fontId="13" fillId="29" borderId="0" xfId="1" applyNumberFormat="1" applyFont="1" applyFill="1" applyBorder="1" applyAlignment="1">
      <alignment horizontal="left" vertical="center" wrapText="1" indent="1"/>
    </xf>
    <xf numFmtId="20" fontId="13" fillId="29" borderId="156" xfId="1" applyNumberFormat="1" applyFont="1" applyFill="1" applyBorder="1" applyAlignment="1">
      <alignment horizontal="left" vertical="center" wrapText="1" indent="1"/>
    </xf>
    <xf numFmtId="0" fontId="11" fillId="43" borderId="33" xfId="1" applyFont="1" applyFill="1" applyBorder="1" applyAlignment="1">
      <alignment horizontal="center" vertical="center" wrapText="1"/>
    </xf>
    <xf numFmtId="0" fontId="11" fillId="43" borderId="37" xfId="1" applyFont="1" applyFill="1" applyBorder="1" applyAlignment="1">
      <alignment horizontal="center" vertical="center" wrapText="1"/>
    </xf>
    <xf numFmtId="0" fontId="11" fillId="43" borderId="41" xfId="1" applyFont="1" applyFill="1" applyBorder="1" applyAlignment="1">
      <alignment horizontal="center" vertical="center" wrapText="1"/>
    </xf>
    <xf numFmtId="0" fontId="149" fillId="29" borderId="157" xfId="1" applyFont="1" applyFill="1" applyBorder="1" applyAlignment="1">
      <alignment horizontal="left" vertical="top" wrapText="1"/>
    </xf>
    <xf numFmtId="0" fontId="149" fillId="29" borderId="158" xfId="1" applyFont="1" applyFill="1" applyBorder="1" applyAlignment="1">
      <alignment horizontal="left" vertical="top" wrapText="1"/>
    </xf>
    <xf numFmtId="20" fontId="6" fillId="29" borderId="158" xfId="1" applyNumberFormat="1" applyFont="1" applyFill="1" applyBorder="1" applyAlignment="1">
      <alignment horizontal="center" vertical="top" wrapText="1"/>
    </xf>
    <xf numFmtId="20" fontId="6" fillId="29" borderId="159" xfId="1" applyNumberFormat="1" applyFont="1" applyFill="1" applyBorder="1" applyAlignment="1">
      <alignment horizontal="center" vertical="top" wrapText="1"/>
    </xf>
    <xf numFmtId="0" fontId="90" fillId="34" borderId="37" xfId="1" applyFont="1" applyFill="1" applyBorder="1" applyAlignment="1" applyProtection="1">
      <alignment horizontal="left" vertical="center" wrapText="1"/>
    </xf>
    <xf numFmtId="9" fontId="90" fillId="36" borderId="37" xfId="0" applyNumberFormat="1" applyFont="1" applyFill="1" applyBorder="1" applyAlignment="1" applyProtection="1">
      <alignment horizontal="center" vertical="center" wrapText="1"/>
    </xf>
    <xf numFmtId="0" fontId="92" fillId="34" borderId="11" xfId="1" applyFont="1" applyFill="1" applyBorder="1" applyAlignment="1" applyProtection="1">
      <alignment horizontal="left" vertical="center" wrapText="1"/>
    </xf>
    <xf numFmtId="9" fontId="92" fillId="36" borderId="11" xfId="0" applyNumberFormat="1" applyFont="1" applyFill="1" applyBorder="1" applyAlignment="1" applyProtection="1">
      <alignment horizontal="center" vertical="center" wrapText="1"/>
    </xf>
    <xf numFmtId="0" fontId="132" fillId="7" borderId="37" xfId="1" applyFont="1" applyFill="1" applyBorder="1" applyAlignment="1" applyProtection="1">
      <alignment horizontal="left" vertical="center" wrapText="1"/>
    </xf>
    <xf numFmtId="9" fontId="132" fillId="18" borderId="37" xfId="0" applyNumberFormat="1" applyFont="1" applyFill="1" applyBorder="1" applyAlignment="1" applyProtection="1">
      <alignment horizontal="center" vertical="center" wrapText="1"/>
    </xf>
    <xf numFmtId="0" fontId="93" fillId="28" borderId="11" xfId="1" applyFont="1" applyFill="1" applyBorder="1" applyAlignment="1" applyProtection="1">
      <alignment horizontal="left" vertical="center" wrapText="1"/>
    </xf>
    <xf numFmtId="9" fontId="93" fillId="29" borderId="11" xfId="0" applyNumberFormat="1" applyFont="1" applyFill="1" applyBorder="1" applyAlignment="1" applyProtection="1">
      <alignment horizontal="center" vertical="center" wrapText="1"/>
    </xf>
    <xf numFmtId="0" fontId="132" fillId="7" borderId="117" xfId="1" applyFont="1" applyFill="1" applyBorder="1" applyAlignment="1" applyProtection="1">
      <alignment horizontal="left" vertical="center" wrapText="1"/>
    </xf>
    <xf numFmtId="0" fontId="6" fillId="18" borderId="19" xfId="0" applyFont="1" applyFill="1" applyBorder="1" applyAlignment="1" applyProtection="1">
      <alignment horizontal="right" vertical="center"/>
    </xf>
    <xf numFmtId="0" fontId="6" fillId="18" borderId="0" xfId="0" applyFont="1" applyFill="1" applyBorder="1" applyAlignment="1" applyProtection="1">
      <alignment horizontal="right" vertical="center"/>
    </xf>
    <xf numFmtId="0" fontId="6" fillId="18" borderId="20" xfId="0" applyFont="1" applyFill="1" applyBorder="1" applyAlignment="1" applyProtection="1">
      <alignment horizontal="right" vertical="center"/>
    </xf>
    <xf numFmtId="0" fontId="6" fillId="18" borderId="21" xfId="0" applyFont="1" applyFill="1" applyBorder="1" applyAlignment="1" applyProtection="1">
      <alignment horizontal="right" vertical="center"/>
    </xf>
    <xf numFmtId="49" fontId="60" fillId="0" borderId="0" xfId="0" applyNumberFormat="1" applyFont="1" applyFill="1" applyBorder="1" applyAlignment="1" applyProtection="1">
      <alignment horizontal="left" vertical="center" wrapText="1" indent="1"/>
      <protection locked="0"/>
    </xf>
    <xf numFmtId="49" fontId="60" fillId="0" borderId="21" xfId="0" applyNumberFormat="1" applyFont="1" applyFill="1" applyBorder="1" applyAlignment="1" applyProtection="1">
      <alignment horizontal="left" vertical="center" wrapText="1" indent="1"/>
      <protection locked="0"/>
    </xf>
    <xf numFmtId="0" fontId="17" fillId="3" borderId="0" xfId="0" applyNumberFormat="1" applyFont="1" applyFill="1" applyBorder="1" applyAlignment="1" applyProtection="1">
      <alignment horizontal="center" vertical="top" wrapText="1"/>
      <protection locked="0"/>
    </xf>
    <xf numFmtId="0" fontId="17" fillId="3" borderId="23" xfId="0" applyNumberFormat="1" applyFont="1" applyFill="1" applyBorder="1" applyAlignment="1" applyProtection="1">
      <alignment horizontal="center" vertical="top" wrapText="1"/>
      <protection locked="0"/>
    </xf>
    <xf numFmtId="0" fontId="17" fillId="3" borderId="21" xfId="0" applyNumberFormat="1" applyFont="1" applyFill="1" applyBorder="1" applyAlignment="1" applyProtection="1">
      <alignment horizontal="center" vertical="top" wrapText="1"/>
      <protection locked="0"/>
    </xf>
    <xf numFmtId="0" fontId="17" fillId="3" borderId="22" xfId="0" applyNumberFormat="1" applyFont="1" applyFill="1" applyBorder="1" applyAlignment="1" applyProtection="1">
      <alignment horizontal="center" vertical="top" wrapText="1"/>
      <protection locked="0"/>
    </xf>
    <xf numFmtId="9" fontId="97" fillId="20" borderId="37" xfId="0" applyNumberFormat="1" applyFont="1" applyFill="1" applyBorder="1" applyAlignment="1" applyProtection="1">
      <alignment horizontal="center" vertical="center" wrapText="1"/>
    </xf>
    <xf numFmtId="0" fontId="97" fillId="19" borderId="37" xfId="1" applyFont="1" applyFill="1" applyBorder="1" applyAlignment="1" applyProtection="1">
      <alignment horizontal="left" vertical="center" wrapText="1"/>
    </xf>
    <xf numFmtId="9" fontId="68" fillId="8" borderId="4" xfId="0" applyNumberFormat="1" applyFont="1" applyFill="1" applyBorder="1" applyAlignment="1">
      <alignment horizontal="right" vertical="center"/>
    </xf>
    <xf numFmtId="9" fontId="68" fillId="8" borderId="5" xfId="0" applyNumberFormat="1" applyFont="1" applyFill="1" applyBorder="1" applyAlignment="1">
      <alignment horizontal="right" vertical="center"/>
    </xf>
    <xf numFmtId="9" fontId="68" fillId="8" borderId="6" xfId="0" applyNumberFormat="1" applyFont="1" applyFill="1" applyBorder="1" applyAlignment="1">
      <alignment horizontal="right" vertical="center"/>
    </xf>
    <xf numFmtId="0" fontId="6" fillId="23" borderId="19" xfId="0" applyFont="1" applyFill="1" applyBorder="1" applyAlignment="1" applyProtection="1">
      <alignment horizontal="right" vertical="top"/>
    </xf>
    <xf numFmtId="0" fontId="6" fillId="23" borderId="0" xfId="0" applyFont="1" applyFill="1" applyBorder="1" applyAlignment="1" applyProtection="1">
      <alignment horizontal="right" vertical="top"/>
    </xf>
    <xf numFmtId="0" fontId="6" fillId="18" borderId="19" xfId="0" applyFont="1" applyFill="1" applyBorder="1" applyAlignment="1" applyProtection="1">
      <alignment horizontal="right" vertical="top"/>
    </xf>
    <xf numFmtId="0" fontId="6" fillId="18" borderId="0" xfId="0" applyFont="1" applyFill="1" applyBorder="1" applyAlignment="1" applyProtection="1">
      <alignment horizontal="right" vertical="top"/>
    </xf>
    <xf numFmtId="0" fontId="11" fillId="8" borderId="19" xfId="0" applyFont="1" applyFill="1" applyBorder="1" applyAlignment="1">
      <alignment horizontal="right" vertical="center"/>
    </xf>
    <xf numFmtId="0" fontId="11" fillId="8" borderId="0" xfId="0" applyFont="1" applyFill="1" applyBorder="1" applyAlignment="1">
      <alignment horizontal="right" vertical="center"/>
    </xf>
    <xf numFmtId="9" fontId="11" fillId="8" borderId="0" xfId="0" quotePrefix="1" applyNumberFormat="1" applyFont="1" applyFill="1" applyBorder="1" applyAlignment="1">
      <alignment horizontal="left" vertical="center" wrapText="1"/>
    </xf>
    <xf numFmtId="9" fontId="11" fillId="8" borderId="23" xfId="0" quotePrefix="1" applyNumberFormat="1" applyFont="1" applyFill="1" applyBorder="1" applyAlignment="1">
      <alignment horizontal="left" vertical="center" wrapText="1"/>
    </xf>
    <xf numFmtId="9" fontId="5" fillId="18" borderId="19" xfId="0" applyNumberFormat="1" applyFont="1" applyFill="1" applyBorder="1" applyAlignment="1" applyProtection="1">
      <alignment horizontal="right" vertical="center" wrapText="1"/>
    </xf>
    <xf numFmtId="9" fontId="5" fillId="18" borderId="0" xfId="0" applyNumberFormat="1" applyFont="1" applyFill="1" applyBorder="1" applyAlignment="1" applyProtection="1">
      <alignment horizontal="right" vertical="center" wrapText="1"/>
    </xf>
    <xf numFmtId="14" fontId="60" fillId="0" borderId="0" xfId="0" applyNumberFormat="1" applyFont="1" applyFill="1" applyBorder="1" applyAlignment="1" applyProtection="1">
      <alignment horizontal="left" vertical="center" wrapText="1" indent="1" shrinkToFit="1"/>
      <protection locked="0"/>
    </xf>
    <xf numFmtId="0" fontId="129" fillId="41" borderId="19" xfId="1" applyFont="1" applyFill="1" applyBorder="1" applyAlignment="1">
      <alignment horizontal="center" vertical="center" wrapText="1"/>
    </xf>
    <xf numFmtId="0" fontId="129" fillId="41" borderId="0" xfId="1" applyFont="1" applyFill="1" applyBorder="1" applyAlignment="1">
      <alignment horizontal="center" vertical="center" wrapText="1"/>
    </xf>
    <xf numFmtId="0" fontId="93" fillId="19" borderId="11" xfId="1" applyFont="1" applyFill="1" applyBorder="1" applyAlignment="1" applyProtection="1">
      <alignment horizontal="left" vertical="center" wrapText="1"/>
    </xf>
    <xf numFmtId="9" fontId="97" fillId="20" borderId="11" xfId="0" applyNumberFormat="1" applyFont="1" applyFill="1" applyBorder="1" applyAlignment="1" applyProtection="1">
      <alignment horizontal="center" vertical="center" wrapText="1"/>
    </xf>
    <xf numFmtId="9" fontId="90" fillId="13" borderId="37" xfId="0" applyNumberFormat="1" applyFont="1" applyFill="1" applyBorder="1" applyAlignment="1" applyProtection="1">
      <alignment horizontal="center" vertical="center" wrapText="1"/>
    </xf>
    <xf numFmtId="0" fontId="90" fillId="12" borderId="37" xfId="1" applyFont="1" applyFill="1" applyBorder="1" applyAlignment="1" applyProtection="1">
      <alignment horizontal="left" vertical="center" wrapText="1"/>
    </xf>
    <xf numFmtId="9" fontId="93" fillId="41" borderId="12" xfId="0" applyNumberFormat="1" applyFont="1" applyFill="1" applyBorder="1" applyAlignment="1" applyProtection="1">
      <alignment horizontal="center" vertical="center" wrapText="1"/>
    </xf>
    <xf numFmtId="0" fontId="92" fillId="12" borderId="117" xfId="1" applyFont="1" applyFill="1" applyBorder="1" applyAlignment="1" applyProtection="1">
      <alignment horizontal="left" vertical="center" wrapText="1"/>
    </xf>
    <xf numFmtId="9" fontId="92" fillId="13" borderId="11" xfId="0" applyNumberFormat="1" applyFont="1" applyFill="1" applyBorder="1" applyAlignment="1" applyProtection="1">
      <alignment horizontal="center" vertical="center" wrapText="1"/>
    </xf>
    <xf numFmtId="9" fontId="97" fillId="29" borderId="37" xfId="0" applyNumberFormat="1" applyFont="1" applyFill="1" applyBorder="1" applyAlignment="1" applyProtection="1">
      <alignment horizontal="center" vertical="center" wrapText="1"/>
    </xf>
    <xf numFmtId="0" fontId="97" fillId="28" borderId="37" xfId="1" applyFont="1" applyFill="1" applyBorder="1" applyAlignment="1" applyProtection="1">
      <alignment horizontal="left" vertical="center" wrapText="1"/>
    </xf>
    <xf numFmtId="9" fontId="132" fillId="18" borderId="21" xfId="0" applyNumberFormat="1" applyFont="1" applyFill="1" applyBorder="1" applyAlignment="1" applyProtection="1">
      <alignment horizontal="center" vertical="center" wrapText="1"/>
    </xf>
    <xf numFmtId="9" fontId="134" fillId="18" borderId="11" xfId="0" applyNumberFormat="1" applyFont="1" applyFill="1" applyBorder="1" applyAlignment="1" applyProtection="1">
      <alignment horizontal="center" vertical="center" wrapText="1"/>
    </xf>
    <xf numFmtId="0" fontId="134" fillId="7" borderId="11" xfId="1" applyFont="1" applyFill="1" applyBorder="1" applyAlignment="1" applyProtection="1">
      <alignment horizontal="left" vertical="center" wrapText="1"/>
    </xf>
    <xf numFmtId="0" fontId="43" fillId="7" borderId="19" xfId="0" applyFont="1" applyFill="1" applyBorder="1" applyAlignment="1">
      <alignment horizontal="center" vertical="top"/>
    </xf>
    <xf numFmtId="0" fontId="43" fillId="7" borderId="0" xfId="0" applyFont="1" applyFill="1" applyBorder="1" applyAlignment="1">
      <alignment horizontal="center" vertical="top"/>
    </xf>
    <xf numFmtId="0" fontId="43" fillId="7" borderId="75" xfId="0" applyFont="1" applyFill="1" applyBorder="1" applyAlignment="1">
      <alignment horizontal="center" vertical="top"/>
    </xf>
    <xf numFmtId="9" fontId="16" fillId="10" borderId="0" xfId="1" applyNumberFormat="1" applyFont="1" applyFill="1" applyBorder="1" applyAlignment="1">
      <alignment horizontal="center" vertical="center" wrapText="1"/>
    </xf>
    <xf numFmtId="9" fontId="16" fillId="10" borderId="75" xfId="1" applyNumberFormat="1" applyFont="1" applyFill="1" applyBorder="1" applyAlignment="1">
      <alignment horizontal="center" vertical="center" wrapText="1"/>
    </xf>
    <xf numFmtId="0" fontId="43" fillId="10" borderId="74" xfId="0" applyFont="1" applyFill="1" applyBorder="1" applyAlignment="1">
      <alignment horizontal="center" vertical="top"/>
    </xf>
    <xf numFmtId="0" fontId="43" fillId="10" borderId="0" xfId="0" applyFont="1" applyFill="1" applyBorder="1" applyAlignment="1">
      <alignment horizontal="center" vertical="top"/>
    </xf>
    <xf numFmtId="0" fontId="43" fillId="10" borderId="23" xfId="0" applyFont="1" applyFill="1" applyBorder="1" applyAlignment="1">
      <alignment horizontal="center" vertical="top"/>
    </xf>
    <xf numFmtId="0" fontId="43" fillId="7" borderId="102" xfId="0" applyFont="1" applyFill="1" applyBorder="1" applyAlignment="1">
      <alignment horizontal="center"/>
    </xf>
    <xf numFmtId="0" fontId="43" fillId="7" borderId="77" xfId="0" applyFont="1" applyFill="1" applyBorder="1" applyAlignment="1">
      <alignment horizontal="center"/>
    </xf>
    <xf numFmtId="0" fontId="43" fillId="7" borderId="78" xfId="0" applyFont="1" applyFill="1" applyBorder="1" applyAlignment="1">
      <alignment horizontal="center"/>
    </xf>
    <xf numFmtId="0" fontId="11" fillId="39" borderId="79" xfId="0" applyFont="1" applyFill="1" applyBorder="1" applyAlignment="1">
      <alignment vertical="center"/>
    </xf>
    <xf numFmtId="0" fontId="11" fillId="39" borderId="92" xfId="0" applyFont="1" applyFill="1" applyBorder="1" applyAlignment="1">
      <alignment vertical="center"/>
    </xf>
    <xf numFmtId="9" fontId="20" fillId="44" borderId="106" xfId="0" applyNumberFormat="1" applyFont="1" applyFill="1" applyBorder="1" applyAlignment="1">
      <alignment horizontal="center" vertical="center"/>
    </xf>
    <xf numFmtId="9" fontId="20" fillId="44" borderId="93" xfId="0" applyNumberFormat="1" applyFont="1" applyFill="1" applyBorder="1" applyAlignment="1">
      <alignment horizontal="center" vertical="center"/>
    </xf>
    <xf numFmtId="9" fontId="20" fillId="44" borderId="94" xfId="0" applyNumberFormat="1" applyFont="1" applyFill="1" applyBorder="1" applyAlignment="1">
      <alignment horizontal="center" vertical="center"/>
    </xf>
    <xf numFmtId="0" fontId="82" fillId="10" borderId="82" xfId="0" applyFont="1" applyFill="1" applyBorder="1" applyAlignment="1">
      <alignment horizontal="center" vertical="center"/>
    </xf>
    <xf numFmtId="0" fontId="82" fillId="10" borderId="5" xfId="0" applyFont="1" applyFill="1" applyBorder="1" applyAlignment="1">
      <alignment horizontal="center" vertical="center"/>
    </xf>
    <xf numFmtId="0" fontId="82" fillId="10" borderId="6" xfId="0" applyFont="1" applyFill="1" applyBorder="1" applyAlignment="1">
      <alignment horizontal="center" vertical="center"/>
    </xf>
    <xf numFmtId="0" fontId="82" fillId="10" borderId="0" xfId="0" applyFont="1" applyFill="1" applyBorder="1" applyAlignment="1">
      <alignment horizontal="center" vertical="center"/>
    </xf>
    <xf numFmtId="0" fontId="82" fillId="10" borderId="75" xfId="0" applyFont="1" applyFill="1" applyBorder="1" applyAlignment="1">
      <alignment horizontal="center" vertical="center"/>
    </xf>
    <xf numFmtId="0" fontId="17" fillId="0" borderId="12" xfId="0" applyFont="1" applyFill="1" applyBorder="1" applyAlignment="1" applyProtection="1">
      <alignment horizontal="left" vertical="top" wrapText="1" indent="1"/>
      <protection locked="0"/>
    </xf>
    <xf numFmtId="0" fontId="17" fillId="0" borderId="87" xfId="0" applyFont="1" applyFill="1" applyBorder="1" applyAlignment="1" applyProtection="1">
      <alignment horizontal="left" vertical="top" wrapText="1" indent="1"/>
      <protection locked="0"/>
    </xf>
    <xf numFmtId="0" fontId="85" fillId="10" borderId="76" xfId="0" applyFont="1" applyFill="1" applyBorder="1" applyAlignment="1">
      <alignment horizontal="center"/>
    </xf>
    <xf numFmtId="0" fontId="85" fillId="10" borderId="77" xfId="0" applyFont="1" applyFill="1" applyBorder="1" applyAlignment="1">
      <alignment horizontal="center"/>
    </xf>
    <xf numFmtId="0" fontId="85" fillId="10" borderId="98" xfId="0" applyFont="1" applyFill="1" applyBorder="1" applyAlignment="1">
      <alignment horizontal="center"/>
    </xf>
    <xf numFmtId="0" fontId="20" fillId="9" borderId="33" xfId="0" applyFont="1" applyFill="1" applyBorder="1" applyAlignment="1">
      <alignment horizontal="center" vertical="center"/>
    </xf>
    <xf numFmtId="0" fontId="20" fillId="9" borderId="37" xfId="0" applyFont="1" applyFill="1" applyBorder="1" applyAlignment="1">
      <alignment horizontal="center" vertical="center"/>
    </xf>
    <xf numFmtId="0" fontId="95" fillId="20" borderId="0" xfId="0" applyFont="1" applyFill="1" applyBorder="1" applyAlignment="1">
      <alignment horizontal="left" vertical="center"/>
    </xf>
    <xf numFmtId="9" fontId="11" fillId="43" borderId="103" xfId="0" applyNumberFormat="1" applyFont="1" applyFill="1" applyBorder="1" applyAlignment="1">
      <alignment horizontal="center" vertical="center"/>
    </xf>
    <xf numFmtId="9" fontId="11" fillId="43" borderId="104" xfId="0" applyNumberFormat="1" applyFont="1" applyFill="1" applyBorder="1" applyAlignment="1">
      <alignment horizontal="center" vertical="center"/>
    </xf>
    <xf numFmtId="9" fontId="11" fillId="43" borderId="105" xfId="0" applyNumberFormat="1" applyFont="1" applyFill="1" applyBorder="1" applyAlignment="1">
      <alignment horizontal="center" vertical="center"/>
    </xf>
    <xf numFmtId="49" fontId="21" fillId="10" borderId="19" xfId="0" applyNumberFormat="1" applyFont="1" applyFill="1" applyBorder="1" applyAlignment="1">
      <alignment horizontal="center" vertical="center" wrapText="1"/>
    </xf>
    <xf numFmtId="0" fontId="21" fillId="10" borderId="75" xfId="0" applyNumberFormat="1" applyFont="1" applyFill="1" applyBorder="1" applyAlignment="1">
      <alignment horizontal="center" vertical="center" wrapText="1"/>
    </xf>
    <xf numFmtId="0" fontId="21" fillId="10" borderId="102" xfId="0" applyNumberFormat="1" applyFont="1" applyFill="1" applyBorder="1" applyAlignment="1">
      <alignment horizontal="center" vertical="center" wrapText="1"/>
    </xf>
    <xf numFmtId="0" fontId="21" fillId="10" borderId="78" xfId="0" applyNumberFormat="1" applyFont="1" applyFill="1" applyBorder="1" applyAlignment="1">
      <alignment horizontal="center" vertical="center" wrapText="1"/>
    </xf>
    <xf numFmtId="0" fontId="16" fillId="10" borderId="76" xfId="1" applyFont="1" applyFill="1" applyBorder="1" applyAlignment="1">
      <alignment horizontal="right" vertical="center" wrapText="1"/>
    </xf>
    <xf numFmtId="0" fontId="16" fillId="10" borderId="77" xfId="1" applyFont="1" applyFill="1" applyBorder="1" applyAlignment="1">
      <alignment horizontal="right" vertical="center" wrapText="1"/>
    </xf>
    <xf numFmtId="0" fontId="20" fillId="43" borderId="79" xfId="0" applyFont="1" applyFill="1" applyBorder="1" applyAlignment="1">
      <alignment horizontal="center" vertical="center"/>
    </xf>
    <xf numFmtId="0" fontId="20" fillId="43" borderId="92" xfId="0" applyFont="1" applyFill="1" applyBorder="1" applyAlignment="1">
      <alignment horizontal="center" vertical="center"/>
    </xf>
    <xf numFmtId="0" fontId="20" fillId="43" borderId="7" xfId="0" applyFont="1" applyFill="1" applyBorder="1" applyAlignment="1">
      <alignment horizontal="center" vertical="center"/>
    </xf>
    <xf numFmtId="0" fontId="16" fillId="10" borderId="74" xfId="1" applyFont="1" applyFill="1" applyBorder="1" applyAlignment="1">
      <alignment horizontal="right" vertical="center" wrapText="1"/>
    </xf>
    <xf numFmtId="0" fontId="16" fillId="10" borderId="0" xfId="1" applyFont="1" applyFill="1" applyBorder="1" applyAlignment="1">
      <alignment horizontal="right" vertical="center" wrapText="1"/>
    </xf>
    <xf numFmtId="0" fontId="16" fillId="10" borderId="0" xfId="1" applyNumberFormat="1" applyFont="1" applyFill="1" applyBorder="1" applyAlignment="1">
      <alignment vertical="center"/>
    </xf>
    <xf numFmtId="0" fontId="16" fillId="10" borderId="23" xfId="1" applyNumberFormat="1" applyFont="1" applyFill="1" applyBorder="1" applyAlignment="1">
      <alignment vertical="center"/>
    </xf>
    <xf numFmtId="0" fontId="42" fillId="45" borderId="82" xfId="0" applyNumberFormat="1" applyFont="1" applyFill="1" applyBorder="1" applyAlignment="1" applyProtection="1">
      <alignment horizontal="center" wrapText="1"/>
    </xf>
    <xf numFmtId="0" fontId="42" fillId="45" borderId="5" xfId="0" applyNumberFormat="1" applyFont="1" applyFill="1" applyBorder="1" applyAlignment="1" applyProtection="1">
      <alignment horizontal="center" wrapText="1"/>
    </xf>
    <xf numFmtId="0" fontId="42" fillId="45" borderId="6" xfId="0" applyNumberFormat="1" applyFont="1" applyFill="1" applyBorder="1" applyAlignment="1" applyProtection="1">
      <alignment horizontal="center" wrapText="1"/>
    </xf>
    <xf numFmtId="0" fontId="43" fillId="26" borderId="76" xfId="0" applyFont="1" applyFill="1" applyBorder="1" applyAlignment="1">
      <alignment horizontal="center"/>
    </xf>
    <xf numFmtId="0" fontId="43" fillId="26" borderId="77" xfId="0" applyFont="1" applyFill="1" applyBorder="1" applyAlignment="1">
      <alignment horizontal="center"/>
    </xf>
    <xf numFmtId="0" fontId="43" fillId="26" borderId="98" xfId="0" applyFont="1" applyFill="1" applyBorder="1" applyAlignment="1">
      <alignment horizontal="center"/>
    </xf>
    <xf numFmtId="0" fontId="20" fillId="43" borderId="111" xfId="0" applyFont="1" applyFill="1" applyBorder="1" applyAlignment="1">
      <alignment horizontal="center" vertical="center"/>
    </xf>
    <xf numFmtId="0" fontId="20" fillId="43" borderId="101" xfId="0" applyFont="1" applyFill="1" applyBorder="1" applyAlignment="1">
      <alignment horizontal="center" vertical="center"/>
    </xf>
    <xf numFmtId="0" fontId="43" fillId="26" borderId="74" xfId="0" applyFont="1" applyFill="1" applyBorder="1" applyAlignment="1">
      <alignment horizontal="center" vertical="top"/>
    </xf>
    <xf numFmtId="0" fontId="43" fillId="26" borderId="0" xfId="0" applyFont="1" applyFill="1" applyBorder="1" applyAlignment="1">
      <alignment horizontal="center" vertical="top"/>
    </xf>
    <xf numFmtId="0" fontId="43" fillId="26" borderId="23" xfId="0" applyFont="1" applyFill="1" applyBorder="1" applyAlignment="1">
      <alignment horizontal="center" vertical="top"/>
    </xf>
    <xf numFmtId="0" fontId="42" fillId="7" borderId="4" xfId="0" applyFont="1" applyFill="1" applyBorder="1" applyAlignment="1">
      <alignment horizontal="center"/>
    </xf>
    <xf numFmtId="0" fontId="42" fillId="7" borderId="5" xfId="0" applyFont="1" applyFill="1" applyBorder="1" applyAlignment="1">
      <alignment horizontal="center"/>
    </xf>
    <xf numFmtId="0" fontId="42" fillId="7" borderId="83" xfId="0" applyFont="1" applyFill="1" applyBorder="1" applyAlignment="1">
      <alignment horizontal="center"/>
    </xf>
    <xf numFmtId="0" fontId="118" fillId="28" borderId="0" xfId="0" applyFont="1" applyFill="1" applyBorder="1" applyAlignment="1">
      <alignment horizontal="left"/>
    </xf>
    <xf numFmtId="0" fontId="91" fillId="13" borderId="0" xfId="0" applyFont="1" applyFill="1" applyBorder="1" applyAlignment="1">
      <alignment horizontal="left" vertical="center"/>
    </xf>
    <xf numFmtId="9" fontId="70" fillId="8" borderId="103" xfId="0" applyNumberFormat="1" applyFont="1" applyFill="1" applyBorder="1" applyAlignment="1">
      <alignment horizontal="center" vertical="center"/>
    </xf>
    <xf numFmtId="9" fontId="70" fillId="8" borderId="104" xfId="0" applyNumberFormat="1" applyFont="1" applyFill="1" applyBorder="1" applyAlignment="1">
      <alignment horizontal="center" vertical="center"/>
    </xf>
    <xf numFmtId="9" fontId="70" fillId="8" borderId="105" xfId="0" applyNumberFormat="1" applyFont="1" applyFill="1" applyBorder="1" applyAlignment="1">
      <alignment horizontal="center" vertical="center"/>
    </xf>
    <xf numFmtId="0" fontId="43" fillId="19" borderId="76" xfId="0" applyFont="1" applyFill="1" applyBorder="1" applyAlignment="1">
      <alignment horizontal="center"/>
    </xf>
    <xf numFmtId="0" fontId="43" fillId="19" borderId="77" xfId="0" applyFont="1" applyFill="1" applyBorder="1" applyAlignment="1">
      <alignment horizontal="center"/>
    </xf>
    <xf numFmtId="0" fontId="43" fillId="19" borderId="98" xfId="0" applyFont="1" applyFill="1" applyBorder="1" applyAlignment="1">
      <alignment horizontal="center"/>
    </xf>
    <xf numFmtId="0" fontId="43" fillId="12" borderId="20" xfId="0" applyFont="1" applyFill="1" applyBorder="1" applyAlignment="1">
      <alignment horizontal="center"/>
    </xf>
    <xf numFmtId="0" fontId="43" fillId="12" borderId="21" xfId="0" applyFont="1" applyFill="1" applyBorder="1" applyAlignment="1">
      <alignment horizontal="center"/>
    </xf>
    <xf numFmtId="0" fontId="71" fillId="8" borderId="79" xfId="0" applyFont="1" applyFill="1" applyBorder="1" applyAlignment="1">
      <alignment horizontal="center" vertical="center"/>
    </xf>
    <xf numFmtId="0" fontId="71" fillId="8" borderId="92" xfId="0" applyFont="1" applyFill="1" applyBorder="1" applyAlignment="1">
      <alignment horizontal="center" vertical="center"/>
    </xf>
    <xf numFmtId="0" fontId="71" fillId="8" borderId="7" xfId="0" applyFont="1" applyFill="1" applyBorder="1" applyAlignment="1">
      <alignment horizontal="center" vertical="center"/>
    </xf>
    <xf numFmtId="9" fontId="16" fillId="10" borderId="0" xfId="1" applyNumberFormat="1" applyFont="1" applyFill="1" applyBorder="1" applyAlignment="1">
      <alignment vertical="center"/>
    </xf>
    <xf numFmtId="49" fontId="16" fillId="10" borderId="19" xfId="1" applyNumberFormat="1" applyFont="1" applyFill="1" applyBorder="1" applyAlignment="1">
      <alignment horizontal="left" vertical="center" wrapText="1" indent="1"/>
    </xf>
    <xf numFmtId="0" fontId="16" fillId="10" borderId="75" xfId="1" applyNumberFormat="1" applyFont="1" applyFill="1" applyBorder="1" applyAlignment="1">
      <alignment horizontal="left" vertical="center" wrapText="1" indent="1"/>
    </xf>
    <xf numFmtId="0" fontId="16" fillId="10" borderId="102" xfId="1" applyNumberFormat="1" applyFont="1" applyFill="1" applyBorder="1" applyAlignment="1">
      <alignment horizontal="left" vertical="center" wrapText="1" indent="1"/>
    </xf>
    <xf numFmtId="0" fontId="16" fillId="10" borderId="78" xfId="1" applyNumberFormat="1" applyFont="1" applyFill="1" applyBorder="1" applyAlignment="1">
      <alignment horizontal="left" vertical="center" wrapText="1" indent="1"/>
    </xf>
    <xf numFmtId="0" fontId="71" fillId="8" borderId="101" xfId="0" applyFont="1" applyFill="1" applyBorder="1" applyAlignment="1">
      <alignment horizontal="center" vertical="center"/>
    </xf>
    <xf numFmtId="0" fontId="97" fillId="19" borderId="65" xfId="0" applyFont="1" applyFill="1" applyBorder="1" applyAlignment="1">
      <alignment horizontal="center" vertical="center"/>
    </xf>
    <xf numFmtId="0" fontId="97" fillId="19" borderId="64" xfId="0" applyFont="1" applyFill="1" applyBorder="1" applyAlignment="1">
      <alignment horizontal="center" vertical="center"/>
    </xf>
    <xf numFmtId="0" fontId="97" fillId="19" borderId="95" xfId="0" applyFont="1" applyFill="1" applyBorder="1" applyAlignment="1">
      <alignment horizontal="center" vertical="center"/>
    </xf>
    <xf numFmtId="0" fontId="135" fillId="0" borderId="66" xfId="0" applyFont="1" applyFill="1" applyBorder="1" applyAlignment="1" applyProtection="1">
      <alignment horizontal="left" vertical="top" wrapText="1" indent="1"/>
      <protection locked="0"/>
    </xf>
    <xf numFmtId="0" fontId="135" fillId="0" borderId="15" xfId="0" applyFont="1" applyFill="1" applyBorder="1" applyAlignment="1" applyProtection="1">
      <alignment horizontal="left" vertical="top" wrapText="1" indent="1"/>
      <protection locked="0"/>
    </xf>
    <xf numFmtId="0" fontId="135" fillId="0" borderId="96" xfId="0" applyFont="1" applyFill="1" applyBorder="1" applyAlignment="1" applyProtection="1">
      <alignment horizontal="left" vertical="top" wrapText="1" indent="1"/>
      <protection locked="0"/>
    </xf>
    <xf numFmtId="0" fontId="97" fillId="16" borderId="18" xfId="0" applyFont="1" applyFill="1" applyBorder="1" applyAlignment="1">
      <alignment horizontal="center" vertical="center"/>
    </xf>
    <xf numFmtId="0" fontId="97" fillId="16" borderId="91" xfId="0" applyFont="1" applyFill="1" applyBorder="1" applyAlignment="1">
      <alignment horizontal="center" vertical="center"/>
    </xf>
    <xf numFmtId="0" fontId="90" fillId="12" borderId="82" xfId="0" applyFont="1" applyFill="1" applyBorder="1" applyAlignment="1">
      <alignment horizontal="center" vertical="center"/>
    </xf>
    <xf numFmtId="0" fontId="90" fillId="12" borderId="5" xfId="0" applyFont="1" applyFill="1" applyBorder="1" applyAlignment="1">
      <alignment horizontal="center" vertical="center"/>
    </xf>
    <xf numFmtId="0" fontId="90" fillId="12" borderId="83" xfId="0" applyFont="1" applyFill="1" applyBorder="1" applyAlignment="1">
      <alignment horizontal="center" vertical="center"/>
    </xf>
    <xf numFmtId="0" fontId="128" fillId="28" borderId="5" xfId="0" applyFont="1" applyFill="1" applyBorder="1" applyAlignment="1">
      <alignment horizontal="center" vertical="center"/>
    </xf>
    <xf numFmtId="0" fontId="128" fillId="28" borderId="83" xfId="0" applyFont="1" applyFill="1" applyBorder="1" applyAlignment="1">
      <alignment horizontal="center" vertical="center"/>
    </xf>
    <xf numFmtId="0" fontId="135" fillId="0" borderId="0" xfId="0" applyFont="1" applyFill="1" applyBorder="1" applyAlignment="1" applyProtection="1">
      <alignment horizontal="left" vertical="top" wrapText="1" indent="1"/>
      <protection locked="0"/>
    </xf>
    <xf numFmtId="0" fontId="135" fillId="0" borderId="75" xfId="0" applyFont="1" applyFill="1" applyBorder="1" applyAlignment="1" applyProtection="1">
      <alignment horizontal="left" vertical="top" wrapText="1" indent="1"/>
      <protection locked="0"/>
    </xf>
    <xf numFmtId="0" fontId="128" fillId="35" borderId="11" xfId="0" applyFont="1" applyFill="1" applyBorder="1" applyAlignment="1">
      <alignment horizontal="center" vertical="center"/>
    </xf>
    <xf numFmtId="0" fontId="128" fillId="35" borderId="85" xfId="0" applyFont="1" applyFill="1" applyBorder="1" applyAlignment="1">
      <alignment horizontal="center" vertical="center"/>
    </xf>
    <xf numFmtId="0" fontId="135" fillId="0" borderId="74" xfId="0" applyFont="1" applyFill="1" applyBorder="1" applyAlignment="1" applyProtection="1">
      <alignment horizontal="left" vertical="top" wrapText="1" indent="1"/>
      <protection locked="0"/>
    </xf>
    <xf numFmtId="0" fontId="90" fillId="14" borderId="84" xfId="0" applyFont="1" applyFill="1" applyBorder="1" applyAlignment="1">
      <alignment horizontal="center" vertical="center"/>
    </xf>
    <xf numFmtId="0" fontId="90" fillId="14" borderId="11" xfId="0" applyFont="1" applyFill="1" applyBorder="1" applyAlignment="1">
      <alignment horizontal="center" vertical="center"/>
    </xf>
    <xf numFmtId="0" fontId="90" fillId="14" borderId="85" xfId="0" applyFont="1" applyFill="1" applyBorder="1" applyAlignment="1">
      <alignment horizontal="center" vertical="center"/>
    </xf>
    <xf numFmtId="0" fontId="90" fillId="14" borderId="5" xfId="0" applyFont="1" applyFill="1" applyBorder="1" applyAlignment="1">
      <alignment horizontal="center" vertical="center"/>
    </xf>
    <xf numFmtId="0" fontId="90" fillId="14" borderId="83" xfId="0" applyFont="1" applyFill="1" applyBorder="1" applyAlignment="1">
      <alignment horizontal="center" vertical="center"/>
    </xf>
    <xf numFmtId="0" fontId="90" fillId="34" borderId="11" xfId="0" applyFont="1" applyFill="1" applyBorder="1" applyAlignment="1">
      <alignment horizontal="center" vertical="center"/>
    </xf>
    <xf numFmtId="0" fontId="90" fillId="34" borderId="85" xfId="0" applyFont="1" applyFill="1" applyBorder="1" applyAlignment="1">
      <alignment horizontal="center" vertical="center"/>
    </xf>
    <xf numFmtId="0" fontId="43" fillId="14" borderId="76" xfId="0" applyFont="1" applyFill="1" applyBorder="1" applyAlignment="1">
      <alignment horizontal="center"/>
    </xf>
    <xf numFmtId="0" fontId="43" fillId="14" borderId="77" xfId="0" applyFont="1" applyFill="1" applyBorder="1" applyAlignment="1">
      <alignment horizontal="center"/>
    </xf>
    <xf numFmtId="0" fontId="43" fillId="14" borderId="98" xfId="0" applyFont="1" applyFill="1" applyBorder="1" applyAlignment="1">
      <alignment horizontal="center"/>
    </xf>
    <xf numFmtId="0" fontId="43" fillId="28" borderId="76" xfId="0" applyFont="1" applyFill="1" applyBorder="1" applyAlignment="1">
      <alignment horizontal="center"/>
    </xf>
    <xf numFmtId="0" fontId="43" fillId="28" borderId="77" xfId="0" applyFont="1" applyFill="1" applyBorder="1" applyAlignment="1">
      <alignment horizontal="center"/>
    </xf>
    <xf numFmtId="0" fontId="43" fillId="28" borderId="98" xfId="0" applyFont="1" applyFill="1" applyBorder="1" applyAlignment="1">
      <alignment horizontal="center"/>
    </xf>
    <xf numFmtId="0" fontId="142" fillId="9" borderId="5" xfId="0" applyFont="1" applyFill="1" applyBorder="1" applyAlignment="1">
      <alignment horizontal="center" vertical="center"/>
    </xf>
    <xf numFmtId="0" fontId="142" fillId="9" borderId="83" xfId="0" applyFont="1" applyFill="1" applyBorder="1" applyAlignment="1">
      <alignment horizontal="center" vertical="center"/>
    </xf>
    <xf numFmtId="0" fontId="142" fillId="9" borderId="11" xfId="0" applyFont="1" applyFill="1" applyBorder="1" applyAlignment="1">
      <alignment horizontal="center" vertical="center"/>
    </xf>
    <xf numFmtId="0" fontId="142" fillId="9" borderId="85" xfId="0" applyFont="1" applyFill="1" applyBorder="1" applyAlignment="1">
      <alignment horizontal="center" vertical="center"/>
    </xf>
    <xf numFmtId="0" fontId="43" fillId="7" borderId="76" xfId="0" applyFont="1" applyFill="1" applyBorder="1" applyAlignment="1">
      <alignment horizontal="center"/>
    </xf>
    <xf numFmtId="0" fontId="82" fillId="9" borderId="169" xfId="0" applyFont="1" applyFill="1" applyBorder="1" applyAlignment="1">
      <alignment horizontal="center" vertical="center"/>
    </xf>
    <xf numFmtId="0" fontId="82" fillId="9" borderId="121" xfId="0" applyFont="1" applyFill="1" applyBorder="1" applyAlignment="1">
      <alignment horizontal="center" vertical="center"/>
    </xf>
    <xf numFmtId="0" fontId="82" fillId="9" borderId="174" xfId="0" applyFont="1" applyFill="1" applyBorder="1" applyAlignment="1">
      <alignment horizontal="center" vertical="center"/>
    </xf>
    <xf numFmtId="0" fontId="83" fillId="10" borderId="169" xfId="0" applyFont="1" applyFill="1" applyBorder="1" applyAlignment="1">
      <alignment horizontal="center" vertical="center" wrapText="1"/>
    </xf>
    <xf numFmtId="0" fontId="83" fillId="10" borderId="121" xfId="0" applyFont="1" applyFill="1" applyBorder="1" applyAlignment="1">
      <alignment horizontal="center" vertical="center" wrapText="1"/>
    </xf>
    <xf numFmtId="0" fontId="135" fillId="4" borderId="169" xfId="0" applyFont="1" applyFill="1" applyBorder="1" applyAlignment="1" applyProtection="1">
      <alignment horizontal="left" vertical="center" wrapText="1" indent="1"/>
      <protection locked="0"/>
    </xf>
    <xf numFmtId="0" fontId="135" fillId="4" borderId="121" xfId="0" applyFont="1" applyFill="1" applyBorder="1" applyAlignment="1" applyProtection="1">
      <alignment horizontal="left" vertical="center" wrapText="1" indent="1"/>
      <protection locked="0"/>
    </xf>
    <xf numFmtId="0" fontId="135" fillId="4" borderId="177" xfId="0" applyFont="1" applyFill="1" applyBorder="1" applyAlignment="1" applyProtection="1">
      <alignment horizontal="left" vertical="center" wrapText="1" indent="1"/>
      <protection locked="0"/>
    </xf>
    <xf numFmtId="0" fontId="135" fillId="4" borderId="178" xfId="0" applyFont="1" applyFill="1" applyBorder="1" applyAlignment="1" applyProtection="1">
      <alignment horizontal="left" vertical="center" wrapText="1" indent="1"/>
      <protection locked="0"/>
    </xf>
    <xf numFmtId="9" fontId="11" fillId="26" borderId="170" xfId="0" applyNumberFormat="1" applyFont="1" applyFill="1" applyBorder="1" applyAlignment="1">
      <alignment horizontal="center" vertical="center"/>
    </xf>
    <xf numFmtId="9" fontId="11" fillId="26" borderId="171" xfId="0" applyNumberFormat="1" applyFont="1" applyFill="1" applyBorder="1" applyAlignment="1">
      <alignment horizontal="center" vertical="center"/>
    </xf>
    <xf numFmtId="0" fontId="144" fillId="26" borderId="171" xfId="0" applyFont="1" applyFill="1" applyBorder="1" applyAlignment="1" applyProtection="1">
      <alignment horizontal="center" vertical="center" wrapText="1"/>
    </xf>
    <xf numFmtId="0" fontId="118" fillId="26" borderId="171" xfId="0" applyFont="1" applyFill="1" applyBorder="1" applyAlignment="1" applyProtection="1">
      <alignment horizontal="center" vertical="center" wrapText="1"/>
    </xf>
    <xf numFmtId="0" fontId="118" fillId="26" borderId="172" xfId="0" applyFont="1" applyFill="1" applyBorder="1" applyAlignment="1" applyProtection="1">
      <alignment horizontal="center" vertical="center" wrapText="1"/>
    </xf>
    <xf numFmtId="0" fontId="17" fillId="0" borderId="169" xfId="0" applyFont="1" applyFill="1" applyBorder="1" applyAlignment="1" applyProtection="1">
      <alignment horizontal="center" vertical="top" wrapText="1"/>
      <protection locked="0"/>
    </xf>
    <xf numFmtId="0" fontId="17" fillId="0" borderId="121" xfId="0" applyFont="1" applyFill="1" applyBorder="1" applyAlignment="1" applyProtection="1">
      <alignment horizontal="center" vertical="top" wrapText="1"/>
      <protection locked="0"/>
    </xf>
    <xf numFmtId="0" fontId="17" fillId="0" borderId="174" xfId="0" applyFont="1" applyFill="1" applyBorder="1" applyAlignment="1" applyProtection="1">
      <alignment horizontal="center" vertical="top" wrapText="1"/>
      <protection locked="0"/>
    </xf>
    <xf numFmtId="9" fontId="108" fillId="8" borderId="37" xfId="0" applyNumberFormat="1" applyFont="1" applyFill="1" applyBorder="1" applyAlignment="1">
      <alignment horizontal="center" vertical="center"/>
    </xf>
    <xf numFmtId="9" fontId="108" fillId="8" borderId="41" xfId="0" applyNumberFormat="1" applyFont="1" applyFill="1" applyBorder="1" applyAlignment="1">
      <alignment horizontal="center" vertical="center"/>
    </xf>
    <xf numFmtId="9" fontId="16" fillId="10" borderId="23" xfId="1" applyNumberFormat="1" applyFont="1" applyFill="1" applyBorder="1" applyAlignment="1">
      <alignment horizontal="center" vertical="center" wrapText="1"/>
    </xf>
    <xf numFmtId="49" fontId="16" fillId="10" borderId="0" xfId="1" applyNumberFormat="1" applyFont="1" applyFill="1" applyBorder="1" applyAlignment="1">
      <alignment horizontal="left" vertical="center" wrapText="1" indent="1"/>
    </xf>
    <xf numFmtId="49" fontId="16" fillId="10" borderId="23" xfId="1" applyNumberFormat="1" applyFont="1" applyFill="1" applyBorder="1" applyAlignment="1">
      <alignment horizontal="left" vertical="center" wrapText="1" indent="1"/>
    </xf>
    <xf numFmtId="49" fontId="16" fillId="10" borderId="20" xfId="1" applyNumberFormat="1" applyFont="1" applyFill="1" applyBorder="1" applyAlignment="1">
      <alignment horizontal="left" vertical="center" wrapText="1" indent="1"/>
    </xf>
    <xf numFmtId="49" fontId="16" fillId="10" borderId="21" xfId="1" applyNumberFormat="1" applyFont="1" applyFill="1" applyBorder="1" applyAlignment="1">
      <alignment horizontal="left" vertical="center" wrapText="1" indent="1"/>
    </xf>
    <xf numFmtId="49" fontId="16" fillId="10" borderId="22" xfId="1" applyNumberFormat="1" applyFont="1" applyFill="1" applyBorder="1" applyAlignment="1">
      <alignment horizontal="left" vertical="center" wrapText="1" indent="1"/>
    </xf>
    <xf numFmtId="164" fontId="16" fillId="10" borderId="21" xfId="1" applyNumberFormat="1" applyFont="1" applyFill="1" applyBorder="1" applyAlignment="1">
      <alignment horizontal="left" vertical="center" wrapText="1" indent="1"/>
    </xf>
    <xf numFmtId="164" fontId="16" fillId="10" borderId="22" xfId="1" applyNumberFormat="1" applyFont="1" applyFill="1" applyBorder="1" applyAlignment="1">
      <alignment horizontal="left" vertical="center" wrapText="1" indent="1"/>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6" xfId="0" applyFont="1" applyFill="1" applyBorder="1" applyAlignment="1">
      <alignment horizontal="center" vertical="center"/>
    </xf>
    <xf numFmtId="164" fontId="16" fillId="10" borderId="0" xfId="1" applyNumberFormat="1" applyFont="1" applyFill="1" applyBorder="1" applyAlignment="1">
      <alignment horizontal="left" vertical="center" wrapText="1" indent="1"/>
    </xf>
    <xf numFmtId="164" fontId="16" fillId="10" borderId="23" xfId="1" applyNumberFormat="1" applyFont="1" applyFill="1" applyBorder="1" applyAlignment="1">
      <alignment horizontal="left" vertical="center" wrapText="1" indent="1"/>
    </xf>
    <xf numFmtId="0" fontId="42" fillId="8" borderId="162" xfId="1" applyFont="1" applyFill="1" applyBorder="1" applyAlignment="1">
      <alignment horizontal="center" vertical="center" wrapText="1"/>
    </xf>
    <xf numFmtId="0" fontId="42" fillId="8" borderId="94" xfId="1" applyFont="1" applyFill="1" applyBorder="1" applyAlignment="1">
      <alignment horizontal="center" vertical="center" wrapText="1"/>
    </xf>
    <xf numFmtId="0" fontId="21" fillId="7" borderId="33" xfId="0" applyFont="1" applyFill="1" applyBorder="1" applyAlignment="1" applyProtection="1">
      <alignment horizontal="center" vertical="center" wrapText="1"/>
    </xf>
    <xf numFmtId="0" fontId="21" fillId="7" borderId="164" xfId="0" applyFont="1" applyFill="1" applyBorder="1" applyAlignment="1" applyProtection="1">
      <alignment horizontal="center" vertical="center" wrapText="1"/>
    </xf>
    <xf numFmtId="0" fontId="21" fillId="7" borderId="167" xfId="0" applyFont="1" applyFill="1" applyBorder="1" applyAlignment="1" applyProtection="1">
      <alignment horizontal="center" vertical="center" wrapText="1"/>
    </xf>
    <xf numFmtId="0" fontId="21" fillId="7" borderId="168" xfId="0" applyFont="1" applyFill="1" applyBorder="1" applyAlignment="1" applyProtection="1">
      <alignment horizontal="center" vertical="center" wrapText="1"/>
    </xf>
    <xf numFmtId="0" fontId="26" fillId="2" borderId="21" xfId="0" applyFont="1" applyFill="1" applyBorder="1" applyAlignment="1" applyProtection="1">
      <alignment horizontal="center" vertical="center" wrapText="1"/>
    </xf>
    <xf numFmtId="0" fontId="61" fillId="2" borderId="4" xfId="0" applyFont="1" applyFill="1" applyBorder="1" applyAlignment="1">
      <alignment horizontal="center" vertical="center" wrapText="1"/>
    </xf>
    <xf numFmtId="0" fontId="61" fillId="2" borderId="5" xfId="0" applyFont="1" applyFill="1" applyBorder="1" applyAlignment="1">
      <alignment horizontal="center" vertical="center"/>
    </xf>
    <xf numFmtId="0" fontId="61" fillId="2" borderId="5" xfId="0" applyFont="1" applyFill="1" applyBorder="1" applyAlignment="1">
      <alignment vertical="center"/>
    </xf>
    <xf numFmtId="0" fontId="61" fillId="2" borderId="6" xfId="0" applyFont="1" applyFill="1" applyBorder="1" applyAlignment="1">
      <alignment vertical="center"/>
    </xf>
    <xf numFmtId="0" fontId="2" fillId="2" borderId="19"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23" xfId="0" applyFont="1" applyFill="1" applyBorder="1" applyAlignment="1">
      <alignment vertical="center"/>
    </xf>
    <xf numFmtId="0" fontId="25" fillId="2" borderId="19"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25" fillId="2" borderId="23" xfId="0" applyFont="1" applyFill="1" applyBorder="1" applyAlignment="1" applyProtection="1">
      <alignment horizontal="center" vertical="center"/>
    </xf>
    <xf numFmtId="165" fontId="5" fillId="2" borderId="20" xfId="0" applyNumberFormat="1" applyFont="1" applyFill="1" applyBorder="1" applyAlignment="1" applyProtection="1">
      <alignment horizontal="center" vertical="center"/>
    </xf>
    <xf numFmtId="0" fontId="5" fillId="2" borderId="21" xfId="0" applyFont="1" applyFill="1" applyBorder="1" applyAlignment="1" applyProtection="1">
      <alignment vertical="center"/>
    </xf>
    <xf numFmtId="0" fontId="5" fillId="2" borderId="20" xfId="0" applyNumberFormat="1" applyFont="1" applyFill="1" applyBorder="1" applyAlignment="1" applyProtection="1">
      <alignment horizontal="center" vertical="center"/>
    </xf>
    <xf numFmtId="0" fontId="5" fillId="2" borderId="21" xfId="0" applyNumberFormat="1" applyFont="1" applyFill="1" applyBorder="1" applyAlignment="1" applyProtection="1">
      <alignment horizontal="center" vertical="center"/>
    </xf>
    <xf numFmtId="0" fontId="5" fillId="2" borderId="22" xfId="0" applyNumberFormat="1" applyFont="1" applyFill="1" applyBorder="1" applyAlignment="1" applyProtection="1">
      <alignment horizontal="center" vertical="center"/>
    </xf>
    <xf numFmtId="0" fontId="72" fillId="9" borderId="33"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72" fillId="9" borderId="37" xfId="0" applyFont="1" applyFill="1" applyBorder="1" applyAlignment="1">
      <alignment wrapText="1"/>
    </xf>
    <xf numFmtId="0" fontId="72" fillId="9" borderId="41" xfId="0" applyFont="1" applyFill="1" applyBorder="1" applyAlignment="1">
      <alignment wrapText="1"/>
    </xf>
    <xf numFmtId="9" fontId="10" fillId="3" borderId="19" xfId="0" applyNumberFormat="1" applyFont="1" applyFill="1" applyBorder="1" applyAlignment="1" applyProtection="1">
      <alignment horizontal="center" vertical="center" wrapText="1"/>
    </xf>
    <xf numFmtId="9" fontId="10" fillId="3" borderId="0" xfId="0" applyNumberFormat="1"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27" fillId="2" borderId="23" xfId="0" applyFont="1" applyFill="1" applyBorder="1" applyAlignment="1" applyProtection="1">
      <alignment horizontal="center" vertical="center" wrapText="1"/>
    </xf>
    <xf numFmtId="0" fontId="25" fillId="3" borderId="19" xfId="0" applyFont="1" applyFill="1" applyBorder="1" applyAlignment="1">
      <alignment horizontal="justify" vertical="center" wrapText="1"/>
    </xf>
    <xf numFmtId="0" fontId="25" fillId="3" borderId="0" xfId="0" applyFont="1" applyFill="1" applyAlignment="1">
      <alignment horizontal="justify" vertical="center" wrapText="1"/>
    </xf>
    <xf numFmtId="0" fontId="25" fillId="2" borderId="0" xfId="0" applyFont="1" applyFill="1" applyAlignment="1">
      <alignment horizontal="justify" vertical="center" wrapText="1"/>
    </xf>
    <xf numFmtId="0" fontId="25" fillId="2" borderId="23" xfId="0" applyFont="1" applyFill="1" applyBorder="1" applyAlignment="1">
      <alignment horizontal="justify" vertical="center" wrapText="1"/>
    </xf>
    <xf numFmtId="0" fontId="25" fillId="3" borderId="19" xfId="0" applyFont="1" applyFill="1" applyBorder="1" applyAlignment="1" applyProtection="1">
      <alignment horizontal="justify" vertical="center" wrapText="1"/>
    </xf>
    <xf numFmtId="0" fontId="25" fillId="3" borderId="0" xfId="0" applyFont="1" applyFill="1" applyBorder="1" applyAlignment="1" applyProtection="1">
      <alignment horizontal="justify" vertical="center" wrapText="1"/>
    </xf>
    <xf numFmtId="0" fontId="25" fillId="2" borderId="0" xfId="0" applyFont="1" applyFill="1" applyBorder="1" applyAlignment="1" applyProtection="1">
      <alignment horizontal="justify" vertical="center" wrapText="1"/>
    </xf>
    <xf numFmtId="0" fontId="25" fillId="2" borderId="23" xfId="0" applyFont="1" applyFill="1" applyBorder="1" applyAlignment="1" applyProtection="1">
      <alignment horizontal="justify" vertical="center" wrapText="1"/>
    </xf>
    <xf numFmtId="0" fontId="2" fillId="2" borderId="68" xfId="0" applyFont="1" applyFill="1" applyBorder="1" applyAlignment="1" applyProtection="1">
      <alignment horizontal="center" vertical="center" wrapText="1"/>
    </xf>
    <xf numFmtId="0" fontId="2" fillId="2" borderId="69" xfId="0" applyFont="1" applyFill="1" applyBorder="1" applyAlignment="1" applyProtection="1">
      <alignment horizontal="center" vertical="center" wrapText="1"/>
    </xf>
    <xf numFmtId="0" fontId="11" fillId="8" borderId="72" xfId="0" applyFont="1" applyFill="1" applyBorder="1" applyAlignment="1" applyProtection="1">
      <alignment horizontal="center" vertical="center" wrapText="1"/>
    </xf>
    <xf numFmtId="0" fontId="11" fillId="8" borderId="1"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xf numFmtId="0" fontId="11" fillId="2" borderId="23" xfId="0" applyFont="1" applyFill="1" applyBorder="1" applyAlignment="1" applyProtection="1"/>
    <xf numFmtId="0" fontId="2" fillId="2" borderId="0" xfId="0" applyFont="1" applyFill="1"/>
    <xf numFmtId="0" fontId="2" fillId="2" borderId="23" xfId="0" applyFont="1" applyFill="1" applyBorder="1"/>
    <xf numFmtId="0" fontId="20" fillId="2" borderId="19" xfId="0" applyFont="1" applyFill="1" applyBorder="1" applyAlignment="1" applyProtection="1">
      <alignment horizontal="center" vertical="center"/>
    </xf>
    <xf numFmtId="0" fontId="25" fillId="2" borderId="0" xfId="0" applyFont="1" applyFill="1" applyBorder="1" applyAlignment="1" applyProtection="1">
      <alignment horizontal="center"/>
    </xf>
    <xf numFmtId="0" fontId="25" fillId="2" borderId="23" xfId="0" applyFont="1" applyFill="1" applyBorder="1" applyAlignment="1" applyProtection="1">
      <alignment horizontal="center"/>
    </xf>
    <xf numFmtId="9" fontId="3" fillId="16" borderId="0" xfId="0" applyNumberFormat="1" applyFont="1" applyFill="1" applyBorder="1" applyAlignment="1" applyProtection="1">
      <alignment horizontal="center" vertical="center"/>
    </xf>
    <xf numFmtId="9" fontId="3" fillId="15" borderId="0" xfId="0" applyNumberFormat="1" applyFont="1" applyFill="1" applyBorder="1" applyAlignment="1" applyProtection="1">
      <alignment horizontal="center" vertical="center"/>
    </xf>
    <xf numFmtId="9" fontId="3" fillId="38" borderId="0" xfId="0" applyNumberFormat="1" applyFont="1" applyFill="1" applyBorder="1" applyAlignment="1" applyProtection="1">
      <alignment horizontal="center" vertical="center"/>
    </xf>
    <xf numFmtId="9" fontId="3" fillId="8" borderId="0" xfId="0" applyNumberFormat="1" applyFont="1" applyFill="1" applyBorder="1" applyAlignment="1" applyProtection="1">
      <alignment horizontal="center" vertical="center"/>
    </xf>
    <xf numFmtId="9" fontId="3" fillId="36" borderId="77" xfId="0" applyNumberFormat="1" applyFont="1" applyFill="1" applyBorder="1" applyAlignment="1" applyProtection="1">
      <alignment horizontal="center" vertical="center"/>
    </xf>
    <xf numFmtId="0" fontId="20" fillId="2" borderId="19" xfId="0" applyFont="1" applyFill="1" applyBorder="1" applyAlignment="1">
      <alignment horizontal="left" vertical="center" wrapText="1" indent="1"/>
    </xf>
    <xf numFmtId="0" fontId="25" fillId="2" borderId="0" xfId="0" applyFont="1" applyFill="1" applyAlignment="1">
      <alignment horizontal="left" vertical="center" wrapText="1" indent="1"/>
    </xf>
    <xf numFmtId="0" fontId="29" fillId="2" borderId="19" xfId="0" applyFont="1" applyFill="1" applyBorder="1" applyAlignment="1" applyProtection="1">
      <alignment horizontal="justify" vertical="center" wrapText="1"/>
      <protection locked="0"/>
    </xf>
    <xf numFmtId="0" fontId="31" fillId="2" borderId="0" xfId="0" applyFont="1" applyFill="1" applyBorder="1" applyAlignment="1" applyProtection="1">
      <alignment horizontal="justify" vertical="center" wrapText="1"/>
      <protection locked="0"/>
    </xf>
    <xf numFmtId="0" fontId="31" fillId="2" borderId="23" xfId="0" applyFont="1" applyFill="1" applyBorder="1" applyAlignment="1" applyProtection="1">
      <alignment horizontal="justify" vertical="center" wrapText="1"/>
      <protection locked="0"/>
    </xf>
    <xf numFmtId="0" fontId="22" fillId="2" borderId="19" xfId="0" applyFont="1" applyFill="1" applyBorder="1" applyAlignment="1" applyProtection="1">
      <alignment horizontal="left" vertical="center" wrapText="1" indent="1"/>
    </xf>
    <xf numFmtId="0" fontId="12" fillId="2" borderId="0" xfId="0" applyFont="1" applyFill="1" applyBorder="1" applyAlignment="1" applyProtection="1">
      <alignment horizontal="left" vertical="center" wrapText="1" indent="1"/>
    </xf>
    <xf numFmtId="0" fontId="34" fillId="2" borderId="20" xfId="0" applyFont="1" applyFill="1" applyBorder="1" applyAlignment="1" applyProtection="1">
      <alignment horizontal="justify" vertical="center" wrapText="1"/>
      <protection locked="0"/>
    </xf>
    <xf numFmtId="0" fontId="34" fillId="2" borderId="21" xfId="0" applyFont="1" applyFill="1" applyBorder="1" applyAlignment="1" applyProtection="1">
      <alignment horizontal="justify" vertical="center" wrapText="1"/>
      <protection locked="0"/>
    </xf>
    <xf numFmtId="0" fontId="34" fillId="2" borderId="22" xfId="0" applyFont="1" applyFill="1" applyBorder="1" applyAlignment="1" applyProtection="1">
      <alignment horizontal="justify" vertical="center" wrapText="1"/>
      <protection locked="0"/>
    </xf>
    <xf numFmtId="0" fontId="28" fillId="9" borderId="33" xfId="0" applyFont="1" applyFill="1" applyBorder="1" applyAlignment="1" applyProtection="1">
      <alignment horizontal="center" vertical="center" wrapText="1"/>
    </xf>
    <xf numFmtId="0" fontId="28" fillId="9" borderId="37" xfId="0" applyFont="1" applyFill="1" applyBorder="1" applyAlignment="1" applyProtection="1">
      <alignment horizontal="center"/>
    </xf>
    <xf numFmtId="0" fontId="72" fillId="9" borderId="37" xfId="0" applyFont="1" applyFill="1" applyBorder="1" applyAlignment="1" applyProtection="1">
      <alignment horizontal="center"/>
    </xf>
    <xf numFmtId="0" fontId="72" fillId="9" borderId="41" xfId="0" applyFont="1" applyFill="1" applyBorder="1" applyAlignment="1" applyProtection="1">
      <alignment horizontal="center"/>
    </xf>
    <xf numFmtId="0" fontId="26" fillId="2" borderId="37" xfId="0" applyFont="1" applyFill="1" applyBorder="1" applyAlignment="1" applyProtection="1">
      <alignment horizontal="center" vertical="center" wrapText="1"/>
    </xf>
    <xf numFmtId="9" fontId="7" fillId="3" borderId="19" xfId="0" applyNumberFormat="1" applyFont="1" applyFill="1" applyBorder="1" applyAlignment="1" applyProtection="1">
      <alignment horizontal="left" vertical="center" wrapText="1" indent="2"/>
      <protection locked="0"/>
    </xf>
    <xf numFmtId="9" fontId="7" fillId="3" borderId="0" xfId="0" applyNumberFormat="1" applyFont="1" applyFill="1" applyBorder="1" applyAlignment="1" applyProtection="1">
      <alignment horizontal="left" vertical="center" wrapText="1" indent="2"/>
      <protection locked="0"/>
    </xf>
    <xf numFmtId="0" fontId="7" fillId="2" borderId="0" xfId="0" applyFont="1" applyFill="1" applyBorder="1" applyAlignment="1" applyProtection="1">
      <alignment horizontal="left" vertical="center" wrapText="1" indent="2"/>
      <protection locked="0"/>
    </xf>
    <xf numFmtId="9" fontId="5" fillId="3" borderId="2" xfId="0" applyNumberFormat="1" applyFont="1" applyFill="1" applyBorder="1" applyAlignment="1" applyProtection="1">
      <alignment horizontal="left" vertical="center" wrapText="1" indent="2"/>
    </xf>
    <xf numFmtId="0" fontId="6" fillId="2" borderId="0" xfId="0" applyNumberFormat="1" applyFont="1" applyFill="1" applyBorder="1" applyAlignment="1" applyProtection="1">
      <alignment horizontal="left" vertical="center" wrapText="1" indent="2"/>
    </xf>
    <xf numFmtId="0" fontId="6" fillId="2" borderId="23" xfId="0" applyNumberFormat="1" applyFont="1" applyFill="1" applyBorder="1" applyAlignment="1" applyProtection="1">
      <alignment horizontal="left" vertical="center" wrapText="1" indent="2"/>
    </xf>
    <xf numFmtId="9" fontId="6" fillId="3" borderId="2" xfId="0" applyNumberFormat="1" applyFont="1" applyFill="1" applyBorder="1" applyAlignment="1" applyProtection="1">
      <alignment horizontal="left" vertical="center" indent="2"/>
    </xf>
    <xf numFmtId="0" fontId="6" fillId="2" borderId="0" xfId="0" applyNumberFormat="1" applyFont="1" applyFill="1" applyBorder="1" applyAlignment="1" applyProtection="1">
      <alignment horizontal="left" vertical="center" indent="2"/>
    </xf>
    <xf numFmtId="0" fontId="6" fillId="2" borderId="23" xfId="0" applyNumberFormat="1" applyFont="1" applyFill="1" applyBorder="1" applyAlignment="1" applyProtection="1">
      <alignment horizontal="left" vertical="center" indent="2"/>
    </xf>
    <xf numFmtId="49" fontId="7" fillId="3" borderId="19" xfId="0" applyNumberFormat="1" applyFont="1" applyFill="1" applyBorder="1" applyAlignment="1" applyProtection="1">
      <alignment horizontal="left" vertical="center" wrapText="1" indent="2"/>
      <protection locked="0"/>
    </xf>
    <xf numFmtId="49" fontId="7" fillId="2" borderId="0" xfId="0" applyNumberFormat="1" applyFont="1" applyFill="1" applyBorder="1" applyAlignment="1" applyProtection="1">
      <alignment horizontal="left" vertical="center" wrapText="1" indent="2"/>
      <protection locked="0"/>
    </xf>
    <xf numFmtId="49" fontId="7" fillId="3" borderId="2" xfId="0" applyNumberFormat="1" applyFont="1" applyFill="1" applyBorder="1" applyAlignment="1" applyProtection="1">
      <alignment horizontal="left" vertical="center" indent="2"/>
      <protection locked="0"/>
    </xf>
    <xf numFmtId="49" fontId="7" fillId="2" borderId="0" xfId="0" applyNumberFormat="1" applyFont="1" applyFill="1" applyBorder="1" applyAlignment="1" applyProtection="1">
      <alignment horizontal="left" vertical="center" indent="2"/>
      <protection locked="0"/>
    </xf>
    <xf numFmtId="49" fontId="7" fillId="2" borderId="23" xfId="0" applyNumberFormat="1" applyFont="1" applyFill="1" applyBorder="1" applyAlignment="1" applyProtection="1">
      <alignment horizontal="left" vertical="center" indent="2"/>
      <protection locked="0"/>
    </xf>
    <xf numFmtId="0" fontId="7" fillId="3" borderId="19" xfId="0" applyNumberFormat="1" applyFont="1" applyFill="1" applyBorder="1" applyAlignment="1" applyProtection="1">
      <alignment horizontal="left" vertical="center" wrapText="1" indent="2"/>
      <protection locked="0"/>
    </xf>
    <xf numFmtId="0" fontId="7" fillId="2" borderId="0" xfId="0" applyNumberFormat="1" applyFont="1" applyFill="1" applyBorder="1" applyAlignment="1" applyProtection="1">
      <alignment horizontal="left" vertical="center" wrapText="1" indent="2"/>
      <protection locked="0"/>
    </xf>
    <xf numFmtId="9" fontId="7" fillId="3" borderId="2" xfId="0" applyNumberFormat="1" applyFont="1" applyFill="1" applyBorder="1" applyAlignment="1" applyProtection="1">
      <alignment horizontal="left" vertical="center" indent="2"/>
      <protection locked="0"/>
    </xf>
    <xf numFmtId="0" fontId="7" fillId="2" borderId="0" xfId="0" applyFont="1" applyFill="1" applyBorder="1" applyAlignment="1" applyProtection="1">
      <alignment horizontal="left" vertical="center" indent="2"/>
      <protection locked="0"/>
    </xf>
    <xf numFmtId="0" fontId="7" fillId="2" borderId="23" xfId="0" applyFont="1" applyFill="1" applyBorder="1" applyAlignment="1" applyProtection="1">
      <alignment horizontal="left" vertical="center" indent="2"/>
      <protection locked="0"/>
    </xf>
    <xf numFmtId="0" fontId="6" fillId="3" borderId="2" xfId="0" applyNumberFormat="1" applyFont="1" applyFill="1" applyBorder="1" applyAlignment="1" applyProtection="1">
      <alignment horizontal="left" vertical="center" indent="2"/>
    </xf>
    <xf numFmtId="0" fontId="6" fillId="3" borderId="0" xfId="0" applyNumberFormat="1" applyFont="1" applyFill="1" applyBorder="1" applyAlignment="1" applyProtection="1">
      <alignment horizontal="left" vertical="center" indent="2"/>
    </xf>
    <xf numFmtId="164" fontId="7" fillId="3" borderId="19" xfId="0" applyNumberFormat="1" applyFont="1" applyFill="1" applyBorder="1" applyAlignment="1" applyProtection="1">
      <alignment horizontal="center" vertical="center" wrapText="1"/>
      <protection locked="0"/>
    </xf>
    <xf numFmtId="164" fontId="7" fillId="3" borderId="0" xfId="0" applyNumberFormat="1" applyFont="1" applyFill="1" applyBorder="1" applyAlignment="1" applyProtection="1">
      <alignment horizontal="center" vertical="center" wrapText="1"/>
      <protection locked="0"/>
    </xf>
    <xf numFmtId="164" fontId="7" fillId="3" borderId="67" xfId="0" applyNumberFormat="1" applyFont="1" applyFill="1" applyBorder="1" applyAlignment="1" applyProtection="1">
      <alignment horizontal="center" vertical="center" wrapText="1"/>
      <protection locked="0"/>
    </xf>
    <xf numFmtId="0" fontId="66" fillId="0" borderId="180" xfId="0" applyFont="1" applyBorder="1"/>
  </cellXfs>
  <cellStyles count="90">
    <cellStyle name="Lien hypertexte" xfId="2" builtinId="8"/>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Normal" xfId="0" builtinId="0"/>
    <cellStyle name="Normal 2" xfId="1" xr:uid="{00000000-0005-0000-0000-000056000000}"/>
    <cellStyle name="Normal 2 2" xfId="4" xr:uid="{00000000-0005-0000-0000-000057000000}"/>
    <cellStyle name="Normal 3" xfId="3" xr:uid="{00000000-0005-0000-0000-000058000000}"/>
    <cellStyle name="常规 2" xfId="5" xr:uid="{00000000-0005-0000-0000-000059000000}"/>
  </cellStyles>
  <dxfs count="84">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
      <font>
        <color rgb="FF9C0006"/>
      </font>
      <fill>
        <patternFill>
          <bgColor rgb="FF99FFCC"/>
        </patternFill>
      </fill>
    </dxf>
    <dxf>
      <fill>
        <patternFill>
          <bgColor theme="5" tint="0.79998168889431442"/>
        </patternFill>
      </fill>
    </dxf>
    <dxf>
      <font>
        <color rgb="FF9C0006"/>
      </font>
      <fill>
        <patternFill>
          <bgColor rgb="FFFF5E78"/>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EBF7"/>
      <color rgb="FFFF7D7D"/>
      <color rgb="FFFFCCFF"/>
      <color rgb="FFFDCCCD"/>
      <color rgb="FFFF7E79"/>
      <color rgb="FFFBFF83"/>
      <color rgb="FFFCFFCB"/>
      <color rgb="FFBDD7EE"/>
      <color rgb="FF99FFCC"/>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16892657255"/>
          <c:y val="0.101841189301239"/>
          <c:w val="0.84127653426612803"/>
          <c:h val="0.62124512089232697"/>
        </c:manualLayout>
      </c:layout>
      <c:barChart>
        <c:barDir val="col"/>
        <c:grouping val="clustered"/>
        <c:varyColors val="0"/>
        <c:ser>
          <c:idx val="0"/>
          <c:order val="0"/>
          <c:tx>
            <c:v>Conformités</c:v>
          </c:tx>
          <c:spPr>
            <a:solidFill>
              <a:schemeClr val="accent1">
                <a:lumMod val="60000"/>
                <a:lumOff val="40000"/>
                <a:alpha val="40000"/>
              </a:schemeClr>
            </a:solidFill>
            <a:ln w="15875">
              <a:solidFill>
                <a:schemeClr val="accent1">
                  <a:lumMod val="50000"/>
                </a:schemeClr>
              </a:solidFill>
            </a:ln>
          </c:spPr>
          <c:invertIfNegative val="0"/>
          <c:dLbls>
            <c:spPr>
              <a:noFill/>
              <a:ln>
                <a:noFill/>
              </a:ln>
              <a:effectLst/>
            </c:spPr>
            <c:txPr>
              <a:bodyPr wrap="square" lIns="38100" tIns="19050" rIns="38100" bIns="19050" anchor="ctr">
                <a:spAutoFit/>
              </a:bodyPr>
              <a:lstStyle/>
              <a:p>
                <a:pPr>
                  <a:defRPr sz="1000" b="1">
                    <a:solidFill>
                      <a:schemeClr val="tx1"/>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'Mode d''emploi'!$H$24:$H$27</c:f>
              <c:strCache>
                <c:ptCount val="4"/>
                <c:pt idx="0">
                  <c:v>Insuffisante</c:v>
                </c:pt>
                <c:pt idx="1">
                  <c:v>Incomplète</c:v>
                </c:pt>
                <c:pt idx="2">
                  <c:v>Convaincante</c:v>
                </c:pt>
                <c:pt idx="3">
                  <c:v>Conforme</c:v>
                </c:pt>
              </c:strCache>
            </c:strRef>
          </c:cat>
          <c:val>
            <c:numRef>
              <c:f>(Utilitaires!$C$15,Utilitaires!$C$14,Utilitaires!$C$12,Utilitaires!$C$11)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A70E-4EFB-AACD-F34AC016548B}"/>
            </c:ext>
          </c:extLst>
        </c:ser>
        <c:dLbls>
          <c:showLegendKey val="0"/>
          <c:showVal val="0"/>
          <c:showCatName val="0"/>
          <c:showSerName val="0"/>
          <c:showPercent val="0"/>
          <c:showBubbleSize val="0"/>
        </c:dLbls>
        <c:gapWidth val="150"/>
        <c:overlap val="100"/>
        <c:axId val="1270748640"/>
        <c:axId val="1270750416"/>
      </c:barChart>
      <c:catAx>
        <c:axId val="127074864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chemeClr val="tx1"/>
                </a:solidFill>
                <a:latin typeface="Arial Narrow"/>
                <a:ea typeface="Arial Narrow"/>
                <a:cs typeface="Arial Narrow"/>
              </a:defRPr>
            </a:pPr>
            <a:endParaRPr lang="fr-FR"/>
          </a:p>
        </c:txPr>
        <c:crossAx val="1270750416"/>
        <c:crosses val="autoZero"/>
        <c:auto val="0"/>
        <c:lblAlgn val="ctr"/>
        <c:lblOffset val="100"/>
        <c:tickMarkSkip val="1"/>
        <c:noMultiLvlLbl val="0"/>
      </c:catAx>
      <c:valAx>
        <c:axId val="1270750416"/>
        <c:scaling>
          <c:orientation val="minMax"/>
          <c:min val="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chemeClr val="tx1"/>
                </a:solidFill>
                <a:latin typeface="Arial Narrow"/>
                <a:ea typeface="Arial Narrow"/>
                <a:cs typeface="Arial Narrow"/>
              </a:defRPr>
            </a:pPr>
            <a:endParaRPr lang="fr-FR"/>
          </a:p>
        </c:txPr>
        <c:crossAx val="1270748640"/>
        <c:crosses val="autoZero"/>
        <c:crossBetween val="between"/>
        <c:majorUnit val="5"/>
        <c:minorUnit val="1"/>
      </c:valAx>
      <c:spPr>
        <a:noFill/>
        <a:ln w="6350" cap="flat" cmpd="sng" algn="ctr">
          <a:solidFill>
            <a:schemeClr val="bg1">
              <a:lumMod val="75000"/>
            </a:schemeClr>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4" r="0.750000000000004"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55595329044988"/>
          <c:y val="9.0407920978289424E-2"/>
          <c:w val="0.840295495453241"/>
          <c:h val="0.65310220917185002"/>
        </c:manualLayout>
      </c:layout>
      <c:barChart>
        <c:barDir val="col"/>
        <c:grouping val="clustered"/>
        <c:varyColors val="0"/>
        <c:ser>
          <c:idx val="0"/>
          <c:order val="0"/>
          <c:tx>
            <c:v>Véracité Critères</c:v>
          </c:tx>
          <c:spPr>
            <a:solidFill>
              <a:schemeClr val="accent1">
                <a:lumMod val="20000"/>
                <a:lumOff val="80000"/>
                <a:alpha val="64000"/>
              </a:schemeClr>
            </a:solidFill>
            <a:ln w="12700">
              <a:solidFill>
                <a:schemeClr val="tx1">
                  <a:lumMod val="75000"/>
                  <a:lumOff val="25000"/>
                </a:schemeClr>
              </a:solidFill>
            </a:ln>
          </c:spPr>
          <c:invertIfNegative val="0"/>
          <c:dLbls>
            <c:spPr>
              <a:noFill/>
              <a:ln>
                <a:noFill/>
              </a:ln>
              <a:effectLst/>
            </c:spPr>
            <c:txPr>
              <a:bodyPr wrap="square" lIns="38100" tIns="19050" rIns="38100" bIns="19050" anchor="ctr">
                <a:spAutoFit/>
              </a:bodyPr>
              <a:lstStyle/>
              <a:p>
                <a:pPr>
                  <a:defRPr sz="1000">
                    <a:solidFill>
                      <a:schemeClr val="tx1"/>
                    </a:solidFill>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'Mode d''emploi'!$D$24:$D$27</c:f>
              <c:strCache>
                <c:ptCount val="4"/>
                <c:pt idx="0">
                  <c:v>Faux </c:v>
                </c:pt>
                <c:pt idx="1">
                  <c:v>Plutôt Faux</c:v>
                </c:pt>
                <c:pt idx="2">
                  <c:v>Plutôt vrai</c:v>
                </c:pt>
                <c:pt idx="3">
                  <c:v>Vrai </c:v>
                </c:pt>
              </c:strCache>
            </c:strRef>
          </c:cat>
          <c:val>
            <c:numRef>
              <c:f>(Utilitaires!$I$3,Utilitaires!$I$5:$I$7)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F628-4D1C-81A5-7BFA331A8154}"/>
            </c:ext>
          </c:extLst>
        </c:ser>
        <c:dLbls>
          <c:showLegendKey val="0"/>
          <c:showVal val="0"/>
          <c:showCatName val="0"/>
          <c:showSerName val="0"/>
          <c:showPercent val="0"/>
          <c:showBubbleSize val="0"/>
        </c:dLbls>
        <c:gapWidth val="150"/>
        <c:overlap val="100"/>
        <c:axId val="1270769136"/>
        <c:axId val="1270770912"/>
      </c:barChart>
      <c:catAx>
        <c:axId val="127076913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chemeClr val="tx1"/>
                </a:solidFill>
                <a:latin typeface="Arial Narrow"/>
                <a:ea typeface="Arial Narrow"/>
                <a:cs typeface="Arial Narrow"/>
              </a:defRPr>
            </a:pPr>
            <a:endParaRPr lang="fr-FR"/>
          </a:p>
        </c:txPr>
        <c:crossAx val="1270770912"/>
        <c:crosses val="autoZero"/>
        <c:auto val="0"/>
        <c:lblAlgn val="ctr"/>
        <c:lblOffset val="100"/>
        <c:tickMarkSkip val="1"/>
        <c:noMultiLvlLbl val="0"/>
      </c:catAx>
      <c:valAx>
        <c:axId val="1270770912"/>
        <c:scaling>
          <c:orientation val="minMax"/>
          <c:min val="0"/>
        </c:scaling>
        <c:delete val="0"/>
        <c:axPos val="l"/>
        <c:majorGridlines>
          <c:spPr>
            <a:ln w="3175">
              <a:solidFill>
                <a:schemeClr val="bg1">
                  <a:lumMod val="65000"/>
                </a:schemeClr>
              </a:solidFill>
              <a:prstDash val="sysDot"/>
            </a:ln>
          </c:spPr>
        </c:majorGridlines>
        <c:numFmt formatCode="General" sourceLinked="1"/>
        <c:majorTickMark val="cross"/>
        <c:minorTickMark val="none"/>
        <c:tickLblPos val="nextTo"/>
        <c:spPr>
          <a:ln w="3175">
            <a:solidFill>
              <a:srgbClr val="969696"/>
            </a:solidFill>
            <a:prstDash val="solid"/>
          </a:ln>
        </c:spPr>
        <c:txPr>
          <a:bodyPr rot="0" vert="horz"/>
          <a:lstStyle/>
          <a:p>
            <a:pPr>
              <a:defRPr sz="800" b="0" i="0" u="none" strike="noStrike" baseline="0">
                <a:solidFill>
                  <a:schemeClr val="tx1"/>
                </a:solidFill>
                <a:latin typeface="Arial Narrow"/>
                <a:ea typeface="Arial Narrow"/>
                <a:cs typeface="Arial Narrow"/>
              </a:defRPr>
            </a:pPr>
            <a:endParaRPr lang="fr-FR"/>
          </a:p>
        </c:txPr>
        <c:crossAx val="1270769136"/>
        <c:crosses val="autoZero"/>
        <c:crossBetween val="between"/>
        <c:minorUnit val="1"/>
      </c:valAx>
      <c:spPr>
        <a:noFill/>
        <a:ln w="6350" cap="flat" cmpd="sng" algn="ctr">
          <a:solidFill>
            <a:schemeClr val="accent3"/>
          </a:solidFill>
          <a:prstDash val="solid"/>
          <a:miter lim="800000"/>
        </a:ln>
        <a:effectLst/>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oddHeader>&amp;L&amp;"Arial Narrow,Normal"&amp;6 © UTC  - Master IdS - www.utc.fr/master-qualite, puis "Travaux", "Qualité-Management", réf ?&amp;R&amp;"Arial Narrow,Normal"&amp;6Fichier : &amp;F - Onglet : &amp;A</c:oddHeader>
      <c:oddFooter>&amp;L&amp;"Arial Narrow,Normal"&amp;6© AYNE Elem - BAYEUX Valerian - WANNEPAIN Dylan&amp;R&amp;"Arial Narrow,Normal"&amp;6page n° &amp;P/&amp;N</c:oddFooter>
    </c:headerFooter>
    <c:pageMargins b="0.984251969" l="0.750000000000004" r="0.750000000000004"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27185133937113"/>
          <c:y val="0.12302939318055855"/>
          <c:w val="0.46441933446216749"/>
          <c:h val="0.81474518303010734"/>
        </c:manualLayout>
      </c:layout>
      <c:radarChart>
        <c:radarStyle val="filled"/>
        <c:varyColors val="0"/>
        <c:ser>
          <c:idx val="2"/>
          <c:order val="0"/>
          <c:tx>
            <c:strRef>
              <c:f>'Résultats Globaux'!$D$30:$D$45</c:f>
              <c:strCache>
                <c:ptCount val="16"/>
                <c:pt idx="0">
                  <c:v>Environnement et parties prenantes</c:v>
                </c:pt>
                <c:pt idx="1">
                  <c:v>Expériences passées en projet</c:v>
                </c:pt>
                <c:pt idx="2">
                  <c:v>Organisation générale du projet</c:v>
                </c:pt>
                <c:pt idx="4">
                  <c:v>Planification du projet</c:v>
                </c:pt>
                <c:pt idx="5">
                  <c:v>Activités et processus du projet</c:v>
                </c:pt>
                <c:pt idx="6">
                  <c:v>Acteurs et responsabilités</c:v>
                </c:pt>
                <c:pt idx="7">
                  <c:v>Ressources allouées</c:v>
                </c:pt>
                <c:pt idx="9">
                  <c:v>Qualité des livrables finaux</c:v>
                </c:pt>
                <c:pt idx="10">
                  <c:v>Coordination des acteurs et des activités</c:v>
                </c:pt>
                <c:pt idx="11">
                  <c:v>Communication autour du projet</c:v>
                </c:pt>
                <c:pt idx="13">
                  <c:v>Définition des procédures documentées</c:v>
                </c:pt>
                <c:pt idx="14">
                  <c:v>Maitrise des risques et aléas du projet</c:v>
                </c:pt>
                <c:pt idx="15">
                  <c:v>Maitrise de la politique qualité au sein du projet</c:v>
                </c:pt>
              </c:strCache>
            </c:strRef>
          </c:tx>
          <c:spPr>
            <a:solidFill>
              <a:srgbClr val="FFFF00">
                <a:alpha val="40000"/>
              </a:srgbClr>
            </a:solidFill>
            <a:ln>
              <a:noFill/>
            </a:ln>
          </c:spPr>
          <c:cat>
            <c:multiLvlStrRef>
              <c:f>('Résultats Globaux'!$B$30:$E$32,'Résultats Globaux'!$B$34:$E$37,'Résultats Globaux'!$B$39:$E$41,'Résultats Globaux'!$B$43:$E$47,'Résultats Globaux'!$B$49:$E$51)</c:f>
              <c:multiLvlStrCache>
                <c:ptCount val="18"/>
                <c:lvl>
                  <c:pt idx="0">
                    <c:v>Environnement et parties prenantes</c:v>
                  </c:pt>
                  <c:pt idx="1">
                    <c:v>Expériences passées en projet</c:v>
                  </c:pt>
                  <c:pt idx="2">
                    <c:v>Organisation générale du projet</c:v>
                  </c:pt>
                  <c:pt idx="3">
                    <c:v>Planification du projet</c:v>
                  </c:pt>
                  <c:pt idx="4">
                    <c:v>Activités et processus du projet</c:v>
                  </c:pt>
                  <c:pt idx="5">
                    <c:v>Acteurs et responsabilités</c:v>
                  </c:pt>
                  <c:pt idx="6">
                    <c:v>Ressources allouées</c:v>
                  </c:pt>
                  <c:pt idx="7">
                    <c:v>Qualité des livrables finaux</c:v>
                  </c:pt>
                  <c:pt idx="8">
                    <c:v>Coordination des acteurs et des activités</c:v>
                  </c:pt>
                  <c:pt idx="9">
                    <c:v>Communication autour du projet</c:v>
                  </c:pt>
                  <c:pt idx="10">
                    <c:v>Définition des procédures documentées</c:v>
                  </c:pt>
                  <c:pt idx="11">
                    <c:v>Maitrise des risques et aléas du projet</c:v>
                  </c:pt>
                  <c:pt idx="12">
                    <c:v>Maitrise de la politique qualité au sein du projet</c:v>
                  </c:pt>
                  <c:pt idx="13">
                    <c:v>Maitrise des relations et de la communication</c:v>
                  </c:pt>
                  <c:pt idx="14">
                    <c:v>Mesures et analyses</c:v>
                  </c:pt>
                  <c:pt idx="15">
                    <c:v>Achèvement des processus</c:v>
                  </c:pt>
                  <c:pt idx="16">
                    <c:v>Gestion des non-conformités</c:v>
                  </c:pt>
                  <c:pt idx="17">
                    <c:v>Amélioration continue</c:v>
                  </c:pt>
                </c:lvl>
                <c:lvl>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4.5 </c:v>
                  </c:pt>
                  <c:pt idx="15">
                    <c:v>5.1</c:v>
                  </c:pt>
                  <c:pt idx="16">
                    <c:v>5.2</c:v>
                  </c:pt>
                  <c:pt idx="17">
                    <c:v>5.3</c:v>
                  </c:pt>
                </c:lvl>
              </c:multiLvlStrCache>
            </c:multiLvlStrRef>
          </c:cat>
          <c:val>
            <c:numRef>
              <c:f>('Résultats Globaux'!$D$34:$D$37,'Résultats Globaux'!$D$39:$D$41,'Résultats Globaux'!$D$43:$D$47,'Résultats Globaux'!$D$49:$D$50)</c:f>
              <c:numCache>
                <c:formatCode>General</c:formatCode>
                <c:ptCount val="14"/>
              </c:numCache>
            </c:numRef>
          </c:val>
          <c:extLst>
            <c:ext xmlns:c16="http://schemas.microsoft.com/office/drawing/2014/chart" uri="{C3380CC4-5D6E-409C-BE32-E72D297353CC}">
              <c16:uniqueId val="{00000000-B28E-E049-9982-9D9B8730A47A}"/>
            </c:ext>
          </c:extLst>
        </c:ser>
        <c:ser>
          <c:idx val="3"/>
          <c:order val="1"/>
          <c:tx>
            <c:strRef>
              <c:f>'Résultats Globaux'!$E$30:$E$45</c:f>
              <c:strCache>
                <c:ptCount val="16"/>
                <c:pt idx="0">
                  <c:v>Environnement et parties prenantes</c:v>
                </c:pt>
                <c:pt idx="1">
                  <c:v>Expériences passées en projet</c:v>
                </c:pt>
                <c:pt idx="2">
                  <c:v>Organisation générale du projet</c:v>
                </c:pt>
                <c:pt idx="4">
                  <c:v>Planification du projet</c:v>
                </c:pt>
                <c:pt idx="5">
                  <c:v>Activités et processus du projet</c:v>
                </c:pt>
                <c:pt idx="6">
                  <c:v>Acteurs et responsabilités</c:v>
                </c:pt>
                <c:pt idx="7">
                  <c:v>Ressources allouées</c:v>
                </c:pt>
                <c:pt idx="9">
                  <c:v>Qualité des livrables finaux</c:v>
                </c:pt>
                <c:pt idx="10">
                  <c:v>Coordination des acteurs et des activités</c:v>
                </c:pt>
                <c:pt idx="11">
                  <c:v>Communication autour du projet</c:v>
                </c:pt>
                <c:pt idx="13">
                  <c:v>Définition des procédures documentées</c:v>
                </c:pt>
                <c:pt idx="14">
                  <c:v>Maitrise des risques et aléas du projet</c:v>
                </c:pt>
                <c:pt idx="15">
                  <c:v>Maitrise de la politique qualité au sein du projet</c:v>
                </c:pt>
              </c:strCache>
            </c:strRef>
          </c:tx>
          <c:spPr>
            <a:solidFill>
              <a:schemeClr val="accent6">
                <a:lumMod val="60000"/>
                <a:lumOff val="40000"/>
                <a:alpha val="40000"/>
              </a:schemeClr>
            </a:solidFill>
          </c:spPr>
          <c:cat>
            <c:multiLvlStrRef>
              <c:f>('Résultats Globaux'!$B$30:$E$32,'Résultats Globaux'!$B$34:$E$37,'Résultats Globaux'!$B$39:$E$41,'Résultats Globaux'!$B$43:$E$47,'Résultats Globaux'!$B$49:$E$51)</c:f>
              <c:multiLvlStrCache>
                <c:ptCount val="18"/>
                <c:lvl>
                  <c:pt idx="0">
                    <c:v>Environnement et parties prenantes</c:v>
                  </c:pt>
                  <c:pt idx="1">
                    <c:v>Expériences passées en projet</c:v>
                  </c:pt>
                  <c:pt idx="2">
                    <c:v>Organisation générale du projet</c:v>
                  </c:pt>
                  <c:pt idx="3">
                    <c:v>Planification du projet</c:v>
                  </c:pt>
                  <c:pt idx="4">
                    <c:v>Activités et processus du projet</c:v>
                  </c:pt>
                  <c:pt idx="5">
                    <c:v>Acteurs et responsabilités</c:v>
                  </c:pt>
                  <c:pt idx="6">
                    <c:v>Ressources allouées</c:v>
                  </c:pt>
                  <c:pt idx="7">
                    <c:v>Qualité des livrables finaux</c:v>
                  </c:pt>
                  <c:pt idx="8">
                    <c:v>Coordination des acteurs et des activités</c:v>
                  </c:pt>
                  <c:pt idx="9">
                    <c:v>Communication autour du projet</c:v>
                  </c:pt>
                  <c:pt idx="10">
                    <c:v>Définition des procédures documentées</c:v>
                  </c:pt>
                  <c:pt idx="11">
                    <c:v>Maitrise des risques et aléas du projet</c:v>
                  </c:pt>
                  <c:pt idx="12">
                    <c:v>Maitrise de la politique qualité au sein du projet</c:v>
                  </c:pt>
                  <c:pt idx="13">
                    <c:v>Maitrise des relations et de la communication</c:v>
                  </c:pt>
                  <c:pt idx="14">
                    <c:v>Mesures et analyses</c:v>
                  </c:pt>
                  <c:pt idx="15">
                    <c:v>Achèvement des processus</c:v>
                  </c:pt>
                  <c:pt idx="16">
                    <c:v>Gestion des non-conformités</c:v>
                  </c:pt>
                  <c:pt idx="17">
                    <c:v>Amélioration continue</c:v>
                  </c:pt>
                </c:lvl>
                <c:lvl>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4.5 </c:v>
                  </c:pt>
                  <c:pt idx="15">
                    <c:v>5.1</c:v>
                  </c:pt>
                  <c:pt idx="16">
                    <c:v>5.2</c:v>
                  </c:pt>
                  <c:pt idx="17">
                    <c:v>5.3</c:v>
                  </c:pt>
                </c:lvl>
              </c:multiLvlStrCache>
            </c:multiLvlStrRef>
          </c:cat>
          <c:val>
            <c:numRef>
              <c:f>('Résultats Globaux'!$E$34:$E$37,'Résultats Globaux'!$E$39:$E$41,'Résultats Globaux'!$E$43:$E$47,'Résultats Globaux'!$E$49:$E$50)</c:f>
              <c:numCache>
                <c:formatCode>General</c:formatCode>
                <c:ptCount val="14"/>
              </c:numCache>
            </c:numRef>
          </c:val>
          <c:extLst>
            <c:ext xmlns:c16="http://schemas.microsoft.com/office/drawing/2014/chart" uri="{C3380CC4-5D6E-409C-BE32-E72D297353CC}">
              <c16:uniqueId val="{00000001-B28E-E049-9982-9D9B8730A47A}"/>
            </c:ext>
          </c:extLst>
        </c:ser>
        <c:ser>
          <c:idx val="0"/>
          <c:order val="2"/>
          <c:tx>
            <c:strRef>
              <c:f>'Résultats Globaux'!$F$30:$F$45</c:f>
              <c:strCache>
                <c:ptCount val="16"/>
                <c:pt idx="0">
                  <c:v>en attente</c:v>
                </c:pt>
                <c:pt idx="1">
                  <c:v>en attente</c:v>
                </c:pt>
                <c:pt idx="2">
                  <c:v>en attente</c:v>
                </c:pt>
                <c:pt idx="3">
                  <c:v>en attente</c:v>
                </c:pt>
                <c:pt idx="4">
                  <c:v>en attente</c:v>
                </c:pt>
                <c:pt idx="5">
                  <c:v>en attente</c:v>
                </c:pt>
                <c:pt idx="6">
                  <c:v>en attente</c:v>
                </c:pt>
                <c:pt idx="7">
                  <c:v>en attente</c:v>
                </c:pt>
                <c:pt idx="8">
                  <c:v>en attente</c:v>
                </c:pt>
                <c:pt idx="9">
                  <c:v>en attente</c:v>
                </c:pt>
                <c:pt idx="10">
                  <c:v>en attente</c:v>
                </c:pt>
                <c:pt idx="11">
                  <c:v>en attente</c:v>
                </c:pt>
                <c:pt idx="12">
                  <c:v>en attente</c:v>
                </c:pt>
                <c:pt idx="13">
                  <c:v>en attente</c:v>
                </c:pt>
                <c:pt idx="14">
                  <c:v>en attente</c:v>
                </c:pt>
                <c:pt idx="15">
                  <c:v>en attente</c:v>
                </c:pt>
              </c:strCache>
            </c:strRef>
          </c:tx>
          <c:spPr>
            <a:noFill/>
            <a:ln w="19050">
              <a:solidFill>
                <a:srgbClr val="00B050"/>
              </a:solidFill>
              <a:prstDash val="dash"/>
            </a:ln>
            <a:effectLst/>
          </c:spPr>
          <c:cat>
            <c:multiLvlStrRef>
              <c:f>('Résultats Globaux'!$B$30:$E$32,'Résultats Globaux'!$B$34:$E$37,'Résultats Globaux'!$B$39:$E$41,'Résultats Globaux'!$B$43:$E$47,'Résultats Globaux'!$B$49:$E$51)</c:f>
              <c:multiLvlStrCache>
                <c:ptCount val="18"/>
                <c:lvl>
                  <c:pt idx="0">
                    <c:v>Environnement et parties prenantes</c:v>
                  </c:pt>
                  <c:pt idx="1">
                    <c:v>Expériences passées en projet</c:v>
                  </c:pt>
                  <c:pt idx="2">
                    <c:v>Organisation générale du projet</c:v>
                  </c:pt>
                  <c:pt idx="3">
                    <c:v>Planification du projet</c:v>
                  </c:pt>
                  <c:pt idx="4">
                    <c:v>Activités et processus du projet</c:v>
                  </c:pt>
                  <c:pt idx="5">
                    <c:v>Acteurs et responsabilités</c:v>
                  </c:pt>
                  <c:pt idx="6">
                    <c:v>Ressources allouées</c:v>
                  </c:pt>
                  <c:pt idx="7">
                    <c:v>Qualité des livrables finaux</c:v>
                  </c:pt>
                  <c:pt idx="8">
                    <c:v>Coordination des acteurs et des activités</c:v>
                  </c:pt>
                  <c:pt idx="9">
                    <c:v>Communication autour du projet</c:v>
                  </c:pt>
                  <c:pt idx="10">
                    <c:v>Définition des procédures documentées</c:v>
                  </c:pt>
                  <c:pt idx="11">
                    <c:v>Maitrise des risques et aléas du projet</c:v>
                  </c:pt>
                  <c:pt idx="12">
                    <c:v>Maitrise de la politique qualité au sein du projet</c:v>
                  </c:pt>
                  <c:pt idx="13">
                    <c:v>Maitrise des relations et de la communication</c:v>
                  </c:pt>
                  <c:pt idx="14">
                    <c:v>Mesures et analyses</c:v>
                  </c:pt>
                  <c:pt idx="15">
                    <c:v>Achèvement des processus</c:v>
                  </c:pt>
                  <c:pt idx="16">
                    <c:v>Gestion des non-conformités</c:v>
                  </c:pt>
                  <c:pt idx="17">
                    <c:v>Amélioration continue</c:v>
                  </c:pt>
                </c:lvl>
                <c:lvl>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4.5 </c:v>
                  </c:pt>
                  <c:pt idx="15">
                    <c:v>5.1</c:v>
                  </c:pt>
                  <c:pt idx="16">
                    <c:v>5.2</c:v>
                  </c:pt>
                  <c:pt idx="17">
                    <c:v>5.3</c:v>
                  </c:pt>
                </c:lvl>
              </c:multiLvlStrCache>
            </c:multiLvlStrRef>
          </c:cat>
          <c:val>
            <c:numRef>
              <c:f>('Résultats Globaux'!$F$34:$F$37,'Résultats Globaux'!$F$39:$F$41,'Résultats Globaux'!$F$43:$F$47,'Résultats Globaux'!$F$49:$F$50)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7C3-5246-8B89-0FF1196D5F00}"/>
            </c:ext>
          </c:extLst>
        </c:ser>
        <c:ser>
          <c:idx val="1"/>
          <c:order val="3"/>
          <c:tx>
            <c:strRef>
              <c:f>'Résultats Globaux'!$G$29:$G$51</c:f>
              <c:strCache>
                <c:ptCount val="23"/>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strCache>
            </c:strRef>
          </c:tx>
          <c:spPr>
            <a:solidFill>
              <a:srgbClr val="0432FF">
                <a:alpha val="39000"/>
              </a:srgbClr>
            </a:solidFill>
            <a:ln w="15875">
              <a:solidFill>
                <a:schemeClr val="accent1">
                  <a:lumMod val="50000"/>
                </a:schemeClr>
              </a:solidFill>
            </a:ln>
            <a:effectLst/>
          </c:spPr>
          <c:dLbls>
            <c:dLbl>
              <c:idx val="0"/>
              <c:layout>
                <c:manualLayout>
                  <c:x val="0"/>
                  <c:y val="0.1197261814584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8E-E049-9982-9D9B8730A47A}"/>
                </c:ext>
              </c:extLst>
            </c:dLbl>
            <c:dLbl>
              <c:idx val="1"/>
              <c:layout>
                <c:manualLayout>
                  <c:x val="-3.198747948082676E-2"/>
                  <c:y val="0.170584185115748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8E-E049-9982-9D9B8730A47A}"/>
                </c:ext>
              </c:extLst>
            </c:dLbl>
            <c:dLbl>
              <c:idx val="2"/>
              <c:layout>
                <c:manualLayout>
                  <c:x val="-5.5177798849226981E-2"/>
                  <c:y val="0.11896770224860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8E-E049-9982-9D9B8730A47A}"/>
                </c:ext>
              </c:extLst>
            </c:dLbl>
            <c:dLbl>
              <c:idx val="3"/>
              <c:layout>
                <c:manualLayout>
                  <c:x val="-5.9054775572072851E-2"/>
                  <c:y val="4.6403689348391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8E-E049-9982-9D9B8730A47A}"/>
                </c:ext>
              </c:extLst>
            </c:dLbl>
            <c:dLbl>
              <c:idx val="4"/>
              <c:layout>
                <c:manualLayout>
                  <c:x val="-7.809367958482448E-2"/>
                  <c:y val="1.8097690902848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8E-E049-9982-9D9B8730A47A}"/>
                </c:ext>
              </c:extLst>
            </c:dLbl>
            <c:dLbl>
              <c:idx val="5"/>
              <c:layout>
                <c:manualLayout>
                  <c:x val="-7.8038791858263998E-2"/>
                  <c:y val="-3.5967254289116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8E-E049-9982-9D9B8730A47A}"/>
                </c:ext>
              </c:extLst>
            </c:dLbl>
            <c:dLbl>
              <c:idx val="6"/>
              <c:layout>
                <c:manualLayout>
                  <c:x val="-5.839595292230413E-2"/>
                  <c:y val="-7.8505538234171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8E-E049-9982-9D9B8730A47A}"/>
                </c:ext>
              </c:extLst>
            </c:dLbl>
            <c:dLbl>
              <c:idx val="7"/>
              <c:layout>
                <c:manualLayout>
                  <c:x val="-4.9818343716119998E-2"/>
                  <c:y val="-0.112339241889189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8E-E049-9982-9D9B8730A47A}"/>
                </c:ext>
              </c:extLst>
            </c:dLbl>
            <c:dLbl>
              <c:idx val="8"/>
              <c:layout>
                <c:manualLayout>
                  <c:x val="-2.4140573755170151E-2"/>
                  <c:y val="-0.129147932558486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28E-E049-9982-9D9B8730A47A}"/>
                </c:ext>
              </c:extLst>
            </c:dLbl>
            <c:dLbl>
              <c:idx val="9"/>
              <c:layout>
                <c:manualLayout>
                  <c:x val="1.4824784102610369E-3"/>
                  <c:y val="-0.12851810917704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8E-E049-9982-9D9B8730A47A}"/>
                </c:ext>
              </c:extLst>
            </c:dLbl>
            <c:dLbl>
              <c:idx val="10"/>
              <c:layout>
                <c:manualLayout>
                  <c:x val="2.6995585191529198E-2"/>
                  <c:y val="-0.114915966118437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28E-E049-9982-9D9B8730A47A}"/>
                </c:ext>
              </c:extLst>
            </c:dLbl>
            <c:dLbl>
              <c:idx val="11"/>
              <c:layout>
                <c:manualLayout>
                  <c:x val="4.1718070806866576E-2"/>
                  <c:y val="-8.8685130425127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28E-E049-9982-9D9B8730A47A}"/>
                </c:ext>
              </c:extLst>
            </c:dLbl>
            <c:dLbl>
              <c:idx val="12"/>
              <c:layout>
                <c:manualLayout>
                  <c:x val="5.8379129749147794E-2"/>
                  <c:y val="-6.4430868109751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8E-E049-9982-9D9B8730A47A}"/>
                </c:ext>
              </c:extLst>
            </c:dLbl>
            <c:dLbl>
              <c:idx val="13"/>
              <c:layout>
                <c:manualLayout>
                  <c:x val="7.0888603404738362E-2"/>
                  <c:y val="-1.8126406254586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8E-E049-9982-9D9B8730A47A}"/>
                </c:ext>
              </c:extLst>
            </c:dLbl>
            <c:dLbl>
              <c:idx val="14"/>
              <c:layout>
                <c:manualLayout>
                  <c:x val="7.050438931881442E-2"/>
                  <c:y val="3.4177649756940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28E-E049-9982-9D9B8730A47A}"/>
                </c:ext>
              </c:extLst>
            </c:dLbl>
            <c:dLbl>
              <c:idx val="15"/>
              <c:layout>
                <c:manualLayout>
                  <c:x val="6.3645632602289989E-2"/>
                  <c:y val="7.2535616607938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28E-E049-9982-9D9B8730A47A}"/>
                </c:ext>
              </c:extLst>
            </c:dLbl>
            <c:dLbl>
              <c:idx val="16"/>
              <c:layout>
                <c:manualLayout>
                  <c:x val="4.7478733130095728E-2"/>
                  <c:y val="0.10535343493037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BA-4623-89E4-76001EF3ABB4}"/>
                </c:ext>
              </c:extLst>
            </c:dLbl>
            <c:dLbl>
              <c:idx val="17"/>
              <c:layout>
                <c:manualLayout>
                  <c:x val="2.5897490798233998E-2"/>
                  <c:y val="0.137769876447413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BA-4623-89E4-76001EF3ABB4}"/>
                </c:ext>
              </c:extLst>
            </c:dLbl>
            <c:dLbl>
              <c:idx val="18"/>
              <c:layout>
                <c:manualLayout>
                  <c:x val="7.3612678405170107E-2"/>
                  <c:y val="-1.9415056452716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28E-E049-9982-9D9B8730A47A}"/>
                </c:ext>
              </c:extLst>
            </c:dLbl>
            <c:dLbl>
              <c:idx val="19"/>
              <c:layout>
                <c:manualLayout>
                  <c:x val="7.5715897788175002E-2"/>
                  <c:y val="-5.932309830002870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28E-E049-9982-9D9B8730A47A}"/>
                </c:ext>
              </c:extLst>
            </c:dLbl>
            <c:dLbl>
              <c:idx val="20"/>
              <c:layout>
                <c:manualLayout>
                  <c:x val="6.94062396391604E-2"/>
                  <c:y val="3.23584274211937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28E-E049-9982-9D9B8730A47A}"/>
                </c:ext>
              </c:extLst>
            </c:dLbl>
            <c:dLbl>
              <c:idx val="21"/>
              <c:layout>
                <c:manualLayout>
                  <c:x val="6.3096581490145701E-2"/>
                  <c:y val="6.4716854842387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28E-E049-9982-9D9B8730A47A}"/>
                </c:ext>
              </c:extLst>
            </c:dLbl>
            <c:dLbl>
              <c:idx val="22"/>
              <c:layout>
                <c:manualLayout>
                  <c:x val="5.2580484575121503E-2"/>
                  <c:y val="8.4131911295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28E-E049-9982-9D9B8730A47A}"/>
                </c:ext>
              </c:extLst>
            </c:dLbl>
            <c:dLbl>
              <c:idx val="23"/>
              <c:layout>
                <c:manualLayout>
                  <c:x val="3.5754729511082599E-2"/>
                  <c:y val="0.106782810489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28E-E049-9982-9D9B8730A47A}"/>
                </c:ext>
              </c:extLst>
            </c:dLbl>
            <c:dLbl>
              <c:idx val="24"/>
              <c:layout>
                <c:manualLayout>
                  <c:x val="1.8928974447043698E-2"/>
                  <c:y val="0.1100186532320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28E-E049-9982-9D9B8730A47A}"/>
                </c:ext>
              </c:extLst>
            </c:dLbl>
            <c:spPr>
              <a:noFill/>
              <a:ln>
                <a:noFill/>
              </a:ln>
              <a:effectLst/>
            </c:spPr>
            <c:txPr>
              <a:bodyPr wrap="square" lIns="38100" tIns="19050" rIns="38100" bIns="19050" anchor="ctr">
                <a:spAutoFit/>
              </a:bodyPr>
              <a:lstStyle/>
              <a:p>
                <a:pPr>
                  <a:defRPr sz="600">
                    <a:solidFill>
                      <a:schemeClr val="tx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chemeClr val="accent1">
                          <a:alpha val="70000"/>
                        </a:schemeClr>
                      </a:solidFill>
                    </a:ln>
                  </c:spPr>
                </c15:leaderLines>
              </c:ext>
            </c:extLst>
          </c:dLbls>
          <c:cat>
            <c:multiLvlStrRef>
              <c:f>('Résultats Globaux'!$B$30:$E$32,'Résultats Globaux'!$B$34:$E$37,'Résultats Globaux'!$B$39:$E$41,'Résultats Globaux'!$B$43:$E$47,'Résultats Globaux'!$B$49:$E$51)</c:f>
              <c:multiLvlStrCache>
                <c:ptCount val="18"/>
                <c:lvl>
                  <c:pt idx="0">
                    <c:v>Environnement et parties prenantes</c:v>
                  </c:pt>
                  <c:pt idx="1">
                    <c:v>Expériences passées en projet</c:v>
                  </c:pt>
                  <c:pt idx="2">
                    <c:v>Organisation générale du projet</c:v>
                  </c:pt>
                  <c:pt idx="3">
                    <c:v>Planification du projet</c:v>
                  </c:pt>
                  <c:pt idx="4">
                    <c:v>Activités et processus du projet</c:v>
                  </c:pt>
                  <c:pt idx="5">
                    <c:v>Acteurs et responsabilités</c:v>
                  </c:pt>
                  <c:pt idx="6">
                    <c:v>Ressources allouées</c:v>
                  </c:pt>
                  <c:pt idx="7">
                    <c:v>Qualité des livrables finaux</c:v>
                  </c:pt>
                  <c:pt idx="8">
                    <c:v>Coordination des acteurs et des activités</c:v>
                  </c:pt>
                  <c:pt idx="9">
                    <c:v>Communication autour du projet</c:v>
                  </c:pt>
                  <c:pt idx="10">
                    <c:v>Définition des procédures documentées</c:v>
                  </c:pt>
                  <c:pt idx="11">
                    <c:v>Maitrise des risques et aléas du projet</c:v>
                  </c:pt>
                  <c:pt idx="12">
                    <c:v>Maitrise de la politique qualité au sein du projet</c:v>
                  </c:pt>
                  <c:pt idx="13">
                    <c:v>Maitrise des relations et de la communication</c:v>
                  </c:pt>
                  <c:pt idx="14">
                    <c:v>Mesures et analyses</c:v>
                  </c:pt>
                  <c:pt idx="15">
                    <c:v>Achèvement des processus</c:v>
                  </c:pt>
                  <c:pt idx="16">
                    <c:v>Gestion des non-conformités</c:v>
                  </c:pt>
                  <c:pt idx="17">
                    <c:v>Amélioration continue</c:v>
                  </c:pt>
                </c:lvl>
                <c:lvl>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4.5 </c:v>
                  </c:pt>
                  <c:pt idx="15">
                    <c:v>5.1</c:v>
                  </c:pt>
                  <c:pt idx="16">
                    <c:v>5.2</c:v>
                  </c:pt>
                  <c:pt idx="17">
                    <c:v>5.3</c:v>
                  </c:pt>
                </c:lvl>
              </c:multiLvlStrCache>
            </c:multiLvlStrRef>
          </c:cat>
          <c:val>
            <c:numRef>
              <c:f>('Résultats Globaux'!$G$30:$G$32,'Résultats Globaux'!$G$34:$G$37,'Résultats Globaux'!$G$39:$G$41,'Résultats Globaux'!$G$43:$G$47,'Résultats Globaux'!$G$49:$G$51)</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5-F7C3-5246-8B89-0FF1196D5F00}"/>
            </c:ext>
          </c:extLst>
        </c:ser>
        <c:ser>
          <c:idx val="4"/>
          <c:order val="4"/>
          <c:tx>
            <c:strRef>
              <c:f>'Résultats Globaux'!$H$30:$H$45</c:f>
              <c:strCache>
                <c:ptCount val="16"/>
                <c:pt idx="0">
                  <c:v>en attente</c:v>
                </c:pt>
                <c:pt idx="1">
                  <c:v>en attente</c:v>
                </c:pt>
                <c:pt idx="2">
                  <c:v>en attente</c:v>
                </c:pt>
                <c:pt idx="3">
                  <c:v>en attente</c:v>
                </c:pt>
                <c:pt idx="4">
                  <c:v>en attente</c:v>
                </c:pt>
                <c:pt idx="5">
                  <c:v>en attente</c:v>
                </c:pt>
                <c:pt idx="6">
                  <c:v>en attente</c:v>
                </c:pt>
                <c:pt idx="7">
                  <c:v>en attente</c:v>
                </c:pt>
                <c:pt idx="8">
                  <c:v>en attente</c:v>
                </c:pt>
                <c:pt idx="9">
                  <c:v>en attente</c:v>
                </c:pt>
                <c:pt idx="10">
                  <c:v>en attente</c:v>
                </c:pt>
                <c:pt idx="11">
                  <c:v>en attente</c:v>
                </c:pt>
                <c:pt idx="12">
                  <c:v>en attente</c:v>
                </c:pt>
                <c:pt idx="13">
                  <c:v>en attente</c:v>
                </c:pt>
                <c:pt idx="14">
                  <c:v>en attente</c:v>
                </c:pt>
                <c:pt idx="15">
                  <c:v>en attente</c:v>
                </c:pt>
              </c:strCache>
            </c:strRef>
          </c:tx>
          <c:spPr>
            <a:ln w="25400">
              <a:noFill/>
            </a:ln>
          </c:spPr>
          <c:cat>
            <c:multiLvlStrRef>
              <c:f>('Résultats Globaux'!$B$30:$E$32,'Résultats Globaux'!$B$34:$E$37,'Résultats Globaux'!$B$39:$E$41,'Résultats Globaux'!$B$43:$E$47,'Résultats Globaux'!$B$49:$E$51)</c:f>
              <c:multiLvlStrCache>
                <c:ptCount val="18"/>
                <c:lvl>
                  <c:pt idx="0">
                    <c:v>Environnement et parties prenantes</c:v>
                  </c:pt>
                  <c:pt idx="1">
                    <c:v>Expériences passées en projet</c:v>
                  </c:pt>
                  <c:pt idx="2">
                    <c:v>Organisation générale du projet</c:v>
                  </c:pt>
                  <c:pt idx="3">
                    <c:v>Planification du projet</c:v>
                  </c:pt>
                  <c:pt idx="4">
                    <c:v>Activités et processus du projet</c:v>
                  </c:pt>
                  <c:pt idx="5">
                    <c:v>Acteurs et responsabilités</c:v>
                  </c:pt>
                  <c:pt idx="6">
                    <c:v>Ressources allouées</c:v>
                  </c:pt>
                  <c:pt idx="7">
                    <c:v>Qualité des livrables finaux</c:v>
                  </c:pt>
                  <c:pt idx="8">
                    <c:v>Coordination des acteurs et des activités</c:v>
                  </c:pt>
                  <c:pt idx="9">
                    <c:v>Communication autour du projet</c:v>
                  </c:pt>
                  <c:pt idx="10">
                    <c:v>Définition des procédures documentées</c:v>
                  </c:pt>
                  <c:pt idx="11">
                    <c:v>Maitrise des risques et aléas du projet</c:v>
                  </c:pt>
                  <c:pt idx="12">
                    <c:v>Maitrise de la politique qualité au sein du projet</c:v>
                  </c:pt>
                  <c:pt idx="13">
                    <c:v>Maitrise des relations et de la communication</c:v>
                  </c:pt>
                  <c:pt idx="14">
                    <c:v>Mesures et analyses</c:v>
                  </c:pt>
                  <c:pt idx="15">
                    <c:v>Achèvement des processus</c:v>
                  </c:pt>
                  <c:pt idx="16">
                    <c:v>Gestion des non-conformités</c:v>
                  </c:pt>
                  <c:pt idx="17">
                    <c:v>Amélioration continue</c:v>
                  </c:pt>
                </c:lvl>
                <c:lvl>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4.5 </c:v>
                  </c:pt>
                  <c:pt idx="15">
                    <c:v>5.1</c:v>
                  </c:pt>
                  <c:pt idx="16">
                    <c:v>5.2</c:v>
                  </c:pt>
                  <c:pt idx="17">
                    <c:v>5.3</c:v>
                  </c:pt>
                </c:lvl>
              </c:multiLvlStrCache>
            </c:multiLvlStrRef>
          </c:cat>
          <c:val>
            <c:numRef>
              <c:f>('Résultats Globaux'!$H$34:$H$37,'Résultats Globaux'!$H$39:$H$41,'Résultats Globaux'!$H$43:$H$47,'Résultats Globaux'!$H$49:$H$50)</c:f>
              <c:numCache>
                <c:formatCode>0%</c:formatCode>
                <c:ptCount val="14"/>
                <c:pt idx="0">
                  <c:v>0</c:v>
                </c:pt>
                <c:pt idx="1">
                  <c:v>0</c:v>
                </c:pt>
                <c:pt idx="2">
                  <c:v>0</c:v>
                </c:pt>
                <c:pt idx="3">
                  <c:v>0</c:v>
                </c:pt>
                <c:pt idx="4">
                  <c:v>0</c:v>
                </c:pt>
                <c:pt idx="5">
                  <c:v>0</c:v>
                </c:pt>
                <c:pt idx="6">
                  <c:v>0</c:v>
                </c:pt>
                <c:pt idx="7" formatCode="General">
                  <c:v>0</c:v>
                </c:pt>
                <c:pt idx="8" formatCode="General">
                  <c:v>0</c:v>
                </c:pt>
                <c:pt idx="9" formatCode="General">
                  <c:v>0</c:v>
                </c:pt>
                <c:pt idx="10" formatCode="General">
                  <c:v>0</c:v>
                </c:pt>
                <c:pt idx="11" formatCode="General">
                  <c:v>0</c:v>
                </c:pt>
                <c:pt idx="12" formatCode="General">
                  <c:v>0</c:v>
                </c:pt>
                <c:pt idx="13" formatCode="General">
                  <c:v>0</c:v>
                </c:pt>
              </c:numCache>
            </c:numRef>
          </c:val>
          <c:extLst>
            <c:ext xmlns:c16="http://schemas.microsoft.com/office/drawing/2014/chart" uri="{C3380CC4-5D6E-409C-BE32-E72D297353CC}">
              <c16:uniqueId val="{00000000-7583-4283-B89E-C37FC8E9B9DA}"/>
            </c:ext>
          </c:extLst>
        </c:ser>
        <c:ser>
          <c:idx val="5"/>
          <c:order val="5"/>
          <c:tx>
            <c:v>Seuil maitrise</c:v>
          </c:tx>
          <c:spPr>
            <a:noFill/>
            <a:ln w="25400">
              <a:solidFill>
                <a:schemeClr val="accent6">
                  <a:lumMod val="75000"/>
                </a:schemeClr>
              </a:solidFill>
              <a:prstDash val="sysDot"/>
            </a:ln>
          </c:spPr>
          <c:cat>
            <c:multiLvlStrRef>
              <c:f>('Résultats Globaux'!$B$30:$E$32,'Résultats Globaux'!$B$34:$E$37,'Résultats Globaux'!$B$39:$E$41,'Résultats Globaux'!$B$43:$E$47,'Résultats Globaux'!$B$49:$E$51)</c:f>
              <c:multiLvlStrCache>
                <c:ptCount val="18"/>
                <c:lvl>
                  <c:pt idx="0">
                    <c:v>Environnement et parties prenantes</c:v>
                  </c:pt>
                  <c:pt idx="1">
                    <c:v>Expériences passées en projet</c:v>
                  </c:pt>
                  <c:pt idx="2">
                    <c:v>Organisation générale du projet</c:v>
                  </c:pt>
                  <c:pt idx="3">
                    <c:v>Planification du projet</c:v>
                  </c:pt>
                  <c:pt idx="4">
                    <c:v>Activités et processus du projet</c:v>
                  </c:pt>
                  <c:pt idx="5">
                    <c:v>Acteurs et responsabilités</c:v>
                  </c:pt>
                  <c:pt idx="6">
                    <c:v>Ressources allouées</c:v>
                  </c:pt>
                  <c:pt idx="7">
                    <c:v>Qualité des livrables finaux</c:v>
                  </c:pt>
                  <c:pt idx="8">
                    <c:v>Coordination des acteurs et des activités</c:v>
                  </c:pt>
                  <c:pt idx="9">
                    <c:v>Communication autour du projet</c:v>
                  </c:pt>
                  <c:pt idx="10">
                    <c:v>Définition des procédures documentées</c:v>
                  </c:pt>
                  <c:pt idx="11">
                    <c:v>Maitrise des risques et aléas du projet</c:v>
                  </c:pt>
                  <c:pt idx="12">
                    <c:v>Maitrise de la politique qualité au sein du projet</c:v>
                  </c:pt>
                  <c:pt idx="13">
                    <c:v>Maitrise des relations et de la communication</c:v>
                  </c:pt>
                  <c:pt idx="14">
                    <c:v>Mesures et analyses</c:v>
                  </c:pt>
                  <c:pt idx="15">
                    <c:v>Achèvement des processus</c:v>
                  </c:pt>
                  <c:pt idx="16">
                    <c:v>Gestion des non-conformités</c:v>
                  </c:pt>
                  <c:pt idx="17">
                    <c:v>Amélioration continue</c:v>
                  </c:pt>
                </c:lvl>
                <c:lvl>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4.5 </c:v>
                  </c:pt>
                  <c:pt idx="15">
                    <c:v>5.1</c:v>
                  </c:pt>
                  <c:pt idx="16">
                    <c:v>5.2</c:v>
                  </c:pt>
                  <c:pt idx="17">
                    <c:v>5.3</c:v>
                  </c:pt>
                </c:lvl>
              </c:multiLvlStrCache>
            </c:multiLvlStrRef>
          </c:cat>
          <c:val>
            <c:numRef>
              <c:f>(Utilitaires!$A$38:$A$40,Utilitaires!$A$42:$A$45,Utilitaires!$A$47:$A$49,Utilitaires!$A$51:$A$55,Utilitaires!$A$57:$A$59)</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extLst>
            <c:ext xmlns:c16="http://schemas.microsoft.com/office/drawing/2014/chart" uri="{C3380CC4-5D6E-409C-BE32-E72D297353CC}">
              <c16:uniqueId val="{00000000-BB8B-4E1F-A788-1C9C79C58DEC}"/>
            </c:ext>
          </c:extLst>
        </c:ser>
        <c:dLbls>
          <c:showLegendKey val="0"/>
          <c:showVal val="0"/>
          <c:showCatName val="0"/>
          <c:showSerName val="0"/>
          <c:showPercent val="0"/>
          <c:showBubbleSize val="0"/>
        </c:dLbls>
        <c:axId val="1270832736"/>
        <c:axId val="1270835056"/>
      </c:radarChart>
      <c:catAx>
        <c:axId val="1270832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solidFill>
                <a:latin typeface="Arial" charset="0"/>
                <a:ea typeface="Arial" charset="0"/>
                <a:cs typeface="Arial" charset="0"/>
              </a:defRPr>
            </a:pPr>
            <a:endParaRPr lang="fr-FR"/>
          </a:p>
        </c:txPr>
        <c:crossAx val="1270835056"/>
        <c:crosses val="autoZero"/>
        <c:auto val="1"/>
        <c:lblAlgn val="ctr"/>
        <c:lblOffset val="100"/>
        <c:noMultiLvlLbl val="0"/>
      </c:catAx>
      <c:valAx>
        <c:axId val="1270835056"/>
        <c:scaling>
          <c:orientation val="minMax"/>
          <c:max val="1"/>
          <c:min val="0"/>
        </c:scaling>
        <c:delete val="0"/>
        <c:axPos val="l"/>
        <c:minorGridlines>
          <c:spPr>
            <a:ln w="3175">
              <a:solidFill>
                <a:schemeClr val="bg1">
                  <a:lumMod val="65000"/>
                </a:schemeClr>
              </a:solidFill>
              <a:prstDash val="sysDot"/>
            </a:ln>
          </c:spPr>
        </c:minorGridlines>
        <c:numFmt formatCode="0%" sourceLinked="0"/>
        <c:majorTickMark val="none"/>
        <c:minorTickMark val="none"/>
        <c:tickLblPos val="nextTo"/>
        <c:txPr>
          <a:bodyPr/>
          <a:lstStyle/>
          <a:p>
            <a:pPr>
              <a:defRPr sz="500">
                <a:solidFill>
                  <a:srgbClr val="7F7F7F"/>
                </a:solidFill>
                <a:latin typeface="Arial" charset="0"/>
                <a:ea typeface="Arial" charset="0"/>
                <a:cs typeface="Arial" charset="0"/>
              </a:defRPr>
            </a:pPr>
            <a:endParaRPr lang="fr-FR"/>
          </a:p>
        </c:txPr>
        <c:crossAx val="1270832736"/>
        <c:crosses val="autoZero"/>
        <c:crossBetween val="between"/>
        <c:majorUnit val="0.2"/>
        <c:min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0000000000002" l="0.70000000000000095" r="0.70000000000000095" t="0.750000000000002"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750436092568"/>
          <c:y val="0.107911867495258"/>
          <c:w val="0.56191067666777095"/>
          <c:h val="0.77007941168623095"/>
        </c:manualLayout>
      </c:layout>
      <c:radarChart>
        <c:radarStyle val="filled"/>
        <c:varyColors val="0"/>
        <c:ser>
          <c:idx val="0"/>
          <c:order val="0"/>
          <c:tx>
            <c:v>article 5</c:v>
          </c:tx>
          <c:spPr>
            <a:solidFill>
              <a:schemeClr val="accent6">
                <a:lumMod val="60000"/>
                <a:lumOff val="40000"/>
              </a:schemeClr>
            </a:solidFill>
            <a:ln w="25400" cmpd="sng">
              <a:solidFill>
                <a:schemeClr val="accent6">
                  <a:lumMod val="75000"/>
                </a:schemeClr>
              </a:solidFill>
            </a:ln>
            <a:effectLst/>
          </c:spPr>
          <c:dLbls>
            <c:dLbl>
              <c:idx val="0"/>
              <c:layout>
                <c:manualLayout>
                  <c:x val="-4.6296304734672004E-3"/>
                  <c:y val="0.127906976744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61-8145-B3EF-8AECB305AA71}"/>
                </c:ext>
              </c:extLst>
            </c:dLbl>
            <c:dLbl>
              <c:idx val="1"/>
              <c:layout>
                <c:manualLayout>
                  <c:x val="-7.9247475136045353E-2"/>
                  <c:y val="3.45669735111773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61-8145-B3EF-8AECB305AA71}"/>
                </c:ext>
              </c:extLst>
            </c:dLbl>
            <c:dLbl>
              <c:idx val="2"/>
              <c:layout>
                <c:manualLayout>
                  <c:x val="-1.193447634040463E-3"/>
                  <c:y val="-0.108050960578225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61-8145-B3EF-8AECB305AA71}"/>
                </c:ext>
              </c:extLst>
            </c:dLbl>
            <c:dLbl>
              <c:idx val="3"/>
              <c:layout>
                <c:manualLayout>
                  <c:x val="9.2724389608775507E-2"/>
                  <c:y val="3.8536836172710462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61-8145-B3EF-8AECB305AA71}"/>
                </c:ext>
              </c:extLst>
            </c:dLbl>
            <c:dLbl>
              <c:idx val="4"/>
              <c:layout>
                <c:manualLayout>
                  <c:x val="-4.3981489497938397E-2"/>
                  <c:y val="-9.68992248062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61-8145-B3EF-8AECB305AA71}"/>
                </c:ext>
              </c:extLst>
            </c:dLbl>
            <c:dLbl>
              <c:idx val="5"/>
              <c:layout>
                <c:manualLayout>
                  <c:x val="-2.3148152367336002E-3"/>
                  <c:y val="-0.1162790697674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61-8145-B3EF-8AECB305AA71}"/>
                </c:ext>
              </c:extLst>
            </c:dLbl>
            <c:dLbl>
              <c:idx val="6"/>
              <c:layout>
                <c:manualLayout>
                  <c:x val="3.9351859024471199E-2"/>
                  <c:y val="-9.3023255813953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61-8145-B3EF-8AECB305AA71}"/>
                </c:ext>
              </c:extLst>
            </c:dLbl>
            <c:dLbl>
              <c:idx val="7"/>
              <c:layout>
                <c:manualLayout>
                  <c:x val="7.6388902812208906E-2"/>
                  <c:y val="-3.8759689922480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61-8145-B3EF-8AECB305AA71}"/>
                </c:ext>
              </c:extLst>
            </c:dLbl>
            <c:dLbl>
              <c:idx val="8"/>
              <c:layout>
                <c:manualLayout>
                  <c:x val="7.6388902812208906E-2"/>
                  <c:y val="3.8759689922480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61-8145-B3EF-8AECB305AA71}"/>
                </c:ext>
              </c:extLst>
            </c:dLbl>
            <c:dLbl>
              <c:idx val="9"/>
              <c:layout>
                <c:manualLayout>
                  <c:x val="4.3981489497938397E-2"/>
                  <c:y val="0.100775193798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61-8145-B3EF-8AECB305AA71}"/>
                </c:ext>
              </c:extLst>
            </c:dLbl>
            <c:spPr>
              <a:noFill/>
              <a:ln>
                <a:noFill/>
              </a:ln>
              <a:effectLst/>
            </c:spPr>
            <c:txPr>
              <a:bodyPr wrap="square" lIns="38100" tIns="19050" rIns="38100" bIns="19050" anchor="ctr">
                <a:spAutoFit/>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'Résultats Globaux'!$B$34:$E$37</c:f>
              <c:multiLvlStrCache>
                <c:ptCount val="4"/>
                <c:lvl>
                  <c:pt idx="0">
                    <c:v>Planification du projet</c:v>
                  </c:pt>
                  <c:pt idx="1">
                    <c:v>Activités et processus du projet</c:v>
                  </c:pt>
                  <c:pt idx="2">
                    <c:v>Acteurs et responsabilités</c:v>
                  </c:pt>
                  <c:pt idx="3">
                    <c:v>Ressources allouées</c:v>
                  </c:pt>
                </c:lvl>
                <c:lvl>
                  <c:pt idx="0">
                    <c:v>2.1</c:v>
                  </c:pt>
                  <c:pt idx="1">
                    <c:v>2.2</c:v>
                  </c:pt>
                  <c:pt idx="2">
                    <c:v>2.3</c:v>
                  </c:pt>
                  <c:pt idx="3">
                    <c:v>2.4</c:v>
                  </c:pt>
                </c:lvl>
              </c:multiLvlStrCache>
            </c:multiLvlStrRef>
          </c:cat>
          <c:val>
            <c:numRef>
              <c:f>'Résultats Globaux'!$G$34:$G$37</c:f>
              <c:numCache>
                <c:formatCode>0%</c:formatCode>
                <c:ptCount val="4"/>
                <c:pt idx="0">
                  <c:v>0</c:v>
                </c:pt>
                <c:pt idx="1">
                  <c:v>0</c:v>
                </c:pt>
                <c:pt idx="2">
                  <c:v>0</c:v>
                </c:pt>
                <c:pt idx="3">
                  <c:v>0</c:v>
                </c:pt>
              </c:numCache>
            </c:numRef>
          </c:val>
          <c:extLst>
            <c:ext xmlns:c16="http://schemas.microsoft.com/office/drawing/2014/chart" uri="{C3380CC4-5D6E-409C-BE32-E72D297353CC}">
              <c16:uniqueId val="{00000006-625D-504C-ABAE-6A6A2C55B6CC}"/>
            </c:ext>
          </c:extLst>
        </c:ser>
        <c:ser>
          <c:idx val="1"/>
          <c:order val="1"/>
          <c:tx>
            <c:v>Seuil limite</c:v>
          </c:tx>
          <c:spPr>
            <a:noFill/>
            <a:ln w="19050">
              <a:solidFill>
                <a:srgbClr val="00B050"/>
              </a:solidFill>
              <a:prstDash val="dash"/>
            </a:ln>
          </c:spPr>
          <c:cat>
            <c:multiLvlStrRef>
              <c:f>'Résultats Globaux'!$B$34:$E$37</c:f>
              <c:multiLvlStrCache>
                <c:ptCount val="4"/>
                <c:lvl>
                  <c:pt idx="0">
                    <c:v>Planification du projet</c:v>
                  </c:pt>
                  <c:pt idx="1">
                    <c:v>Activités et processus du projet</c:v>
                  </c:pt>
                  <c:pt idx="2">
                    <c:v>Acteurs et responsabilités</c:v>
                  </c:pt>
                  <c:pt idx="3">
                    <c:v>Ressources allouées</c:v>
                  </c:pt>
                </c:lvl>
                <c:lvl>
                  <c:pt idx="0">
                    <c:v>2.1</c:v>
                  </c:pt>
                  <c:pt idx="1">
                    <c:v>2.2</c:v>
                  </c:pt>
                  <c:pt idx="2">
                    <c:v>2.3</c:v>
                  </c:pt>
                  <c:pt idx="3">
                    <c:v>2.4</c:v>
                  </c:pt>
                </c:lvl>
              </c:multiLvlStrCache>
            </c:multiLvlStrRef>
          </c:cat>
          <c:val>
            <c:numRef>
              <c:f>Utilitaires!#REF!</c:f>
              <c:numCache>
                <c:formatCode>General</c:formatCode>
                <c:ptCount val="1"/>
                <c:pt idx="0">
                  <c:v>1</c:v>
                </c:pt>
              </c:numCache>
            </c:numRef>
          </c:val>
          <c:extLst>
            <c:ext xmlns:c16="http://schemas.microsoft.com/office/drawing/2014/chart" uri="{C3380CC4-5D6E-409C-BE32-E72D297353CC}">
              <c16:uniqueId val="{0000000A-8061-8145-B3EF-8AECB305AA71}"/>
            </c:ext>
          </c:extLst>
        </c:ser>
        <c:dLbls>
          <c:showLegendKey val="0"/>
          <c:showVal val="0"/>
          <c:showCatName val="0"/>
          <c:showSerName val="0"/>
          <c:showPercent val="0"/>
          <c:showBubbleSize val="0"/>
        </c:dLbls>
        <c:axId val="1269995200"/>
        <c:axId val="1222776192"/>
      </c:radarChart>
      <c:catAx>
        <c:axId val="1269995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6">
                    <a:lumMod val="50000"/>
                  </a:schemeClr>
                </a:solidFill>
                <a:latin typeface="Arial Narrow" charset="0"/>
                <a:ea typeface="Arial Narrow" charset="0"/>
                <a:cs typeface="Arial Narrow" charset="0"/>
              </a:defRPr>
            </a:pPr>
            <a:endParaRPr lang="fr-FR"/>
          </a:p>
        </c:txPr>
        <c:crossAx val="1222776192"/>
        <c:crosses val="autoZero"/>
        <c:auto val="1"/>
        <c:lblAlgn val="ctr"/>
        <c:lblOffset val="100"/>
        <c:noMultiLvlLbl val="0"/>
      </c:catAx>
      <c:valAx>
        <c:axId val="122277619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69995200"/>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55554938598611"/>
          <c:y val="0.15097923823137768"/>
          <c:w val="0.55329995795256304"/>
          <c:h val="0.74087865247602003"/>
        </c:manualLayout>
      </c:layout>
      <c:radarChart>
        <c:radarStyle val="filled"/>
        <c:varyColors val="0"/>
        <c:ser>
          <c:idx val="0"/>
          <c:order val="0"/>
          <c:tx>
            <c:v>Valeurs</c:v>
          </c:tx>
          <c:spPr>
            <a:solidFill>
              <a:srgbClr val="FBFF83"/>
            </a:solidFill>
            <a:ln w="19050">
              <a:solidFill>
                <a:schemeClr val="accent2">
                  <a:lumMod val="50000"/>
                </a:schemeClr>
              </a:solidFill>
            </a:ln>
            <a:effectLst>
              <a:outerShdw blurRad="50800" dist="50800" dir="5400000" algn="ctr" rotWithShape="0">
                <a:schemeClr val="bg1"/>
              </a:outerShdw>
            </a:effectLst>
          </c:spPr>
          <c:dLbls>
            <c:dLbl>
              <c:idx val="0"/>
              <c:layout>
                <c:manualLayout>
                  <c:x val="0"/>
                  <c:y val="0.1083871077863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6D-5048-91A1-1904DBF7CABB}"/>
                </c:ext>
              </c:extLst>
            </c:dLbl>
            <c:dLbl>
              <c:idx val="1"/>
              <c:layout>
                <c:manualLayout>
                  <c:x val="-7.7618394454590886E-2"/>
                  <c:y val="-5.12997708860888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6D-5048-91A1-1904DBF7CABB}"/>
                </c:ext>
              </c:extLst>
            </c:dLbl>
            <c:dLbl>
              <c:idx val="2"/>
              <c:layout>
                <c:manualLayout>
                  <c:x val="7.5186687836627131E-2"/>
                  <c:y val="-5.40874508544128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6D-5048-91A1-1904DBF7CABB}"/>
                </c:ext>
              </c:extLst>
            </c:dLbl>
            <c:dLbl>
              <c:idx val="3"/>
              <c:layout>
                <c:manualLayout>
                  <c:x val="-6.4839845945194E-2"/>
                  <c:y val="2.7096776946586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6D-5048-91A1-1904DBF7CABB}"/>
                </c:ext>
              </c:extLst>
            </c:dLbl>
            <c:dLbl>
              <c:idx val="4"/>
              <c:layout>
                <c:manualLayout>
                  <c:x val="-6.4839845945194E-2"/>
                  <c:y val="-7.74193627045333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6D-5048-91A1-1904DBF7CABB}"/>
                </c:ext>
              </c:extLst>
            </c:dLbl>
            <c:dLbl>
              <c:idx val="5"/>
              <c:layout>
                <c:manualLayout>
                  <c:x val="-5.78927195939231E-2"/>
                  <c:y val="-5.8064522028399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6D-5048-91A1-1904DBF7CABB}"/>
                </c:ext>
              </c:extLst>
            </c:dLbl>
            <c:dLbl>
              <c:idx val="6"/>
              <c:layout>
                <c:manualLayout>
                  <c:x val="-3.4735631756354003E-2"/>
                  <c:y val="-8.5161298974986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6D-5048-91A1-1904DBF7CABB}"/>
                </c:ext>
              </c:extLst>
            </c:dLbl>
            <c:dLbl>
              <c:idx val="7"/>
              <c:layout>
                <c:manualLayout>
                  <c:x val="-1.1578543918784601E-2"/>
                  <c:y val="-0.1006451715158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6D-5048-91A1-1904DBF7CABB}"/>
                </c:ext>
              </c:extLst>
            </c:dLbl>
            <c:dLbl>
              <c:idx val="8"/>
              <c:layout>
                <c:manualLayout>
                  <c:x val="1.15785439187845E-2"/>
                  <c:y val="-0.1083871077863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6D-5048-91A1-1904DBF7CABB}"/>
                </c:ext>
              </c:extLst>
            </c:dLbl>
            <c:dLbl>
              <c:idx val="9"/>
              <c:layout>
                <c:manualLayout>
                  <c:x val="4.39984668913816E-2"/>
                  <c:y val="-8.5161298974986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6D-5048-91A1-1904DBF7CABB}"/>
                </c:ext>
              </c:extLst>
            </c:dLbl>
            <c:dLbl>
              <c:idx val="10"/>
              <c:layout>
                <c:manualLayout>
                  <c:x val="6.2524137161436996E-2"/>
                  <c:y val="-5.0322585757946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6D-5048-91A1-1904DBF7CABB}"/>
                </c:ext>
              </c:extLst>
            </c:dLbl>
            <c:dLbl>
              <c:idx val="11"/>
              <c:layout>
                <c:manualLayout>
                  <c:x val="6.9471263512707701E-2"/>
                  <c:y val="-7.74193627045333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6D-5048-91A1-1904DBF7CABB}"/>
                </c:ext>
              </c:extLst>
            </c:dLbl>
            <c:dLbl>
              <c:idx val="12"/>
              <c:layout>
                <c:manualLayout>
                  <c:x val="6.9471263512707798E-2"/>
                  <c:y val="3.4838713217039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6D-5048-91A1-1904DBF7CABB}"/>
                </c:ext>
              </c:extLst>
            </c:dLbl>
            <c:dLbl>
              <c:idx val="13"/>
              <c:layout>
                <c:manualLayout>
                  <c:x val="5.3261302026409198E-2"/>
                  <c:y val="7.7419362704532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6D-5048-91A1-1904DBF7CABB}"/>
                </c:ext>
              </c:extLst>
            </c:dLbl>
            <c:dLbl>
              <c:idx val="14"/>
              <c:layout>
                <c:manualLayout>
                  <c:x val="2.3157087837569298E-2"/>
                  <c:y val="0.1045161396511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36D-5048-91A1-1904DBF7CABB}"/>
                </c:ext>
              </c:extLst>
            </c:dLbl>
            <c:spPr>
              <a:noFill/>
              <a:ln>
                <a:noFill/>
              </a:ln>
              <a:effectLst/>
            </c:spPr>
            <c:txPr>
              <a:bodyPr wrap="square" lIns="38100" tIns="19050" rIns="38100" bIns="19050" anchor="ctr">
                <a:spAutoFit/>
              </a:bodyPr>
              <a:lstStyle/>
              <a:p>
                <a:pPr>
                  <a:defRPr sz="900">
                    <a:solidFill>
                      <a:schemeClr val="accent2">
                        <a:lumMod val="50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'Résultats Globaux'!$B$30:$E$32</c:f>
              <c:multiLvlStrCache>
                <c:ptCount val="3"/>
                <c:lvl>
                  <c:pt idx="0">
                    <c:v>Environnement et parties prenantes</c:v>
                  </c:pt>
                  <c:pt idx="1">
                    <c:v>Expériences passées en projet</c:v>
                  </c:pt>
                  <c:pt idx="2">
                    <c:v>Organisation générale du projet</c:v>
                  </c:pt>
                </c:lvl>
                <c:lvl>
                  <c:pt idx="0">
                    <c:v>1.1</c:v>
                  </c:pt>
                  <c:pt idx="1">
                    <c:v>1.2</c:v>
                  </c:pt>
                  <c:pt idx="2">
                    <c:v>1.3</c:v>
                  </c:pt>
                </c:lvl>
              </c:multiLvlStrCache>
            </c:multiLvlStrRef>
          </c:cat>
          <c:val>
            <c:numRef>
              <c:f>'Résultats Globaux'!$G$30:$G$32</c:f>
              <c:numCache>
                <c:formatCode>0%</c:formatCode>
                <c:ptCount val="3"/>
                <c:pt idx="0">
                  <c:v>0</c:v>
                </c:pt>
                <c:pt idx="1">
                  <c:v>0</c:v>
                </c:pt>
                <c:pt idx="2">
                  <c:v>0</c:v>
                </c:pt>
              </c:numCache>
            </c:numRef>
          </c:val>
          <c:extLst>
            <c:ext xmlns:c16="http://schemas.microsoft.com/office/drawing/2014/chart" uri="{C3380CC4-5D6E-409C-BE32-E72D297353CC}">
              <c16:uniqueId val="{00000006-625D-504C-ABAE-6A6A2C55B6CC}"/>
            </c:ext>
          </c:extLst>
        </c:ser>
        <c:dLbls>
          <c:showLegendKey val="0"/>
          <c:showVal val="0"/>
          <c:showCatName val="0"/>
          <c:showSerName val="0"/>
          <c:showPercent val="0"/>
          <c:showBubbleSize val="0"/>
        </c:dLbls>
        <c:axId val="1201548144"/>
        <c:axId val="1201545712"/>
      </c:radarChart>
      <c:catAx>
        <c:axId val="1201548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accent2">
                    <a:lumMod val="50000"/>
                  </a:schemeClr>
                </a:solidFill>
                <a:latin typeface="Arial Narrow" charset="0"/>
                <a:ea typeface="Arial Narrow" charset="0"/>
                <a:cs typeface="Arial Narrow" charset="0"/>
              </a:defRPr>
            </a:pPr>
            <a:endParaRPr lang="fr-FR"/>
          </a:p>
        </c:txPr>
        <c:crossAx val="1201545712"/>
        <c:crosses val="autoZero"/>
        <c:auto val="1"/>
        <c:lblAlgn val="ctr"/>
        <c:lblOffset val="100"/>
        <c:noMultiLvlLbl val="0"/>
      </c:catAx>
      <c:valAx>
        <c:axId val="1201545712"/>
        <c:scaling>
          <c:orientation val="minMax"/>
          <c:max val="1"/>
          <c:min val="0"/>
        </c:scaling>
        <c:delete val="0"/>
        <c:axPos val="l"/>
        <c:majorGridlines>
          <c:spPr>
            <a:ln>
              <a:solidFill>
                <a:schemeClr val="bg1">
                  <a:lumMod val="65000"/>
                </a:schemeClr>
              </a:solidFill>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01548144"/>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10959670499652"/>
          <c:y val="0.19641599285000003"/>
          <c:w val="0.56191067666777095"/>
          <c:h val="0.77007941168623095"/>
        </c:manualLayout>
      </c:layout>
      <c:radarChart>
        <c:radarStyle val="filled"/>
        <c:varyColors val="0"/>
        <c:ser>
          <c:idx val="0"/>
          <c:order val="0"/>
          <c:tx>
            <c:v>article 5</c:v>
          </c:tx>
          <c:spPr>
            <a:solidFill>
              <a:srgbClr val="FF7D7D"/>
            </a:solidFill>
            <a:ln w="25400" cmpd="sng">
              <a:solidFill>
                <a:srgbClr val="FF0000"/>
              </a:solidFill>
            </a:ln>
            <a:effectLst/>
          </c:spPr>
          <c:dLbls>
            <c:dLbl>
              <c:idx val="0"/>
              <c:layout>
                <c:manualLayout>
                  <c:x val="-2.2809220007161055E-3"/>
                  <c:y val="0.137689563703392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DC-4514-9BBB-DE0A69CBFE5D}"/>
                </c:ext>
              </c:extLst>
            </c:dLbl>
            <c:dLbl>
              <c:idx val="1"/>
              <c:layout>
                <c:manualLayout>
                  <c:x val="-8.6293865165014985E-2"/>
                  <c:y val="-6.8282346090179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DC-4514-9BBB-DE0A69CBFE5D}"/>
                </c:ext>
              </c:extLst>
            </c:dLbl>
            <c:dLbl>
              <c:idx val="2"/>
              <c:layout>
                <c:manualLayout>
                  <c:x val="8.8060826066242687E-2"/>
                  <c:y val="-7.5442393406162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DC-4514-9BBB-DE0A69CBFE5D}"/>
                </c:ext>
              </c:extLst>
            </c:dLbl>
            <c:dLbl>
              <c:idx val="3"/>
              <c:layout>
                <c:manualLayout>
                  <c:x val="9.2724389608775507E-2"/>
                  <c:y val="3.8536836172710462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DC-4514-9BBB-DE0A69CBFE5D}"/>
                </c:ext>
              </c:extLst>
            </c:dLbl>
            <c:dLbl>
              <c:idx val="4"/>
              <c:layout>
                <c:manualLayout>
                  <c:x val="-4.3981489497938397E-2"/>
                  <c:y val="-9.68992248062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DC-4514-9BBB-DE0A69CBFE5D}"/>
                </c:ext>
              </c:extLst>
            </c:dLbl>
            <c:dLbl>
              <c:idx val="5"/>
              <c:layout>
                <c:manualLayout>
                  <c:x val="-2.3148152367336002E-3"/>
                  <c:y val="-0.1162790697674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EDC-4514-9BBB-DE0A69CBFE5D}"/>
                </c:ext>
              </c:extLst>
            </c:dLbl>
            <c:dLbl>
              <c:idx val="6"/>
              <c:layout>
                <c:manualLayout>
                  <c:x val="3.9351859024471199E-2"/>
                  <c:y val="-9.3023255813953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DC-4514-9BBB-DE0A69CBFE5D}"/>
                </c:ext>
              </c:extLst>
            </c:dLbl>
            <c:dLbl>
              <c:idx val="7"/>
              <c:layout>
                <c:manualLayout>
                  <c:x val="7.6388902812208906E-2"/>
                  <c:y val="-3.8759689922480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DC-4514-9BBB-DE0A69CBFE5D}"/>
                </c:ext>
              </c:extLst>
            </c:dLbl>
            <c:dLbl>
              <c:idx val="8"/>
              <c:layout>
                <c:manualLayout>
                  <c:x val="7.6388902812208906E-2"/>
                  <c:y val="3.8759689922480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EDC-4514-9BBB-DE0A69CBFE5D}"/>
                </c:ext>
              </c:extLst>
            </c:dLbl>
            <c:dLbl>
              <c:idx val="9"/>
              <c:layout>
                <c:manualLayout>
                  <c:x val="4.3981489497938397E-2"/>
                  <c:y val="0.100775193798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DC-4514-9BBB-DE0A69CBFE5D}"/>
                </c:ext>
              </c:extLst>
            </c:dLbl>
            <c:spPr>
              <a:noFill/>
              <a:ln>
                <a:noFill/>
              </a:ln>
              <a:effectLst/>
            </c:spPr>
            <c:txPr>
              <a:bodyPr wrap="square" lIns="38100" tIns="19050" rIns="38100" bIns="19050" anchor="ctr">
                <a:spAutoFit/>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'Résultats Globaux'!$B$39:$E$41</c:f>
              <c:multiLvlStrCache>
                <c:ptCount val="3"/>
                <c:lvl>
                  <c:pt idx="0">
                    <c:v>Qualité des livrables finaux</c:v>
                  </c:pt>
                  <c:pt idx="1">
                    <c:v>Coordination des acteurs et des activités</c:v>
                  </c:pt>
                  <c:pt idx="2">
                    <c:v>Communication autour du projet</c:v>
                  </c:pt>
                </c:lvl>
                <c:lvl>
                  <c:pt idx="0">
                    <c:v>3.1</c:v>
                  </c:pt>
                  <c:pt idx="1">
                    <c:v>3.2</c:v>
                  </c:pt>
                  <c:pt idx="2">
                    <c:v>3.3</c:v>
                  </c:pt>
                </c:lvl>
              </c:multiLvlStrCache>
            </c:multiLvlStrRef>
          </c:cat>
          <c:val>
            <c:numRef>
              <c:f>'Résultats Globaux'!$G$39:$G$41</c:f>
              <c:numCache>
                <c:formatCode>0%</c:formatCode>
                <c:ptCount val="3"/>
                <c:pt idx="0">
                  <c:v>0</c:v>
                </c:pt>
                <c:pt idx="1">
                  <c:v>0</c:v>
                </c:pt>
                <c:pt idx="2">
                  <c:v>0</c:v>
                </c:pt>
              </c:numCache>
            </c:numRef>
          </c:val>
          <c:extLst>
            <c:ext xmlns:c16="http://schemas.microsoft.com/office/drawing/2014/chart" uri="{C3380CC4-5D6E-409C-BE32-E72D297353CC}">
              <c16:uniqueId val="{0000000A-BEDC-4514-9BBB-DE0A69CBFE5D}"/>
            </c:ext>
          </c:extLst>
        </c:ser>
        <c:ser>
          <c:idx val="1"/>
          <c:order val="1"/>
          <c:tx>
            <c:v>Seuil limite</c:v>
          </c:tx>
          <c:spPr>
            <a:noFill/>
            <a:ln w="19050">
              <a:solidFill>
                <a:srgbClr val="00B050"/>
              </a:solidFill>
              <a:prstDash val="dash"/>
            </a:ln>
          </c:spPr>
          <c:cat>
            <c:multiLvlStrRef>
              <c:f>'Résultats Globaux'!$B$39:$E$41</c:f>
              <c:multiLvlStrCache>
                <c:ptCount val="3"/>
                <c:lvl>
                  <c:pt idx="0">
                    <c:v>Qualité des livrables finaux</c:v>
                  </c:pt>
                  <c:pt idx="1">
                    <c:v>Coordination des acteurs et des activités</c:v>
                  </c:pt>
                  <c:pt idx="2">
                    <c:v>Communication autour du projet</c:v>
                  </c:pt>
                </c:lvl>
                <c:lvl>
                  <c:pt idx="0">
                    <c:v>3.1</c:v>
                  </c:pt>
                  <c:pt idx="1">
                    <c:v>3.2</c:v>
                  </c:pt>
                  <c:pt idx="2">
                    <c:v>3.3</c:v>
                  </c:pt>
                </c:lvl>
              </c:multiLvlStrCache>
            </c:multiLvlStrRef>
          </c:cat>
          <c:val>
            <c:numRef>
              <c:f>Utilitaires!#REF!</c:f>
              <c:numCache>
                <c:formatCode>General</c:formatCode>
                <c:ptCount val="1"/>
                <c:pt idx="0">
                  <c:v>1</c:v>
                </c:pt>
              </c:numCache>
            </c:numRef>
          </c:val>
          <c:extLst>
            <c:ext xmlns:c16="http://schemas.microsoft.com/office/drawing/2014/chart" uri="{C3380CC4-5D6E-409C-BE32-E72D297353CC}">
              <c16:uniqueId val="{0000000B-BEDC-4514-9BBB-DE0A69CBFE5D}"/>
            </c:ext>
          </c:extLst>
        </c:ser>
        <c:dLbls>
          <c:showLegendKey val="0"/>
          <c:showVal val="0"/>
          <c:showCatName val="0"/>
          <c:showSerName val="0"/>
          <c:showPercent val="0"/>
          <c:showBubbleSize val="0"/>
        </c:dLbls>
        <c:axId val="1269995200"/>
        <c:axId val="1222776192"/>
      </c:radarChart>
      <c:catAx>
        <c:axId val="1269995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C00000"/>
                </a:solidFill>
                <a:latin typeface="Arial Narrow" charset="0"/>
                <a:ea typeface="Arial Narrow" charset="0"/>
                <a:cs typeface="Arial Narrow" charset="0"/>
              </a:defRPr>
            </a:pPr>
            <a:endParaRPr lang="fr-FR"/>
          </a:p>
        </c:txPr>
        <c:crossAx val="1222776192"/>
        <c:crosses val="autoZero"/>
        <c:auto val="1"/>
        <c:lblAlgn val="ctr"/>
        <c:lblOffset val="100"/>
        <c:noMultiLvlLbl val="0"/>
      </c:catAx>
      <c:valAx>
        <c:axId val="122277619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69995200"/>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30887231127512"/>
          <c:y val="9.7607355839889956E-2"/>
          <c:w val="0.56191067666777095"/>
          <c:h val="0.77007941168623095"/>
        </c:manualLayout>
      </c:layout>
      <c:radarChart>
        <c:radarStyle val="filled"/>
        <c:varyColors val="0"/>
        <c:ser>
          <c:idx val="0"/>
          <c:order val="0"/>
          <c:tx>
            <c:v>article 5</c:v>
          </c:tx>
          <c:spPr>
            <a:solidFill>
              <a:schemeClr val="accent1">
                <a:lumMod val="60000"/>
                <a:lumOff val="40000"/>
              </a:schemeClr>
            </a:solidFill>
            <a:ln w="25400" cmpd="sng">
              <a:solidFill>
                <a:schemeClr val="accent1">
                  <a:lumMod val="75000"/>
                </a:schemeClr>
              </a:solidFill>
            </a:ln>
            <a:effectLst/>
          </c:spPr>
          <c:dLbls>
            <c:dLbl>
              <c:idx val="0"/>
              <c:layout>
                <c:manualLayout>
                  <c:x val="-4.629718677039347E-3"/>
                  <c:y val="9.75233926247657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5C-4929-857E-7C9BD11E922C}"/>
                </c:ext>
              </c:extLst>
            </c:dLbl>
            <c:dLbl>
              <c:idx val="1"/>
              <c:layout>
                <c:manualLayout>
                  <c:x val="-7.9247475136045353E-2"/>
                  <c:y val="2.74867184384639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5C-4929-857E-7C9BD11E922C}"/>
                </c:ext>
              </c:extLst>
            </c:dLbl>
            <c:dLbl>
              <c:idx val="2"/>
              <c:layout>
                <c:manualLayout>
                  <c:x val="-5.0518177836828541E-2"/>
                  <c:y val="-8.4020925052305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5C-4929-857E-7C9BD11E922C}"/>
                </c:ext>
              </c:extLst>
            </c:dLbl>
            <c:dLbl>
              <c:idx val="3"/>
              <c:layout>
                <c:manualLayout>
                  <c:x val="4.8097252758633954E-2"/>
                  <c:y val="-7.4708576688689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5C-4929-857E-7C9BD11E922C}"/>
                </c:ext>
              </c:extLst>
            </c:dLbl>
            <c:dLbl>
              <c:idx val="4"/>
              <c:layout>
                <c:manualLayout>
                  <c:x val="7.5807135311402402E-2"/>
                  <c:y val="2.6254706079078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5C-4929-857E-7C9BD11E922C}"/>
                </c:ext>
              </c:extLst>
            </c:dLbl>
            <c:dLbl>
              <c:idx val="5"/>
              <c:layout>
                <c:manualLayout>
                  <c:x val="-2.3148152367336002E-3"/>
                  <c:y val="-0.1162790697674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5C-4929-857E-7C9BD11E922C}"/>
                </c:ext>
              </c:extLst>
            </c:dLbl>
            <c:dLbl>
              <c:idx val="6"/>
              <c:layout>
                <c:manualLayout>
                  <c:x val="3.9351859024471199E-2"/>
                  <c:y val="-9.3023255813953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5C-4929-857E-7C9BD11E922C}"/>
                </c:ext>
              </c:extLst>
            </c:dLbl>
            <c:dLbl>
              <c:idx val="7"/>
              <c:layout>
                <c:manualLayout>
                  <c:x val="7.6388902812208906E-2"/>
                  <c:y val="-3.8759689922480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5C-4929-857E-7C9BD11E922C}"/>
                </c:ext>
              </c:extLst>
            </c:dLbl>
            <c:dLbl>
              <c:idx val="8"/>
              <c:layout>
                <c:manualLayout>
                  <c:x val="7.6388902812208906E-2"/>
                  <c:y val="3.8759689922480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5C-4929-857E-7C9BD11E922C}"/>
                </c:ext>
              </c:extLst>
            </c:dLbl>
            <c:dLbl>
              <c:idx val="9"/>
              <c:layout>
                <c:manualLayout>
                  <c:x val="4.3981489497938397E-2"/>
                  <c:y val="0.100775193798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5C-4929-857E-7C9BD11E922C}"/>
                </c:ext>
              </c:extLst>
            </c:dLbl>
            <c:spPr>
              <a:noFill/>
              <a:ln>
                <a:noFill/>
              </a:ln>
              <a:effectLst/>
            </c:spPr>
            <c:txPr>
              <a:bodyPr wrap="square" lIns="38100" tIns="19050" rIns="38100" bIns="19050" anchor="ctr">
                <a:spAutoFit/>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'Résultats Globaux'!$B$43:$E$47</c:f>
              <c:multiLvlStrCache>
                <c:ptCount val="5"/>
                <c:lvl>
                  <c:pt idx="0">
                    <c:v>Définition des procédures documentées</c:v>
                  </c:pt>
                  <c:pt idx="1">
                    <c:v>Maitrise des risques et aléas du projet</c:v>
                  </c:pt>
                  <c:pt idx="2">
                    <c:v>Maitrise de la politique qualité au sein du projet</c:v>
                  </c:pt>
                  <c:pt idx="3">
                    <c:v>Maitrise des relations et de la communication</c:v>
                  </c:pt>
                  <c:pt idx="4">
                    <c:v>Mesures et analyses</c:v>
                  </c:pt>
                </c:lvl>
                <c:lvl>
                  <c:pt idx="0">
                    <c:v>4.1</c:v>
                  </c:pt>
                  <c:pt idx="1">
                    <c:v>4.2</c:v>
                  </c:pt>
                  <c:pt idx="2">
                    <c:v>4.3</c:v>
                  </c:pt>
                  <c:pt idx="3">
                    <c:v>4.4</c:v>
                  </c:pt>
                  <c:pt idx="4">
                    <c:v>4.5 </c:v>
                  </c:pt>
                </c:lvl>
              </c:multiLvlStrCache>
            </c:multiLvlStrRef>
          </c:cat>
          <c:val>
            <c:numRef>
              <c:f>'Résultats Globaux'!$G$43:$G$47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1A5C-4929-857E-7C9BD11E922C}"/>
            </c:ext>
          </c:extLst>
        </c:ser>
        <c:ser>
          <c:idx val="1"/>
          <c:order val="1"/>
          <c:tx>
            <c:v>Seuil limite</c:v>
          </c:tx>
          <c:spPr>
            <a:noFill/>
            <a:ln w="19050">
              <a:solidFill>
                <a:srgbClr val="00B050"/>
              </a:solidFill>
              <a:prstDash val="dash"/>
            </a:ln>
          </c:spPr>
          <c:cat>
            <c:multiLvlStrRef>
              <c:f>'Résultats Globaux'!$B$43:$E$47</c:f>
              <c:multiLvlStrCache>
                <c:ptCount val="5"/>
                <c:lvl>
                  <c:pt idx="0">
                    <c:v>Définition des procédures documentées</c:v>
                  </c:pt>
                  <c:pt idx="1">
                    <c:v>Maitrise des risques et aléas du projet</c:v>
                  </c:pt>
                  <c:pt idx="2">
                    <c:v>Maitrise de la politique qualité au sein du projet</c:v>
                  </c:pt>
                  <c:pt idx="3">
                    <c:v>Maitrise des relations et de la communication</c:v>
                  </c:pt>
                  <c:pt idx="4">
                    <c:v>Mesures et analyses</c:v>
                  </c:pt>
                </c:lvl>
                <c:lvl>
                  <c:pt idx="0">
                    <c:v>4.1</c:v>
                  </c:pt>
                  <c:pt idx="1">
                    <c:v>4.2</c:v>
                  </c:pt>
                  <c:pt idx="2">
                    <c:v>4.3</c:v>
                  </c:pt>
                  <c:pt idx="3">
                    <c:v>4.4</c:v>
                  </c:pt>
                  <c:pt idx="4">
                    <c:v>4.5 </c:v>
                  </c:pt>
                </c:lvl>
              </c:multiLvlStrCache>
            </c:multiLvlStrRef>
          </c:cat>
          <c:val>
            <c:numRef>
              <c:f>Utilitaires!#REF!</c:f>
              <c:numCache>
                <c:formatCode>General</c:formatCode>
                <c:ptCount val="1"/>
                <c:pt idx="0">
                  <c:v>1</c:v>
                </c:pt>
              </c:numCache>
            </c:numRef>
          </c:val>
          <c:extLst>
            <c:ext xmlns:c16="http://schemas.microsoft.com/office/drawing/2014/chart" uri="{C3380CC4-5D6E-409C-BE32-E72D297353CC}">
              <c16:uniqueId val="{0000000B-1A5C-4929-857E-7C9BD11E922C}"/>
            </c:ext>
          </c:extLst>
        </c:ser>
        <c:dLbls>
          <c:showLegendKey val="0"/>
          <c:showVal val="0"/>
          <c:showCatName val="0"/>
          <c:showSerName val="0"/>
          <c:showPercent val="0"/>
          <c:showBubbleSize val="0"/>
        </c:dLbls>
        <c:axId val="1269995200"/>
        <c:axId val="1222776192"/>
      </c:radarChart>
      <c:catAx>
        <c:axId val="1269995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Arial Narrow" charset="0"/>
                <a:ea typeface="Arial Narrow" charset="0"/>
                <a:cs typeface="Arial Narrow" charset="0"/>
              </a:defRPr>
            </a:pPr>
            <a:endParaRPr lang="fr-FR"/>
          </a:p>
        </c:txPr>
        <c:crossAx val="1222776192"/>
        <c:crosses val="autoZero"/>
        <c:auto val="1"/>
        <c:lblAlgn val="ctr"/>
        <c:lblOffset val="100"/>
        <c:noMultiLvlLbl val="0"/>
      </c:catAx>
      <c:valAx>
        <c:axId val="122277619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69995200"/>
        <c:crosses val="autoZero"/>
        <c:crossBetween val="between"/>
        <c:majorUnit val="0.2"/>
        <c:minorUnit val="0.04"/>
      </c:valAx>
      <c:spPr>
        <a:solidFill>
          <a:schemeClr val="accent1">
            <a:lumMod val="20000"/>
            <a:lumOff val="80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750436092568"/>
          <c:y val="0.107911867495258"/>
          <c:w val="0.56191067666777095"/>
          <c:h val="0.77007941168623095"/>
        </c:manualLayout>
      </c:layout>
      <c:radarChart>
        <c:radarStyle val="filled"/>
        <c:varyColors val="0"/>
        <c:ser>
          <c:idx val="0"/>
          <c:order val="0"/>
          <c:tx>
            <c:v>article 5</c:v>
          </c:tx>
          <c:spPr>
            <a:solidFill>
              <a:schemeClr val="accent6"/>
            </a:solidFill>
            <a:ln w="25400" cmpd="sng">
              <a:solidFill>
                <a:schemeClr val="accent6">
                  <a:lumMod val="75000"/>
                </a:schemeClr>
              </a:solidFill>
            </a:ln>
            <a:effectLst/>
          </c:spPr>
          <c:dLbls>
            <c:dLbl>
              <c:idx val="0"/>
              <c:layout>
                <c:manualLayout>
                  <c:x val="-4.6296304734672004E-3"/>
                  <c:y val="0.127906976744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14-4564-902F-7AA45E79CA37}"/>
                </c:ext>
              </c:extLst>
            </c:dLbl>
            <c:dLbl>
              <c:idx val="1"/>
              <c:layout>
                <c:manualLayout>
                  <c:x val="-8.8642661841338316E-2"/>
                  <c:y val="-5.7767711893964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14-4564-902F-7AA45E79CA37}"/>
                </c:ext>
              </c:extLst>
            </c:dLbl>
            <c:dLbl>
              <c:idx val="2"/>
              <c:layout>
                <c:manualLayout>
                  <c:x val="9.275841941888921E-2"/>
                  <c:y val="-6.2132487374860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14-4564-902F-7AA45E79CA37}"/>
                </c:ext>
              </c:extLst>
            </c:dLbl>
            <c:dLbl>
              <c:idx val="3"/>
              <c:layout>
                <c:manualLayout>
                  <c:x val="-8.5784157791790827E-2"/>
                  <c:y val="3.40588916873781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14-4564-902F-7AA45E79CA37}"/>
                </c:ext>
              </c:extLst>
            </c:dLbl>
            <c:dLbl>
              <c:idx val="4"/>
              <c:layout>
                <c:manualLayout>
                  <c:x val="-9.0957428707547902E-2"/>
                  <c:y val="-2.0368711202899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14-4564-902F-7AA45E79CA37}"/>
                </c:ext>
              </c:extLst>
            </c:dLbl>
            <c:dLbl>
              <c:idx val="5"/>
              <c:layout>
                <c:manualLayout>
                  <c:x val="-9.6266633919139255E-2"/>
                  <c:y val="-6.42382239885727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14-4564-902F-7AA45E79CA37}"/>
                </c:ext>
              </c:extLst>
            </c:dLbl>
            <c:dLbl>
              <c:idx val="6"/>
              <c:layout>
                <c:manualLayout>
                  <c:x val="-4.2856107167269834E-2"/>
                  <c:y val="-9.6084597775622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14-4564-902F-7AA45E79CA37}"/>
                </c:ext>
              </c:extLst>
            </c:dLbl>
            <c:dLbl>
              <c:idx val="7"/>
              <c:layout>
                <c:manualLayout>
                  <c:x val="-2.226048931907838E-2"/>
                  <c:y val="-0.161208648464675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14-4564-902F-7AA45E79CA37}"/>
                </c:ext>
              </c:extLst>
            </c:dLbl>
            <c:dLbl>
              <c:idx val="8"/>
              <c:layout>
                <c:manualLayout>
                  <c:x val="2.7064240883709782E-2"/>
                  <c:y val="-0.108179084992842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14-4564-902F-7AA45E79CA37}"/>
                </c:ext>
              </c:extLst>
            </c:dLbl>
            <c:dLbl>
              <c:idx val="9"/>
              <c:layout>
                <c:manualLayout>
                  <c:x val="6.7469461944315398E-2"/>
                  <c:y val="-0.122694108734203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14-4564-902F-7AA45E79CA37}"/>
                </c:ext>
              </c:extLst>
            </c:dLbl>
            <c:dLbl>
              <c:idx val="10"/>
              <c:layout>
                <c:manualLayout>
                  <c:x val="7.5161493642343688E-2"/>
                  <c:y val="-5.81632606328731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1F-4BCB-8CEE-DCA4D01453FF}"/>
                </c:ext>
              </c:extLst>
            </c:dLbl>
            <c:dLbl>
              <c:idx val="11"/>
              <c:layout>
                <c:manualLayout>
                  <c:x val="9.3951867052929669E-2"/>
                  <c:y val="-1.8367345463012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1F-4BCB-8CEE-DCA4D01453FF}"/>
                </c:ext>
              </c:extLst>
            </c:dLbl>
            <c:dLbl>
              <c:idx val="12"/>
              <c:layout>
                <c:manualLayout>
                  <c:x val="9.160307037660638E-2"/>
                  <c:y val="3.061224243835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1F-4BCB-8CEE-DCA4D01453FF}"/>
                </c:ext>
              </c:extLst>
            </c:dLbl>
            <c:dLbl>
              <c:idx val="13"/>
              <c:layout>
                <c:manualLayout>
                  <c:x val="8.4556680347636706E-2"/>
                  <c:y val="9.1836727315062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1F-4BCB-8CEE-DCA4D01453FF}"/>
                </c:ext>
              </c:extLst>
            </c:dLbl>
            <c:dLbl>
              <c:idx val="14"/>
              <c:layout>
                <c:manualLayout>
                  <c:x val="3.0534356792202143E-2"/>
                  <c:y val="9.1836727315062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1F-4BCB-8CEE-DCA4D01453FF}"/>
                </c:ext>
              </c:extLst>
            </c:dLbl>
            <c:spPr>
              <a:noFill/>
              <a:ln>
                <a:noFill/>
              </a:ln>
              <a:effectLst/>
            </c:spPr>
            <c:txPr>
              <a:bodyPr wrap="square" lIns="38100" tIns="19050" rIns="38100" bIns="19050" anchor="ctr">
                <a:spAutoFit/>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'Résultats Globaux'!$B$49:$D$51</c:f>
              <c:multiLvlStrCache>
                <c:ptCount val="3"/>
                <c:lvl>
                  <c:pt idx="0">
                    <c:v>Achèvement des processus</c:v>
                  </c:pt>
                  <c:pt idx="1">
                    <c:v>Gestion des non-conformités</c:v>
                  </c:pt>
                  <c:pt idx="2">
                    <c:v>Amélioration continue</c:v>
                  </c:pt>
                </c:lvl>
                <c:lvl>
                  <c:pt idx="0">
                    <c:v>5.1</c:v>
                  </c:pt>
                  <c:pt idx="1">
                    <c:v>5.2</c:v>
                  </c:pt>
                  <c:pt idx="2">
                    <c:v>5.3</c:v>
                  </c:pt>
                </c:lvl>
              </c:multiLvlStrCache>
            </c:multiLvlStrRef>
          </c:cat>
          <c:val>
            <c:numRef>
              <c:f>'Résultats Globaux'!$G$49:$G$51</c:f>
              <c:numCache>
                <c:formatCode>0%</c:formatCode>
                <c:ptCount val="3"/>
                <c:pt idx="0">
                  <c:v>0</c:v>
                </c:pt>
                <c:pt idx="1">
                  <c:v>0</c:v>
                </c:pt>
                <c:pt idx="2">
                  <c:v>0</c:v>
                </c:pt>
              </c:numCache>
            </c:numRef>
          </c:val>
          <c:extLst>
            <c:ext xmlns:c16="http://schemas.microsoft.com/office/drawing/2014/chart" uri="{C3380CC4-5D6E-409C-BE32-E72D297353CC}">
              <c16:uniqueId val="{0000000A-0414-4564-902F-7AA45E79CA37}"/>
            </c:ext>
          </c:extLst>
        </c:ser>
        <c:ser>
          <c:idx val="1"/>
          <c:order val="1"/>
          <c:tx>
            <c:v>Seuil limite</c:v>
          </c:tx>
          <c:spPr>
            <a:noFill/>
            <a:ln w="19050">
              <a:solidFill>
                <a:srgbClr val="00B050"/>
              </a:solidFill>
              <a:prstDash val="dash"/>
            </a:ln>
          </c:spPr>
          <c:cat>
            <c:multiLvlStrRef>
              <c:f>'Résultats Globaux'!$B$49:$D$51</c:f>
              <c:multiLvlStrCache>
                <c:ptCount val="3"/>
                <c:lvl>
                  <c:pt idx="0">
                    <c:v>Achèvement des processus</c:v>
                  </c:pt>
                  <c:pt idx="1">
                    <c:v>Gestion des non-conformités</c:v>
                  </c:pt>
                  <c:pt idx="2">
                    <c:v>Amélioration continue</c:v>
                  </c:pt>
                </c:lvl>
                <c:lvl>
                  <c:pt idx="0">
                    <c:v>5.1</c:v>
                  </c:pt>
                  <c:pt idx="1">
                    <c:v>5.2</c:v>
                  </c:pt>
                  <c:pt idx="2">
                    <c:v>5.3</c:v>
                  </c:pt>
                </c:lvl>
              </c:multiLvlStrCache>
            </c:multiLvlStrRef>
          </c:cat>
          <c:val>
            <c:numRef>
              <c:f>Utilitaires!#REF!</c:f>
              <c:numCache>
                <c:formatCode>General</c:formatCode>
                <c:ptCount val="1"/>
                <c:pt idx="0">
                  <c:v>1</c:v>
                </c:pt>
              </c:numCache>
            </c:numRef>
          </c:val>
          <c:extLst>
            <c:ext xmlns:c16="http://schemas.microsoft.com/office/drawing/2014/chart" uri="{C3380CC4-5D6E-409C-BE32-E72D297353CC}">
              <c16:uniqueId val="{0000000B-0414-4564-902F-7AA45E79CA37}"/>
            </c:ext>
          </c:extLst>
        </c:ser>
        <c:dLbls>
          <c:showLegendKey val="0"/>
          <c:showVal val="0"/>
          <c:showCatName val="0"/>
          <c:showSerName val="0"/>
          <c:showPercent val="0"/>
          <c:showBubbleSize val="0"/>
        </c:dLbls>
        <c:axId val="1269995200"/>
        <c:axId val="1222776192"/>
      </c:radarChart>
      <c:catAx>
        <c:axId val="1269995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6">
                    <a:lumMod val="50000"/>
                  </a:schemeClr>
                </a:solidFill>
                <a:latin typeface="Arial Narrow" charset="0"/>
                <a:ea typeface="Arial Narrow" charset="0"/>
                <a:cs typeface="Arial Narrow" charset="0"/>
              </a:defRPr>
            </a:pPr>
            <a:endParaRPr lang="fr-FR"/>
          </a:p>
        </c:txPr>
        <c:crossAx val="1222776192"/>
        <c:crosses val="autoZero"/>
        <c:auto val="1"/>
        <c:lblAlgn val="ctr"/>
        <c:lblOffset val="100"/>
        <c:noMultiLvlLbl val="0"/>
      </c:catAx>
      <c:valAx>
        <c:axId val="122277619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69995200"/>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24668361156899"/>
          <c:y val="0.12547417170390401"/>
          <c:w val="0.56147775267381295"/>
          <c:h val="0.81424920938646295"/>
        </c:manualLayout>
      </c:layout>
      <c:radarChart>
        <c:radarStyle val="filled"/>
        <c:varyColors val="0"/>
        <c:ser>
          <c:idx val="0"/>
          <c:order val="0"/>
          <c:tx>
            <c:strRef>
              <c:f>'Maîtrise documentaire'!$A$20:$A$29</c:f>
              <c:strCache>
                <c:ptCount val="10"/>
                <c:pt idx="0">
                  <c:v>Doc. 1 : Acteurs du projet</c:v>
                </c:pt>
                <c:pt idx="1">
                  <c:v>Doc. 2: Charte du projet</c:v>
                </c:pt>
                <c:pt idx="2">
                  <c:v>Doc. 3 : Plan de management de projet</c:v>
                </c:pt>
                <c:pt idx="3">
                  <c:v>Doc. 4 : Planification et organisation des activités</c:v>
                </c:pt>
                <c:pt idx="4">
                  <c:v>Doc. 5 : Objectifs du projet</c:v>
                </c:pt>
                <c:pt idx="5">
                  <c:v>Doc. 6 : Budgetisation du projet</c:v>
                </c:pt>
                <c:pt idx="6">
                  <c:v>Doc. 7 : Plan des ressources du projet</c:v>
                </c:pt>
                <c:pt idx="7">
                  <c:v>Doc. 8 : Gestion des prestations externes</c:v>
                </c:pt>
                <c:pt idx="8">
                  <c:v>Doc. 9 : Livrables du projet</c:v>
                </c:pt>
                <c:pt idx="9">
                  <c:v>Doc. 10 : Résultats du projet</c:v>
                </c:pt>
              </c:strCache>
            </c:strRef>
          </c:tx>
          <c:spPr>
            <a:solidFill>
              <a:schemeClr val="accent1">
                <a:lumMod val="60000"/>
                <a:lumOff val="40000"/>
              </a:schemeClr>
            </a:solidFill>
            <a:ln w="25400">
              <a:solidFill>
                <a:srgbClr val="C00000"/>
              </a:solidFill>
            </a:ln>
            <a:effectLst/>
          </c:spPr>
          <c:dLbls>
            <c:dLbl>
              <c:idx val="0"/>
              <c:layout>
                <c:manualLayout>
                  <c:x val="-2.8475907691113099E-4"/>
                  <c:y val="0.14520397626885601"/>
                </c:manualLayout>
              </c:layout>
              <c:showLegendKey val="0"/>
              <c:showVal val="1"/>
              <c:showCatName val="0"/>
              <c:showSerName val="0"/>
              <c:showPercent val="0"/>
              <c:showBubbleSize val="0"/>
              <c:extLst>
                <c:ext xmlns:c15="http://schemas.microsoft.com/office/drawing/2012/chart" uri="{CE6537A1-D6FC-4f65-9D91-7224C49458BB}">
                  <c15:layout>
                    <c:manualLayout>
                      <c:w val="8.83708407416815E-2"/>
                      <c:h val="5.5197983345607E-2"/>
                    </c:manualLayout>
                  </c15:layout>
                </c:ext>
                <c:ext xmlns:c16="http://schemas.microsoft.com/office/drawing/2014/chart" uri="{C3380CC4-5D6E-409C-BE32-E72D297353CC}">
                  <c16:uniqueId val="{00000000-7B29-4FB9-842D-45C3F0E7B595}"/>
                </c:ext>
              </c:extLst>
            </c:dLbl>
            <c:dLbl>
              <c:idx val="1"/>
              <c:layout>
                <c:manualLayout>
                  <c:x val="-4.9297550497331102E-2"/>
                  <c:y val="0.102854398782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29-4FB9-842D-45C3F0E7B595}"/>
                </c:ext>
              </c:extLst>
            </c:dLbl>
            <c:dLbl>
              <c:idx val="2"/>
              <c:layout>
                <c:manualLayout>
                  <c:x val="-7.9197992354108002E-2"/>
                  <c:y val="5.2074903713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29-4FB9-842D-45C3F0E7B595}"/>
                </c:ext>
              </c:extLst>
            </c:dLbl>
            <c:dLbl>
              <c:idx val="3"/>
              <c:layout>
                <c:manualLayout>
                  <c:x val="-8.6383424516404447E-2"/>
                  <c:y val="-2.6619761977965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29-4FB9-842D-45C3F0E7B595}"/>
                </c:ext>
              </c:extLst>
            </c:dLbl>
            <c:dLbl>
              <c:idx val="4"/>
              <c:layout>
                <c:manualLayout>
                  <c:x val="-5.380575886091564E-2"/>
                  <c:y val="-9.0261915655216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29-4FB9-842D-45C3F0E7B595}"/>
                </c:ext>
              </c:extLst>
            </c:dLbl>
            <c:dLbl>
              <c:idx val="5"/>
              <c:layout>
                <c:manualLayout>
                  <c:x val="5.1759226294912832E-5"/>
                  <c:y val="-9.6323719970729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29-4FB9-842D-45C3F0E7B595}"/>
                </c:ext>
              </c:extLst>
            </c:dLbl>
            <c:dLbl>
              <c:idx val="6"/>
              <c:layout>
                <c:manualLayout>
                  <c:x val="4.5671728344424962E-2"/>
                  <c:y val="-8.3126170479110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29-4FB9-842D-45C3F0E7B595}"/>
                </c:ext>
              </c:extLst>
            </c:dLbl>
            <c:dLbl>
              <c:idx val="7"/>
              <c:layout>
                <c:manualLayout>
                  <c:x val="9.0888179810190067E-2"/>
                  <c:y val="-3.74296742300333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29-4FB9-842D-45C3F0E7B595}"/>
                </c:ext>
              </c:extLst>
            </c:dLbl>
            <c:dLbl>
              <c:idx val="8"/>
              <c:layout>
                <c:manualLayout>
                  <c:x val="8.6806862660468498E-2"/>
                  <c:y val="2.6790523102557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29-4FB9-842D-45C3F0E7B595}"/>
                </c:ext>
              </c:extLst>
            </c:dLbl>
            <c:dLbl>
              <c:idx val="9"/>
              <c:layout>
                <c:manualLayout>
                  <c:x val="7.2820464099783613E-2"/>
                  <c:y val="0.111928311375148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29-4FB9-842D-45C3F0E7B595}"/>
                </c:ext>
              </c:extLst>
            </c:dLbl>
            <c:dLbl>
              <c:idx val="10"/>
              <c:layout>
                <c:manualLayout>
                  <c:x val="4.5870098638771097E-2"/>
                  <c:y val="9.07095558588729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29-4FB9-842D-45C3F0E7B595}"/>
                </c:ext>
              </c:extLst>
            </c:dLbl>
            <c:spPr>
              <a:noFill/>
              <a:ln>
                <a:noFill/>
              </a:ln>
              <a:effectLst/>
            </c:spPr>
            <c:txPr>
              <a:bodyPr rot="0" vert="horz"/>
              <a:lstStyle/>
              <a:p>
                <a:pPr>
                  <a:defRPr sz="900" b="1">
                    <a:solidFill>
                      <a:srgbClr val="FF0000"/>
                    </a:solidFill>
                    <a:latin typeface="Arial" charset="0"/>
                    <a:ea typeface="Arial" charset="0"/>
                    <a:cs typeface="Arial"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'Maîtrise documentaire'!$A$20:$A$29</c:f>
              <c:strCache>
                <c:ptCount val="10"/>
                <c:pt idx="0">
                  <c:v>Doc. 1 : Acteurs du projet</c:v>
                </c:pt>
                <c:pt idx="1">
                  <c:v>Doc. 2: Charte du projet</c:v>
                </c:pt>
                <c:pt idx="2">
                  <c:v>Doc. 3 : Plan de management de projet</c:v>
                </c:pt>
                <c:pt idx="3">
                  <c:v>Doc. 4 : Planification et organisation des activités</c:v>
                </c:pt>
                <c:pt idx="4">
                  <c:v>Doc. 5 : Objectifs du projet</c:v>
                </c:pt>
                <c:pt idx="5">
                  <c:v>Doc. 6 : Budgetisation du projet</c:v>
                </c:pt>
                <c:pt idx="6">
                  <c:v>Doc. 7 : Plan des ressources du projet</c:v>
                </c:pt>
                <c:pt idx="7">
                  <c:v>Doc. 8 : Gestion des prestations externes</c:v>
                </c:pt>
                <c:pt idx="8">
                  <c:v>Doc. 9 : Livrables du projet</c:v>
                </c:pt>
                <c:pt idx="9">
                  <c:v>Doc. 10 : Résultats du projet</c:v>
                </c:pt>
              </c:strCache>
            </c:strRef>
          </c:cat>
          <c:val>
            <c:numRef>
              <c:f>'Maîtrise documentaire'!$G$20:$G$29</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7B29-4FB9-842D-45C3F0E7B595}"/>
            </c:ext>
          </c:extLst>
        </c:ser>
        <c:dLbls>
          <c:showLegendKey val="0"/>
          <c:showVal val="1"/>
          <c:showCatName val="0"/>
          <c:showSerName val="0"/>
          <c:showPercent val="0"/>
          <c:showBubbleSize val="0"/>
        </c:dLbls>
        <c:axId val="1201468960"/>
        <c:axId val="1201471280"/>
      </c:radarChart>
      <c:catAx>
        <c:axId val="1201468960"/>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900" b="0">
                <a:solidFill>
                  <a:srgbClr val="C00000"/>
                </a:solidFill>
                <a:latin typeface="Arial" charset="0"/>
                <a:ea typeface="Arial" charset="0"/>
                <a:cs typeface="Arial" charset="0"/>
              </a:defRPr>
            </a:pPr>
            <a:endParaRPr lang="fr-FR"/>
          </a:p>
        </c:txPr>
        <c:crossAx val="1201471280"/>
        <c:crosses val="autoZero"/>
        <c:auto val="1"/>
        <c:lblAlgn val="ctr"/>
        <c:lblOffset val="100"/>
        <c:noMultiLvlLbl val="0"/>
      </c:catAx>
      <c:valAx>
        <c:axId val="1201471280"/>
        <c:scaling>
          <c:orientation val="minMax"/>
          <c:max val="1"/>
        </c:scaling>
        <c:delete val="0"/>
        <c:axPos val="l"/>
        <c:majorGridlines>
          <c:spPr>
            <a:ln w="3175" cap="flat" cmpd="sng" algn="ctr">
              <a:solidFill>
                <a:schemeClr val="bg1">
                  <a:lumMod val="65000"/>
                </a:schemeClr>
              </a:solidFill>
              <a:prstDash val="sysDot"/>
              <a:round/>
            </a:ln>
            <a:effectLst/>
          </c:spPr>
        </c:majorGridlines>
        <c:numFmt formatCode="0%" sourceLinked="1"/>
        <c:majorTickMark val="none"/>
        <c:minorTickMark val="none"/>
        <c:tickLblPos val="nextTo"/>
        <c:txPr>
          <a:bodyPr/>
          <a:lstStyle/>
          <a:p>
            <a:pPr>
              <a:defRPr sz="600">
                <a:solidFill>
                  <a:schemeClr val="bg1">
                    <a:lumMod val="50000"/>
                  </a:schemeClr>
                </a:solidFill>
                <a:latin typeface="Arial" charset="0"/>
                <a:ea typeface="Arial" charset="0"/>
                <a:cs typeface="Arial" charset="0"/>
              </a:defRPr>
            </a:pPr>
            <a:endParaRPr lang="fr-FR"/>
          </a:p>
        </c:txPr>
        <c:crossAx val="1201468960"/>
        <c:crosses val="autoZero"/>
        <c:crossBetween val="between"/>
        <c:majorUnit val="0.2"/>
      </c:valAx>
      <c:spPr>
        <a:noFill/>
        <a:ln>
          <a:noFill/>
        </a:ln>
        <a:effectLst/>
      </c:spPr>
    </c:plotArea>
    <c:plotVisOnly val="1"/>
    <c:dispBlanksAs val="gap"/>
    <c:showDLblsOverMax val="0"/>
  </c:chart>
  <c:spPr>
    <a:noFill/>
    <a:ln w="6350" cap="flat" cmpd="sng" algn="ctr">
      <a:noFill/>
      <a:prstDash val="solid"/>
      <a:miter lim="800000"/>
    </a:ln>
    <a:effectLst>
      <a:outerShdw dist="50800" sx="1000" sy="1000" algn="ctr" rotWithShape="0">
        <a:schemeClr val="bg1"/>
      </a:outerShdw>
    </a:effectLst>
  </c:spPr>
  <c:txPr>
    <a:bodyPr/>
    <a:lstStyle/>
    <a:p>
      <a:pPr>
        <a:defRPr>
          <a:solidFill>
            <a:schemeClr val="dk1"/>
          </a:solidFill>
          <a:latin typeface="+mn-lt"/>
          <a:ea typeface="+mn-ea"/>
          <a:cs typeface="+mn-cs"/>
        </a:defRPr>
      </a:pPr>
      <a:endParaRPr lang="fr-FR"/>
    </a:p>
  </c:txPr>
  <c:printSettings>
    <c:headerFooter/>
    <c:pageMargins b="0.19685039370078741" l="0.19685039370078741" r="0.19685039370078741" t="0.19685039370078741" header="0.11811023622047245" footer="0.1181102362204724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79377</xdr:colOff>
      <xdr:row>2</xdr:row>
      <xdr:rowOff>104574</xdr:rowOff>
    </xdr:from>
    <xdr:to>
      <xdr:col>2</xdr:col>
      <xdr:colOff>615463</xdr:colOff>
      <xdr:row>4</xdr:row>
      <xdr:rowOff>7325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7" y="260882"/>
          <a:ext cx="1346932" cy="344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30598</xdr:colOff>
      <xdr:row>2</xdr:row>
      <xdr:rowOff>35504</xdr:rowOff>
    </xdr:from>
    <xdr:to>
      <xdr:col>1</xdr:col>
      <xdr:colOff>697632</xdr:colOff>
      <xdr:row>3</xdr:row>
      <xdr:rowOff>86591</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598" y="286618"/>
          <a:ext cx="978761" cy="258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742461</xdr:colOff>
      <xdr:row>11</xdr:row>
      <xdr:rowOff>106636</xdr:rowOff>
    </xdr:from>
    <xdr:to>
      <xdr:col>7</xdr:col>
      <xdr:colOff>703385</xdr:colOff>
      <xdr:row>13</xdr:row>
      <xdr:rowOff>498231</xdr:rowOff>
    </xdr:to>
    <xdr:graphicFrame macro="">
      <xdr:nvGraphicFramePr>
        <xdr:cNvPr id="7" name="Chart 2">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48846</xdr:colOff>
      <xdr:row>12</xdr:row>
      <xdr:rowOff>1</xdr:rowOff>
    </xdr:from>
    <xdr:to>
      <xdr:col>3</xdr:col>
      <xdr:colOff>1592383</xdr:colOff>
      <xdr:row>13</xdr:row>
      <xdr:rowOff>478693</xdr:rowOff>
    </xdr:to>
    <xdr:graphicFrame macro="">
      <xdr:nvGraphicFramePr>
        <xdr:cNvPr id="8" name="Chart 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47658</xdr:colOff>
      <xdr:row>18</xdr:row>
      <xdr:rowOff>149233</xdr:rowOff>
    </xdr:from>
    <xdr:to>
      <xdr:col>4</xdr:col>
      <xdr:colOff>1454183</xdr:colOff>
      <xdr:row>23</xdr:row>
      <xdr:rowOff>624051</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31751</xdr:colOff>
      <xdr:row>2</xdr:row>
      <xdr:rowOff>42333</xdr:rowOff>
    </xdr:from>
    <xdr:to>
      <xdr:col>1</xdr:col>
      <xdr:colOff>317501</xdr:colOff>
      <xdr:row>2</xdr:row>
      <xdr:rowOff>228010</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751" y="243416"/>
          <a:ext cx="698500" cy="185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52916</xdr:rowOff>
    </xdr:from>
    <xdr:to>
      <xdr:col>4</xdr:col>
      <xdr:colOff>1206499</xdr:colOff>
      <xdr:row>25</xdr:row>
      <xdr:rowOff>867833</xdr:rowOff>
    </xdr:to>
    <xdr:graphicFrame macro="">
      <xdr:nvGraphicFramePr>
        <xdr:cNvPr id="11" name="Graphique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54428</xdr:colOff>
      <xdr:row>2</xdr:row>
      <xdr:rowOff>48985</xdr:rowOff>
    </xdr:from>
    <xdr:to>
      <xdr:col>0</xdr:col>
      <xdr:colOff>660400</xdr:colOff>
      <xdr:row>2</xdr:row>
      <xdr:rowOff>206048</xdr:rowOff>
    </xdr:to>
    <xdr:pic>
      <xdr:nvPicPr>
        <xdr:cNvPr id="15" name="Image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428" y="277585"/>
          <a:ext cx="605972" cy="157063"/>
        </a:xfrm>
        <a:prstGeom prst="rect">
          <a:avLst/>
        </a:prstGeom>
      </xdr:spPr>
    </xdr:pic>
    <xdr:clientData/>
  </xdr:twoCellAnchor>
  <xdr:twoCellAnchor>
    <xdr:from>
      <xdr:col>0</xdr:col>
      <xdr:colOff>0</xdr:colOff>
      <xdr:row>11</xdr:row>
      <xdr:rowOff>10583</xdr:rowOff>
    </xdr:from>
    <xdr:to>
      <xdr:col>4</xdr:col>
      <xdr:colOff>1092199</xdr:colOff>
      <xdr:row>16</xdr:row>
      <xdr:rowOff>836082</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15119</xdr:colOff>
      <xdr:row>29</xdr:row>
      <xdr:rowOff>21921</xdr:rowOff>
    </xdr:from>
    <xdr:to>
      <xdr:col>5</xdr:col>
      <xdr:colOff>8768</xdr:colOff>
      <xdr:row>34</xdr:row>
      <xdr:rowOff>531811</xdr:rowOff>
    </xdr:to>
    <xdr:graphicFrame macro="">
      <xdr:nvGraphicFramePr>
        <xdr:cNvPr id="6" name="Graphique 5">
          <a:extLst>
            <a:ext uri="{FF2B5EF4-FFF2-40B4-BE49-F238E27FC236}">
              <a16:creationId xmlns:a16="http://schemas.microsoft.com/office/drawing/2014/main" id="{09F87652-17CF-4C70-BC14-32856A4EF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37</xdr:row>
      <xdr:rowOff>13607</xdr:rowOff>
    </xdr:from>
    <xdr:to>
      <xdr:col>4</xdr:col>
      <xdr:colOff>1168399</xdr:colOff>
      <xdr:row>43</xdr:row>
      <xdr:rowOff>1034143</xdr:rowOff>
    </xdr:to>
    <xdr:graphicFrame macro="">
      <xdr:nvGraphicFramePr>
        <xdr:cNvPr id="7" name="Graphique 6">
          <a:extLst>
            <a:ext uri="{FF2B5EF4-FFF2-40B4-BE49-F238E27FC236}">
              <a16:creationId xmlns:a16="http://schemas.microsoft.com/office/drawing/2014/main" id="{1811A03F-9768-4A7A-999D-CE15778FF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46</xdr:row>
      <xdr:rowOff>217714</xdr:rowOff>
    </xdr:from>
    <xdr:to>
      <xdr:col>4</xdr:col>
      <xdr:colOff>1168399</xdr:colOff>
      <xdr:row>53</xdr:row>
      <xdr:rowOff>187476</xdr:rowOff>
    </xdr:to>
    <xdr:graphicFrame macro="">
      <xdr:nvGraphicFramePr>
        <xdr:cNvPr id="8" name="Graphique 7">
          <a:extLst>
            <a:ext uri="{FF2B5EF4-FFF2-40B4-BE49-F238E27FC236}">
              <a16:creationId xmlns:a16="http://schemas.microsoft.com/office/drawing/2014/main" id="{58B4C7CD-7EF1-440B-9F9A-3096158796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77930</xdr:colOff>
      <xdr:row>2</xdr:row>
      <xdr:rowOff>31750</xdr:rowOff>
    </xdr:from>
    <xdr:to>
      <xdr:col>0</xdr:col>
      <xdr:colOff>914015</xdr:colOff>
      <xdr:row>2</xdr:row>
      <xdr:rowOff>254000</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930" y="285750"/>
          <a:ext cx="836085" cy="222250"/>
        </a:xfrm>
        <a:prstGeom prst="rect">
          <a:avLst/>
        </a:prstGeom>
      </xdr:spPr>
    </xdr:pic>
    <xdr:clientData/>
  </xdr:twoCellAnchor>
  <xdr:twoCellAnchor>
    <xdr:from>
      <xdr:col>0</xdr:col>
      <xdr:colOff>95250</xdr:colOff>
      <xdr:row>10</xdr:row>
      <xdr:rowOff>134327</xdr:rowOff>
    </xdr:from>
    <xdr:to>
      <xdr:col>3</xdr:col>
      <xdr:colOff>1462697</xdr:colOff>
      <xdr:row>16</xdr:row>
      <xdr:rowOff>719931</xdr:rowOff>
    </xdr:to>
    <xdr:graphicFrame macro="">
      <xdr:nvGraphicFramePr>
        <xdr:cNvPr id="5" name="Graphique 4">
          <a:extLst>
            <a:ext uri="{FF2B5EF4-FFF2-40B4-BE49-F238E27FC236}">
              <a16:creationId xmlns:a16="http://schemas.microsoft.com/office/drawing/2014/main" id="{888C6189-E777-4C07-B970-7A5EFD514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r/folders/gv/20460xg51kl7flbslqc0k7d80000gn/T/com.microsoft.Outlook/Outlook%20Temp/Master_IdS_Outil_autodiagnostic_ISO_15189_v11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taires"/>
      <sheetName val="Mode d'emploi"/>
      <sheetName val="Résultats par Article"/>
      <sheetName val="Evaluation"/>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712"/>
  <sheetViews>
    <sheetView topLeftCell="B1" zoomScale="130" zoomScaleNormal="130" zoomScalePageLayoutView="145" workbookViewId="0">
      <selection activeCell="E6" sqref="E6:J6"/>
    </sheetView>
  </sheetViews>
  <sheetFormatPr baseColWidth="10" defaultColWidth="9.33203125" defaultRowHeight="15"/>
  <cols>
    <col min="1" max="1" width="3.88671875" style="16" hidden="1" customWidth="1"/>
    <col min="2" max="2" width="9.109375" style="16" customWidth="1"/>
    <col min="3" max="3" width="8.33203125" style="16" customWidth="1"/>
    <col min="4" max="4" width="8" style="16" customWidth="1"/>
    <col min="5" max="5" width="6.5546875" style="16" customWidth="1"/>
    <col min="6" max="6" width="7" style="16" customWidth="1"/>
    <col min="7" max="7" width="6.5546875" style="16" customWidth="1"/>
    <col min="8" max="8" width="12.33203125" style="16" customWidth="1"/>
    <col min="9" max="9" width="8.88671875" style="15" customWidth="1"/>
    <col min="10" max="10" width="12.109375" style="15" customWidth="1"/>
    <col min="78" max="16384" width="9.33203125" style="16"/>
  </cols>
  <sheetData>
    <row r="1" spans="2:77" s="174" customFormat="1" ht="10.5" customHeight="1">
      <c r="B1" s="175" t="s">
        <v>386</v>
      </c>
      <c r="C1" s="175"/>
      <c r="D1" s="175"/>
      <c r="E1" s="175"/>
      <c r="F1" s="175"/>
      <c r="G1" s="175"/>
      <c r="H1" s="175"/>
      <c r="I1" s="175"/>
      <c r="J1" s="176" t="s">
        <v>387</v>
      </c>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row>
    <row r="2" spans="2:77" ht="10.5" customHeight="1">
      <c r="B2" s="294" t="s">
        <v>287</v>
      </c>
      <c r="C2" s="12"/>
      <c r="D2" s="12"/>
      <c r="E2" s="13"/>
      <c r="F2" s="14"/>
      <c r="G2" s="12"/>
      <c r="H2" s="1"/>
      <c r="J2" s="98" t="s">
        <v>40</v>
      </c>
    </row>
    <row r="3" spans="2:77" ht="17.25" customHeight="1">
      <c r="B3" s="83"/>
      <c r="C3" s="84"/>
      <c r="D3" s="718" t="s">
        <v>288</v>
      </c>
      <c r="E3" s="719"/>
      <c r="F3" s="719"/>
      <c r="G3" s="719"/>
      <c r="H3" s="719"/>
      <c r="I3" s="719"/>
      <c r="J3" s="720"/>
    </row>
    <row r="4" spans="2:77" s="36" customFormat="1" ht="17.25" customHeight="1">
      <c r="B4" s="85"/>
      <c r="C4" s="86"/>
      <c r="D4" s="715" t="s">
        <v>217</v>
      </c>
      <c r="E4" s="716"/>
      <c r="F4" s="716"/>
      <c r="G4" s="716"/>
      <c r="H4" s="716"/>
      <c r="I4" s="716"/>
      <c r="J4" s="717"/>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row>
    <row r="5" spans="2:77">
      <c r="B5" s="703" t="s">
        <v>279</v>
      </c>
      <c r="C5" s="703"/>
      <c r="D5" s="703"/>
      <c r="E5" s="703"/>
      <c r="F5" s="703"/>
      <c r="G5" s="703"/>
      <c r="H5" s="703"/>
      <c r="I5" s="703"/>
      <c r="J5" s="703"/>
    </row>
    <row r="6" spans="2:77" ht="14.25" customHeight="1">
      <c r="B6" s="704" t="s">
        <v>63</v>
      </c>
      <c r="C6" s="705"/>
      <c r="D6" s="705"/>
      <c r="E6" s="706" t="s">
        <v>282</v>
      </c>
      <c r="F6" s="707"/>
      <c r="G6" s="707"/>
      <c r="H6" s="707"/>
      <c r="I6" s="707"/>
      <c r="J6" s="708"/>
    </row>
    <row r="7" spans="2:77" ht="39.75" customHeight="1">
      <c r="B7" s="721" t="s">
        <v>284</v>
      </c>
      <c r="C7" s="722"/>
      <c r="D7" s="722"/>
      <c r="E7" s="723" t="s">
        <v>283</v>
      </c>
      <c r="F7" s="724"/>
      <c r="G7" s="724"/>
      <c r="H7" s="724"/>
      <c r="I7" s="724"/>
      <c r="J7" s="725"/>
    </row>
    <row r="8" spans="2:77">
      <c r="B8" s="726" t="s">
        <v>52</v>
      </c>
      <c r="C8" s="727"/>
      <c r="D8" s="727"/>
      <c r="E8" s="728" t="s">
        <v>280</v>
      </c>
      <c r="F8" s="724"/>
      <c r="G8" s="724"/>
      <c r="H8" s="724"/>
      <c r="I8" s="729" t="s">
        <v>281</v>
      </c>
      <c r="J8" s="725"/>
    </row>
    <row r="9" spans="2:77" s="90" customFormat="1" ht="3" customHeight="1">
      <c r="B9" s="699"/>
      <c r="C9" s="700"/>
      <c r="D9" s="700"/>
      <c r="E9" s="700"/>
      <c r="F9" s="700"/>
      <c r="G9" s="700"/>
      <c r="H9" s="700"/>
      <c r="I9" s="700"/>
      <c r="J9" s="701"/>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row>
    <row r="10" spans="2:77" ht="18" customHeight="1">
      <c r="B10" s="709" t="s">
        <v>285</v>
      </c>
      <c r="C10" s="710"/>
      <c r="D10" s="710"/>
      <c r="E10" s="710"/>
      <c r="F10" s="710"/>
      <c r="G10" s="710"/>
      <c r="H10" s="710"/>
      <c r="I10" s="710"/>
      <c r="J10" s="711"/>
    </row>
    <row r="11" spans="2:77" ht="66.75" customHeight="1">
      <c r="B11" s="712" t="s">
        <v>336</v>
      </c>
      <c r="C11" s="713"/>
      <c r="D11" s="713"/>
      <c r="E11" s="713"/>
      <c r="F11" s="713"/>
      <c r="G11" s="713"/>
      <c r="H11" s="713"/>
      <c r="I11" s="713"/>
      <c r="J11" s="714"/>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row>
    <row r="12" spans="2:77" ht="78.75" customHeight="1">
      <c r="B12" s="739" t="s">
        <v>218</v>
      </c>
      <c r="C12" s="740"/>
      <c r="D12" s="740"/>
      <c r="E12" s="740"/>
      <c r="F12" s="740"/>
      <c r="G12" s="740"/>
      <c r="H12" s="740"/>
      <c r="I12" s="740"/>
      <c r="J12" s="741"/>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row>
    <row r="13" spans="2:77" ht="24" customHeight="1">
      <c r="B13" s="742" t="s">
        <v>286</v>
      </c>
      <c r="C13" s="743"/>
      <c r="D13" s="743"/>
      <c r="E13" s="743"/>
      <c r="F13" s="743"/>
      <c r="G13" s="743"/>
      <c r="H13" s="743"/>
      <c r="I13" s="743"/>
      <c r="J13" s="744"/>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row>
    <row r="14" spans="2:77" ht="12.75" customHeight="1">
      <c r="B14" s="745" t="s">
        <v>219</v>
      </c>
      <c r="C14" s="746"/>
      <c r="D14" s="746"/>
      <c r="E14" s="746"/>
      <c r="F14" s="746"/>
      <c r="G14" s="746"/>
      <c r="H14" s="746"/>
      <c r="I14" s="746"/>
      <c r="J14" s="747"/>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row>
    <row r="15" spans="2:77" ht="48" customHeight="1">
      <c r="B15" s="736" t="s">
        <v>369</v>
      </c>
      <c r="C15" s="737"/>
      <c r="D15" s="737"/>
      <c r="E15" s="737"/>
      <c r="F15" s="737"/>
      <c r="G15" s="737"/>
      <c r="H15" s="737"/>
      <c r="I15" s="734" t="s">
        <v>361</v>
      </c>
      <c r="J15" s="735"/>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row>
    <row r="16" spans="2:77" ht="40.5" customHeight="1">
      <c r="B16" s="738"/>
      <c r="C16" s="737"/>
      <c r="D16" s="737"/>
      <c r="E16" s="737"/>
      <c r="F16" s="737"/>
      <c r="G16" s="737"/>
      <c r="H16" s="737"/>
      <c r="I16" s="634"/>
      <c r="J16" s="637" t="s">
        <v>326</v>
      </c>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row>
    <row r="17" spans="2:77" ht="40.5" customHeight="1">
      <c r="B17" s="738"/>
      <c r="C17" s="737"/>
      <c r="D17" s="737"/>
      <c r="E17" s="737"/>
      <c r="F17" s="737"/>
      <c r="G17" s="737"/>
      <c r="H17" s="737"/>
      <c r="I17" s="635"/>
      <c r="J17" s="637" t="s">
        <v>324</v>
      </c>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row>
    <row r="18" spans="2:77" ht="40.5" customHeight="1">
      <c r="B18" s="738"/>
      <c r="C18" s="737"/>
      <c r="D18" s="737"/>
      <c r="E18" s="737"/>
      <c r="F18" s="737"/>
      <c r="G18" s="737"/>
      <c r="H18" s="737"/>
      <c r="I18" s="636"/>
      <c r="J18" s="637" t="s">
        <v>325</v>
      </c>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row>
    <row r="19" spans="2:77" ht="46.5" customHeight="1">
      <c r="B19" s="751" t="s">
        <v>368</v>
      </c>
      <c r="C19" s="752"/>
      <c r="D19" s="752"/>
      <c r="E19" s="752"/>
      <c r="F19" s="752"/>
      <c r="G19" s="752"/>
      <c r="H19" s="752"/>
      <c r="I19" s="753" t="s">
        <v>385</v>
      </c>
      <c r="J19" s="754"/>
      <c r="K19" s="578"/>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row>
    <row r="20" spans="2:77" s="90" customFormat="1" ht="7.5" customHeight="1">
      <c r="B20" s="702"/>
      <c r="C20" s="702"/>
      <c r="D20" s="702"/>
      <c r="E20" s="702"/>
      <c r="F20" s="702"/>
      <c r="G20" s="702"/>
      <c r="H20" s="702"/>
      <c r="I20" s="702"/>
      <c r="J20" s="702"/>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row>
    <row r="21" spans="2:77" ht="18.75" customHeight="1">
      <c r="B21" s="748" t="s">
        <v>67</v>
      </c>
      <c r="C21" s="749"/>
      <c r="D21" s="749"/>
      <c r="E21" s="749"/>
      <c r="F21" s="749"/>
      <c r="G21" s="749"/>
      <c r="H21" s="749"/>
      <c r="I21" s="749"/>
      <c r="J21" s="750"/>
    </row>
    <row r="22" spans="2:77" ht="27" customHeight="1">
      <c r="B22" s="730" t="s">
        <v>296</v>
      </c>
      <c r="C22" s="731"/>
      <c r="D22" s="731"/>
      <c r="E22" s="731"/>
      <c r="F22" s="732" t="s">
        <v>242</v>
      </c>
      <c r="G22" s="732"/>
      <c r="H22" s="732"/>
      <c r="I22" s="732"/>
      <c r="J22" s="733"/>
    </row>
    <row r="23" spans="2:77" s="40" customFormat="1" ht="27" customHeight="1">
      <c r="B23" s="683" t="s">
        <v>49</v>
      </c>
      <c r="C23" s="684"/>
      <c r="D23" s="369" t="s">
        <v>54</v>
      </c>
      <c r="E23" s="370" t="s">
        <v>55</v>
      </c>
      <c r="F23" s="135" t="s">
        <v>81</v>
      </c>
      <c r="G23" s="136" t="s">
        <v>82</v>
      </c>
      <c r="H23" s="136" t="s">
        <v>299</v>
      </c>
      <c r="I23" s="685" t="s">
        <v>300</v>
      </c>
      <c r="J23" s="686"/>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row>
    <row r="24" spans="2:77" ht="27" customHeight="1">
      <c r="B24" s="687" t="s">
        <v>50</v>
      </c>
      <c r="C24" s="688"/>
      <c r="D24" s="371" t="s">
        <v>42</v>
      </c>
      <c r="E24" s="372">
        <v>1.0000000000000001E-5</v>
      </c>
      <c r="F24" s="137">
        <v>0</v>
      </c>
      <c r="G24" s="137">
        <f>F25-0.01</f>
        <v>0.24</v>
      </c>
      <c r="H24" s="295" t="s">
        <v>220</v>
      </c>
      <c r="I24" s="689" t="s">
        <v>222</v>
      </c>
      <c r="J24" s="690"/>
    </row>
    <row r="25" spans="2:77" ht="27" customHeight="1">
      <c r="B25" s="687" t="s">
        <v>51</v>
      </c>
      <c r="C25" s="688"/>
      <c r="D25" s="371" t="s">
        <v>16</v>
      </c>
      <c r="E25" s="372">
        <f>MROUND((F25+G25)/2,0.1)</f>
        <v>0.4</v>
      </c>
      <c r="F25" s="118">
        <v>0.25</v>
      </c>
      <c r="G25" s="137">
        <f>F26-0.01</f>
        <v>0.49</v>
      </c>
      <c r="H25" s="296" t="s">
        <v>221</v>
      </c>
      <c r="I25" s="689" t="s">
        <v>223</v>
      </c>
      <c r="J25" s="690"/>
    </row>
    <row r="26" spans="2:77" ht="27" customHeight="1">
      <c r="B26" s="687" t="s">
        <v>297</v>
      </c>
      <c r="C26" s="688"/>
      <c r="D26" s="371" t="s">
        <v>73</v>
      </c>
      <c r="E26" s="372">
        <f>MROUND((F26+G26)/2,0.1)</f>
        <v>0.60000000000000009</v>
      </c>
      <c r="F26" s="118">
        <v>0.5</v>
      </c>
      <c r="G26" s="137">
        <f>F27-0.01</f>
        <v>0.74</v>
      </c>
      <c r="H26" s="297" t="s">
        <v>301</v>
      </c>
      <c r="I26" s="689" t="s">
        <v>224</v>
      </c>
      <c r="J26" s="690"/>
    </row>
    <row r="27" spans="2:77" ht="27" customHeight="1">
      <c r="B27" s="687" t="s">
        <v>74</v>
      </c>
      <c r="C27" s="688"/>
      <c r="D27" s="371" t="s">
        <v>87</v>
      </c>
      <c r="E27" s="372">
        <v>1</v>
      </c>
      <c r="F27" s="118">
        <v>0.75</v>
      </c>
      <c r="G27" s="137">
        <v>1</v>
      </c>
      <c r="H27" s="298" t="s">
        <v>17</v>
      </c>
      <c r="I27" s="689" t="s">
        <v>225</v>
      </c>
      <c r="J27" s="690"/>
    </row>
    <row r="28" spans="2:77" s="17" customFormat="1" ht="27" customHeight="1">
      <c r="B28" s="694" t="s">
        <v>298</v>
      </c>
      <c r="C28" s="695"/>
      <c r="D28" s="373" t="s">
        <v>45</v>
      </c>
      <c r="E28" s="374" t="s">
        <v>46</v>
      </c>
      <c r="F28" s="696" t="s">
        <v>366</v>
      </c>
      <c r="G28" s="697"/>
      <c r="H28" s="697"/>
      <c r="I28" s="697"/>
      <c r="J28" s="69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row>
    <row r="29" spans="2:77" s="97" customFormat="1" ht="6.95" customHeight="1">
      <c r="B29" s="91"/>
      <c r="C29" s="91"/>
      <c r="D29" s="92"/>
      <c r="E29" s="93"/>
      <c r="F29" s="94"/>
      <c r="G29" s="94"/>
      <c r="H29" s="95"/>
      <c r="I29" s="96"/>
      <c r="J29" s="96"/>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row>
    <row r="30" spans="2:77" s="15" customFormat="1" ht="27" customHeight="1">
      <c r="B30" s="691" t="s">
        <v>226</v>
      </c>
      <c r="C30" s="692"/>
      <c r="D30" s="692"/>
      <c r="E30" s="692"/>
      <c r="F30" s="692"/>
      <c r="G30" s="692"/>
      <c r="H30" s="692"/>
      <c r="I30" s="692"/>
      <c r="J30" s="693"/>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row>
    <row r="31" spans="2:77" customFormat="1"/>
    <row r="32" spans="2:77"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sheetData>
  <sheetProtection sheet="1" objects="1" scenarios="1" formatCells="0" formatColumns="0" formatRows="0" selectLockedCells="1"/>
  <mergeCells count="37">
    <mergeCell ref="B22:E22"/>
    <mergeCell ref="F22:J22"/>
    <mergeCell ref="I15:J15"/>
    <mergeCell ref="B15:H18"/>
    <mergeCell ref="B12:J12"/>
    <mergeCell ref="B13:J13"/>
    <mergeCell ref="B14:J14"/>
    <mergeCell ref="B21:J21"/>
    <mergeCell ref="B19:H19"/>
    <mergeCell ref="I19:J19"/>
    <mergeCell ref="D4:J4"/>
    <mergeCell ref="D3:J3"/>
    <mergeCell ref="B7:D7"/>
    <mergeCell ref="E7:J7"/>
    <mergeCell ref="B8:D8"/>
    <mergeCell ref="E8:H8"/>
    <mergeCell ref="I8:J8"/>
    <mergeCell ref="B9:J9"/>
    <mergeCell ref="B20:J20"/>
    <mergeCell ref="B5:J5"/>
    <mergeCell ref="B6:D6"/>
    <mergeCell ref="E6:J6"/>
    <mergeCell ref="B10:J10"/>
    <mergeCell ref="B11:J11"/>
    <mergeCell ref="B23:C23"/>
    <mergeCell ref="I23:J23"/>
    <mergeCell ref="B24:C24"/>
    <mergeCell ref="I24:J24"/>
    <mergeCell ref="B30:J30"/>
    <mergeCell ref="B25:C25"/>
    <mergeCell ref="I25:J25"/>
    <mergeCell ref="B26:C26"/>
    <mergeCell ref="I26:J26"/>
    <mergeCell ref="B27:C27"/>
    <mergeCell ref="I27:J27"/>
    <mergeCell ref="B28:C28"/>
    <mergeCell ref="F28:J28"/>
  </mergeCells>
  <phoneticPr fontId="37" type="noConversion"/>
  <dataValidations xWindow="1231" yWindow="293" count="7">
    <dataValidation allowBlank="1" showInputMessage="1" showErrorMessage="1" prompt="Vous pouvez modifier cette limite (conservez la cohérence...)" sqref="F28:F29" xr:uid="{00000000-0002-0000-0000-000000000000}"/>
    <dataValidation allowBlank="1" showInputMessage="1" showErrorMessage="1" prompt="Indiquez le téléphone" sqref="I8" xr:uid="{00000000-0002-0000-0000-000001000000}"/>
    <dataValidation allowBlank="1" showInputMessage="1" showErrorMessage="1" prompt="Indiquez l'email" sqref="E8" xr:uid="{00000000-0002-0000-0000-000002000000}"/>
    <dataValidation allowBlank="1" showInputMessage="1" showErrorMessage="1" prompt="Indiquez les NOM et Prénom du Responsable du Service (ou en charge de la Fonction)" sqref="E7" xr:uid="{00000000-0002-0000-0000-000003000000}"/>
    <dataValidation type="decimal" allowBlank="1" showErrorMessage="1" error="Choisissez une valeur compatible !..." prompt="Vous pouvez modifier cette limite (conservez la cohérence...)" sqref="F25:F26" xr:uid="{00000000-0002-0000-0000-000004000000}">
      <formula1>F24+0.01</formula1>
      <formula2>G25</formula2>
    </dataValidation>
    <dataValidation type="decimal" showErrorMessage="1" error="Choisissez une valeur compatible !..." prompt="Vous pouvez modifier cette limite (conservez la cohérence...)" sqref="F27" xr:uid="{00000000-0002-0000-0000-000005000000}">
      <formula1>F26+0.01</formula1>
      <formula2>G27</formula2>
    </dataValidation>
    <dataValidation allowBlank="1" showInputMessage="1" showErrorMessage="1" prompt="Indiquez le nom de l'établissement concerné par le diagnostic" sqref="E6:J6" xr:uid="{00000000-0002-0000-0000-000006000000}"/>
  </dataValidations>
  <printOptions horizontalCentered="1"/>
  <pageMargins left="0.19685039370078741" right="0.19685039370078741" top="0.19685039370078741" bottom="0.19685039370078741" header="0.11811023622047245" footer="0.11811023622047245"/>
  <pageSetup paperSize="9" orientation="portrait" r:id="rId1"/>
  <headerFooter alignWithMargins="0">
    <oddFooter>&amp;L&amp;"Arial Italique,Italique"&amp;6&amp;K000000Fichier : &amp;F&amp;C&amp;"Arial Italique,Italique"&amp;6&amp;K000000Onglet : &amp;A&amp;R&amp;"Arial Italique,Italique"&amp;6&amp;K000000Date d’impression : &amp;D - Page n°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60"/>
  <sheetViews>
    <sheetView showGridLines="0" showWhiteSpace="0" zoomScale="110" zoomScaleNormal="110" workbookViewId="0">
      <selection activeCell="F5" sqref="F5:G9"/>
    </sheetView>
  </sheetViews>
  <sheetFormatPr baseColWidth="10" defaultRowHeight="15"/>
  <cols>
    <col min="1" max="1" width="3.6640625" style="33" customWidth="1"/>
    <col min="2" max="2" width="30.77734375" style="33" customWidth="1"/>
    <col min="3" max="3" width="6.77734375" style="33" customWidth="1"/>
    <col min="4" max="4" width="4.77734375" style="33" customWidth="1"/>
    <col min="5" max="5" width="11.77734375" style="33" customWidth="1"/>
    <col min="6" max="7" width="12.88671875" style="33" customWidth="1"/>
  </cols>
  <sheetData>
    <row r="1" spans="1:7" s="82" customFormat="1" ht="10.5" customHeight="1">
      <c r="A1" s="177" t="str">
        <f>'Mode d''emploi'!$B$1</f>
        <v>©UTC Etude complète : https://travaux.master.utc.fr/formations-master/ingenierie-de-la-sante/ids037-management-projet-methode-sypm/</v>
      </c>
      <c r="B1" s="34"/>
      <c r="D1" s="34"/>
      <c r="E1" s="34"/>
      <c r="F1" s="34"/>
      <c r="G1" s="178" t="str">
        <f>'Mode d''emploi'!$J$1</f>
        <v>© C. COLIN, A. FARGES, M. GAINE, G. FARGES</v>
      </c>
    </row>
    <row r="2" spans="1:7" s="101" customFormat="1" ht="9.75" customHeight="1">
      <c r="A2" s="99" t="str">
        <f>'Mode d''emploi'!B2</f>
        <v>Document d'appui à la déclaration de conformité à la méthode SYPM</v>
      </c>
      <c r="B2" s="99"/>
      <c r="C2" s="100"/>
      <c r="D2" s="100"/>
      <c r="E2" s="37"/>
      <c r="F2" s="37"/>
      <c r="G2" s="37" t="s">
        <v>382</v>
      </c>
    </row>
    <row r="3" spans="1:7" ht="16.5" customHeight="1">
      <c r="A3" s="776" t="str">
        <f>'Mode d''emploi'!D3</f>
        <v xml:space="preserve">DIAGNOSTIC selon la méthode Success for Your Project Management </v>
      </c>
      <c r="B3" s="777"/>
      <c r="C3" s="777"/>
      <c r="D3" s="777"/>
      <c r="E3" s="777"/>
      <c r="F3" s="777"/>
      <c r="G3" s="778"/>
    </row>
    <row r="4" spans="1:7" ht="15" customHeight="1">
      <c r="A4" s="783" t="str">
        <f>'Mode d''emploi'!B6</f>
        <v>Organisme :</v>
      </c>
      <c r="B4" s="784"/>
      <c r="C4" s="785" t="str">
        <f>'Mode d''emploi'!E6</f>
        <v>Nom de l'organisation :</v>
      </c>
      <c r="D4" s="785"/>
      <c r="E4" s="785"/>
      <c r="F4" s="785"/>
      <c r="G4" s="786"/>
    </row>
    <row r="5" spans="1:7" ht="12.75" customHeight="1">
      <c r="A5" s="787" t="s">
        <v>77</v>
      </c>
      <c r="B5" s="788"/>
      <c r="C5" s="789" t="s">
        <v>365</v>
      </c>
      <c r="D5" s="789"/>
      <c r="E5" s="789"/>
      <c r="F5" s="770" t="s">
        <v>69</v>
      </c>
      <c r="G5" s="771"/>
    </row>
    <row r="6" spans="1:7" ht="15.75" customHeight="1">
      <c r="A6" s="779" t="s">
        <v>78</v>
      </c>
      <c r="B6" s="780"/>
      <c r="C6" s="70" t="s">
        <v>59</v>
      </c>
      <c r="D6" s="70"/>
      <c r="E6" s="70"/>
      <c r="F6" s="770"/>
      <c r="G6" s="771"/>
    </row>
    <row r="7" spans="1:7" ht="12.75" customHeight="1">
      <c r="A7" s="781" t="s">
        <v>79</v>
      </c>
      <c r="B7" s="782"/>
      <c r="C7" s="71" t="s">
        <v>60</v>
      </c>
      <c r="D7" s="71"/>
      <c r="E7" s="579" t="s">
        <v>232</v>
      </c>
      <c r="F7" s="770"/>
      <c r="G7" s="771"/>
    </row>
    <row r="8" spans="1:7" ht="6.75" customHeight="1">
      <c r="A8" s="764" t="s">
        <v>80</v>
      </c>
      <c r="B8" s="765"/>
      <c r="C8" s="768"/>
      <c r="D8" s="768"/>
      <c r="E8" s="768"/>
      <c r="F8" s="770"/>
      <c r="G8" s="771"/>
    </row>
    <row r="9" spans="1:7" ht="12.75" customHeight="1">
      <c r="A9" s="766"/>
      <c r="B9" s="767"/>
      <c r="C9" s="769"/>
      <c r="D9" s="769"/>
      <c r="E9" s="769"/>
      <c r="F9" s="772"/>
      <c r="G9" s="773"/>
    </row>
    <row r="10" spans="1:7" ht="9.75" customHeight="1">
      <c r="A10" s="57" t="str">
        <f>'Résultats Globaux'!$A$15</f>
        <v>Attention : 133 critères ne sont pas encore traités</v>
      </c>
      <c r="B10" s="39"/>
      <c r="C10" s="58" t="str">
        <f>'Résultats Globaux'!$E$15</f>
        <v>Information : 18 sous-articles sont déclarés - en attente -</v>
      </c>
      <c r="D10" s="38"/>
      <c r="E10" s="38"/>
      <c r="F10" s="38"/>
      <c r="G10" s="59" t="str">
        <f>'Résultats Globaux'!A12</f>
        <v/>
      </c>
    </row>
    <row r="11" spans="1:7" s="42" customFormat="1" ht="21" customHeight="1">
      <c r="A11" s="138" t="s">
        <v>8</v>
      </c>
      <c r="B11" s="139" t="s">
        <v>9</v>
      </c>
      <c r="C11" s="139" t="s">
        <v>10</v>
      </c>
      <c r="D11" s="139" t="s">
        <v>11</v>
      </c>
      <c r="E11" s="139" t="s">
        <v>12</v>
      </c>
      <c r="F11" s="140" t="s">
        <v>48</v>
      </c>
      <c r="G11" s="141" t="s">
        <v>13</v>
      </c>
    </row>
    <row r="12" spans="1:7" s="68" customFormat="1" ht="42" customHeight="1">
      <c r="A12" s="790" t="s">
        <v>235</v>
      </c>
      <c r="B12" s="791"/>
      <c r="C12" s="791"/>
      <c r="D12" s="364" t="str">
        <f>IF(COUNTIF(D13:D168,'Mode d''emploi'!$E$28)=COUNTIF(D13:D168,"&lt;&gt;"),'Mode d''emploi'!$E$28,IF(SUM(D13:D168)&gt;0,AVERAGE(D13,D31,D75,D98,D151),Utilitaires!$C$2))</f>
        <v xml:space="preserve">  …</v>
      </c>
      <c r="E12" s="796" t="str">
        <f>IFERROR(VLOOKUP(G12,Utilitaires!$A$11:$B$16,2,FALSE),"")</f>
        <v>Il reste des critères à évaluer…</v>
      </c>
      <c r="F12" s="796"/>
      <c r="G12" s="365" t="str">
        <f>IFERROR(VLOOKUP(D12,Utilitaires!$A$21:$B$33,2),Utilitaires!$A$4)</f>
        <v>en attente</v>
      </c>
    </row>
    <row r="13" spans="1:7" s="81" customFormat="1" ht="34.5" customHeight="1">
      <c r="A13" s="208" t="s">
        <v>107</v>
      </c>
      <c r="B13" s="792" t="s">
        <v>108</v>
      </c>
      <c r="C13" s="792"/>
      <c r="D13" s="209" t="str">
        <f>IF(COUNTIF(D14:D30,'Mode d''emploi'!$E$28)=COUNTIF(D14:D30,"&lt;&gt;"),'Mode d''emploi'!$E$28,IF(SUM(D14:D30)&gt;0,AVERAGE(D14,D21,D24),Utilitaires!$C$2))</f>
        <v xml:space="preserve">  …</v>
      </c>
      <c r="E13" s="793" t="str">
        <f>IFERROR(VLOOKUP(G13,Utilitaires!$A$11:$B$16,2,FALSE),"")</f>
        <v>Il reste des critères à évaluer…</v>
      </c>
      <c r="F13" s="793"/>
      <c r="G13" s="210" t="str">
        <f>IFERROR(VLOOKUP(D13,Utilitaires!$A$21:$B$33,2),Utilitaires!$A$4)</f>
        <v>en attente</v>
      </c>
    </row>
    <row r="14" spans="1:7" ht="27" customHeight="1">
      <c r="A14" s="211" t="s">
        <v>109</v>
      </c>
      <c r="B14" s="775" t="s">
        <v>110</v>
      </c>
      <c r="C14" s="775"/>
      <c r="D14" s="212" t="str">
        <f>IF(COUNTIF(D15:D20,'Mode d''emploi'!$E$28)=COUNTIF(D15:D20,"&lt;&gt;"),'Mode d''emploi'!$E$28,IF(SUM(D15:D20)&gt;0,AVERAGE(D15:D20),Utilitaires!$C$2))</f>
        <v xml:space="preserve">  …</v>
      </c>
      <c r="E14" s="774" t="str">
        <f>IFERROR(VLOOKUP(G14,Utilitaires!$A$11:$B$16,2),"")</f>
        <v>Il reste des critères à évaluer…</v>
      </c>
      <c r="F14" s="774"/>
      <c r="G14" s="213" t="str">
        <f>IFERROR(VLOOKUP(D14,Utilitaires!$A$21:$B$33,2),"")</f>
        <v>en attente</v>
      </c>
    </row>
    <row r="15" spans="1:7" ht="36.950000000000003" customHeight="1">
      <c r="A15" s="142">
        <f>MAX($A10)+1</f>
        <v>1</v>
      </c>
      <c r="B15" s="556" t="s">
        <v>236</v>
      </c>
      <c r="C15" s="150" t="s">
        <v>383</v>
      </c>
      <c r="D15" s="151" t="str">
        <f>IFERROR(VLOOKUP(C15,Utilitaires!$A$2:$C$7,3,),"")</f>
        <v xml:space="preserve">  …</v>
      </c>
      <c r="E15" s="152" t="str">
        <f>IFERROR(VLOOKUP(C15,Utilitaires!$A$2:$C$7,2,),"")</f>
        <v>Libellé du critère quand il sera choisi</v>
      </c>
      <c r="F15" s="153"/>
      <c r="G15" s="154"/>
    </row>
    <row r="16" spans="1:7" ht="36.950000000000003" customHeight="1">
      <c r="A16" s="142">
        <f>MAX($A$15:A15)+1</f>
        <v>2</v>
      </c>
      <c r="B16" s="557" t="s">
        <v>111</v>
      </c>
      <c r="C16" s="150" t="s">
        <v>383</v>
      </c>
      <c r="D16" s="143" t="str">
        <f>IFERROR(VLOOKUP(C16,Utilitaires!$A$2:$C$7,3,),"")</f>
        <v xml:space="preserve">  …</v>
      </c>
      <c r="E16" s="144" t="str">
        <f>IFERROR(VLOOKUP(C16,Utilitaires!$A$2:$C$7,2,),"")</f>
        <v>Libellé du critère quand il sera choisi</v>
      </c>
      <c r="F16" s="53"/>
      <c r="G16" s="56"/>
    </row>
    <row r="17" spans="1:7" ht="36.950000000000003" customHeight="1">
      <c r="A17" s="219">
        <f>MAX($A$15:A16)+1</f>
        <v>3</v>
      </c>
      <c r="B17" s="557" t="s">
        <v>112</v>
      </c>
      <c r="C17" s="150" t="s">
        <v>383</v>
      </c>
      <c r="D17" s="143" t="str">
        <f>IFERROR(VLOOKUP(C17,Utilitaires!$A$2:$C$7,3,),"")</f>
        <v xml:space="preserve">  …</v>
      </c>
      <c r="E17" s="144" t="str">
        <f>IFERROR(VLOOKUP(C17,Utilitaires!$A$2:$C$7,2,),"")</f>
        <v>Libellé du critère quand il sera choisi</v>
      </c>
      <c r="F17" s="53"/>
      <c r="G17" s="56"/>
    </row>
    <row r="18" spans="1:7" s="82" customFormat="1" ht="36.950000000000003" customHeight="1">
      <c r="A18" s="142">
        <f>MAX($A$15:A17)+1</f>
        <v>4</v>
      </c>
      <c r="B18" s="558" t="s">
        <v>113</v>
      </c>
      <c r="C18" s="150" t="s">
        <v>383</v>
      </c>
      <c r="D18" s="143" t="str">
        <f>IFERROR(VLOOKUP(C18,Utilitaires!$A$2:$C$7,3,),"")</f>
        <v xml:space="preserve">  …</v>
      </c>
      <c r="E18" s="144" t="str">
        <f>IFERROR(VLOOKUP(C18,Utilitaires!$A$2:$C$7,2,),"")</f>
        <v>Libellé du critère quand il sera choisi</v>
      </c>
      <c r="F18" s="157"/>
      <c r="G18" s="158"/>
    </row>
    <row r="19" spans="1:7" s="82" customFormat="1" ht="36.950000000000003" customHeight="1">
      <c r="A19" s="219">
        <f>MAX($A$15:A18)+1</f>
        <v>5</v>
      </c>
      <c r="B19" s="558" t="s">
        <v>114</v>
      </c>
      <c r="C19" s="150" t="s">
        <v>383</v>
      </c>
      <c r="D19" s="143" t="str">
        <f>IFERROR(VLOOKUP(C19,Utilitaires!$A$2:$C$7,3,),"")</f>
        <v xml:space="preserve">  …</v>
      </c>
      <c r="E19" s="144" t="str">
        <f>IFERROR(VLOOKUP(C19,Utilitaires!$A$2:$C$7,2,),"")</f>
        <v>Libellé du critère quand il sera choisi</v>
      </c>
      <c r="F19" s="157"/>
      <c r="G19" s="158"/>
    </row>
    <row r="20" spans="1:7" s="72" customFormat="1" ht="36.950000000000003" customHeight="1">
      <c r="A20" s="142">
        <f>MAX($A$15:A19)+1</f>
        <v>6</v>
      </c>
      <c r="B20" s="558" t="s">
        <v>115</v>
      </c>
      <c r="C20" s="150" t="s">
        <v>383</v>
      </c>
      <c r="D20" s="155" t="str">
        <f>IFERROR(VLOOKUP(C20,Utilitaires!$A$2:$C$7,3,),"")</f>
        <v xml:space="preserve">  …</v>
      </c>
      <c r="E20" s="156" t="str">
        <f>IFERROR(VLOOKUP(C20,Utilitaires!$A$2:$C$7,2,),"")</f>
        <v>Libellé du critère quand il sera choisi</v>
      </c>
      <c r="F20" s="157"/>
      <c r="G20" s="158"/>
    </row>
    <row r="21" spans="1:7" s="214" customFormat="1" ht="26.25" customHeight="1">
      <c r="A21" s="211" t="s">
        <v>116</v>
      </c>
      <c r="B21" s="775" t="s">
        <v>251</v>
      </c>
      <c r="C21" s="775"/>
      <c r="D21" s="212" t="str">
        <f>IF(COUNTIF(D22:D23,'Mode d''emploi'!$E$28)=COUNTIF(D22:D23,"&lt;&gt;"),'Mode d''emploi'!$E$28,IF(SUM(D22:D23)&gt;0,AVERAGE(D22:D23),Utilitaires!$C$2))</f>
        <v xml:space="preserve">  …</v>
      </c>
      <c r="E21" s="774" t="str">
        <f>IFERROR(VLOOKUP(G21,Utilitaires!$A$11:$B$16,2),"")</f>
        <v>Il reste des critères à évaluer…</v>
      </c>
      <c r="F21" s="774"/>
      <c r="G21" s="213" t="str">
        <f>IFERROR(VLOOKUP(D21,Utilitaires!$A$21:$B$33,2),"")</f>
        <v>en attente</v>
      </c>
    </row>
    <row r="22" spans="1:7" s="82" customFormat="1" ht="36.950000000000003" customHeight="1">
      <c r="A22" s="142">
        <f>MAX($A$15,A20)+1</f>
        <v>7</v>
      </c>
      <c r="B22" s="559" t="s">
        <v>123</v>
      </c>
      <c r="C22" s="150" t="s">
        <v>383</v>
      </c>
      <c r="D22" s="155" t="str">
        <f>IFERROR(VLOOKUP(C22,Utilitaires!$A$2:$C$7,3,),"")</f>
        <v xml:space="preserve">  …</v>
      </c>
      <c r="E22" s="160" t="str">
        <f>IFERROR(VLOOKUP(C22,Utilitaires!$A$2:$C$7,2,),"")</f>
        <v>Libellé du critère quand il sera choisi</v>
      </c>
      <c r="F22" s="157"/>
      <c r="G22" s="158"/>
    </row>
    <row r="23" spans="1:7" s="82" customFormat="1" ht="36.950000000000003" customHeight="1">
      <c r="A23" s="142">
        <f>MAX($A$15,A22)+1</f>
        <v>8</v>
      </c>
      <c r="B23" s="560" t="s">
        <v>120</v>
      </c>
      <c r="C23" s="150" t="s">
        <v>383</v>
      </c>
      <c r="D23" s="143" t="str">
        <f>IFERROR(VLOOKUP(C23,Utilitaires!$A$2:$C$7,3,),"")</f>
        <v xml:space="preserve">  …</v>
      </c>
      <c r="E23" s="145" t="str">
        <f>IFERROR(VLOOKUP(C23,Utilitaires!$A$2:$C$7,2,),"")</f>
        <v>Libellé du critère quand il sera choisi</v>
      </c>
      <c r="F23" s="53"/>
      <c r="G23" s="56"/>
    </row>
    <row r="24" spans="1:7" s="214" customFormat="1" ht="26.25" customHeight="1">
      <c r="A24" s="211" t="s">
        <v>250</v>
      </c>
      <c r="B24" s="775" t="s">
        <v>117</v>
      </c>
      <c r="C24" s="775"/>
      <c r="D24" s="212" t="str">
        <f>IF(COUNTIF(D25:D30,'Mode d''emploi'!$E$28)=COUNTIF(D25:D30,"&lt;&gt;"),'Mode d''emploi'!$E$28,IF(SUM(D25:D30)&gt;0,AVERAGE(D25:D30),Utilitaires!$C$2))</f>
        <v xml:space="preserve">  …</v>
      </c>
      <c r="E24" s="774" t="str">
        <f>IFERROR(VLOOKUP(G24,Utilitaires!$A$11:$B$16,2),"")</f>
        <v>Il reste des critères à évaluer…</v>
      </c>
      <c r="F24" s="774"/>
      <c r="G24" s="213" t="str">
        <f>IFERROR(VLOOKUP(D24,Utilitaires!$A$21:$B$33,2),"")</f>
        <v>en attente</v>
      </c>
    </row>
    <row r="25" spans="1:7" ht="36.75" customHeight="1">
      <c r="A25" s="219">
        <f>MAX($A$15:A24)+1</f>
        <v>9</v>
      </c>
      <c r="B25" s="556" t="s">
        <v>118</v>
      </c>
      <c r="C25" s="150" t="s">
        <v>383</v>
      </c>
      <c r="D25" s="151" t="str">
        <f>IFERROR(VLOOKUP(C25,Utilitaires!$A$2:$C$7,3,),"")</f>
        <v xml:space="preserve">  …</v>
      </c>
      <c r="E25" s="159" t="str">
        <f>IFERROR(VLOOKUP(C25,Utilitaires!$A$2:$C$7,2,),"")</f>
        <v>Libellé du critère quand il sera choisi</v>
      </c>
      <c r="F25" s="153"/>
      <c r="G25" s="154"/>
    </row>
    <row r="26" spans="1:7" ht="36.75" customHeight="1">
      <c r="A26" s="220">
        <f>MAX($A$15,A25)+1</f>
        <v>10</v>
      </c>
      <c r="B26" s="561" t="s">
        <v>119</v>
      </c>
      <c r="C26" s="150" t="s">
        <v>383</v>
      </c>
      <c r="D26" s="143" t="str">
        <f>IFERROR(VLOOKUP(C26,Utilitaires!$A$2:$C$7,3,),"")</f>
        <v xml:space="preserve">  …</v>
      </c>
      <c r="E26" s="545" t="str">
        <f>IFERROR(VLOOKUP(C26,Utilitaires!$A$2:$C$7,2,),"")</f>
        <v>Libellé du critère quand il sera choisi</v>
      </c>
      <c r="F26" s="157"/>
      <c r="G26" s="158"/>
    </row>
    <row r="27" spans="1:7" ht="33" customHeight="1">
      <c r="A27" s="219">
        <f>MAX($A$15:A26)+1</f>
        <v>11</v>
      </c>
      <c r="B27" s="556" t="s">
        <v>237</v>
      </c>
      <c r="C27" s="150" t="s">
        <v>383</v>
      </c>
      <c r="D27" s="151" t="str">
        <f>IFERROR(VLOOKUP(C27,Utilitaires!$A$2:$C$7,3,),"")</f>
        <v xml:space="preserve">  …</v>
      </c>
      <c r="E27" s="159" t="str">
        <f>IFERROR(VLOOKUP(C27,Utilitaires!$A$2:$C$7,2,),"")</f>
        <v>Libellé du critère quand il sera choisi</v>
      </c>
      <c r="F27" s="53"/>
      <c r="G27" s="548"/>
    </row>
    <row r="28" spans="1:7" s="74" customFormat="1" ht="36.75" customHeight="1">
      <c r="A28" s="219">
        <f>MAX($A$15:A27)+1</f>
        <v>12</v>
      </c>
      <c r="B28" s="560" t="s">
        <v>243</v>
      </c>
      <c r="C28" s="150" t="s">
        <v>383</v>
      </c>
      <c r="D28" s="155" t="str">
        <f>IFERROR(VLOOKUP(C28,Utilitaires!$A$2:$C$7,3,),"")</f>
        <v xml:space="preserve">  …</v>
      </c>
      <c r="E28" s="160" t="str">
        <f>IFERROR(VLOOKUP(C28,Utilitaires!$A$2:$C$7,2,),"")</f>
        <v>Libellé du critère quand il sera choisi</v>
      </c>
      <c r="F28" s="53"/>
      <c r="G28" s="158"/>
    </row>
    <row r="29" spans="1:7" ht="36.75" customHeight="1">
      <c r="A29" s="219">
        <f>MAX($A$15:A28)+1</f>
        <v>13</v>
      </c>
      <c r="B29" s="581" t="s">
        <v>121</v>
      </c>
      <c r="C29" s="150" t="s">
        <v>383</v>
      </c>
      <c r="D29" s="143" t="str">
        <f>IFERROR(VLOOKUP(C29,Utilitaires!$A$2:$C$7,3,),"")</f>
        <v xml:space="preserve">  …</v>
      </c>
      <c r="E29" s="545" t="str">
        <f>IFERROR(VLOOKUP(C29,Utilitaires!$A$2:$C$7,2,),"")</f>
        <v>Libellé du critère quand il sera choisi</v>
      </c>
      <c r="F29" s="153"/>
      <c r="G29" s="548"/>
    </row>
    <row r="30" spans="1:7" ht="32.25" customHeight="1">
      <c r="A30" s="583">
        <f>MAX($A$15,A29)+1</f>
        <v>14</v>
      </c>
      <c r="B30" s="584" t="s">
        <v>122</v>
      </c>
      <c r="C30" s="585" t="s">
        <v>383</v>
      </c>
      <c r="D30" s="143" t="str">
        <f>IFERROR(VLOOKUP(C30,Utilitaires!$A$2:$C$7,3,),"")</f>
        <v xml:space="preserve">  …</v>
      </c>
      <c r="E30" s="145" t="str">
        <f>IFERROR(VLOOKUP(C30,Utilitaires!$A$2:$C$7,2,),"")</f>
        <v>Libellé du critère quand il sera choisi</v>
      </c>
      <c r="F30" s="53"/>
      <c r="G30" s="56"/>
    </row>
    <row r="31" spans="1:7" s="81" customFormat="1" ht="34.5" customHeight="1">
      <c r="A31" s="582" t="s">
        <v>124</v>
      </c>
      <c r="B31" s="797" t="s">
        <v>125</v>
      </c>
      <c r="C31" s="797"/>
      <c r="D31" s="362" t="str">
        <f>IF(COUNTIF(D32:D74,'Mode d''emploi'!$E$28)=COUNTIF(D32:D74,"&lt;&gt;"),'Mode d''emploi'!$E$28,IF(SUM(D32:D74)&gt;0,AVERAGE(D32,D40,D55,D62),Utilitaires!$C$2))</f>
        <v xml:space="preserve">  …</v>
      </c>
      <c r="E31" s="798" t="str">
        <f>IFERROR(VLOOKUP(G31,Utilitaires!$A$11:$B$16,2,FALSE),"")</f>
        <v>Il reste des critères à évaluer…</v>
      </c>
      <c r="F31" s="798"/>
      <c r="G31" s="363" t="str">
        <f>IFERROR(VLOOKUP(D31,Utilitaires!$A$21:$B$33,2),Utilitaires!$A$4)</f>
        <v>en attente</v>
      </c>
    </row>
    <row r="32" spans="1:7" s="214" customFormat="1" ht="27" customHeight="1">
      <c r="A32" s="359" t="s">
        <v>126</v>
      </c>
      <c r="B32" s="795" t="s">
        <v>127</v>
      </c>
      <c r="C32" s="795"/>
      <c r="D32" s="360" t="str">
        <f>IF(COUNTIF(D33:D39,'Mode d''emploi'!$E$28)=COUNTIF(D33:D39,"&lt;&gt;"),'Mode d''emploi'!$E$28,IF(SUM(D33:D39)&gt;0,AVERAGE(D33:D39),Utilitaires!$C$2))</f>
        <v xml:space="preserve">  …</v>
      </c>
      <c r="E32" s="794" t="str">
        <f>IFERROR(VLOOKUP(G32,Utilitaires!$A$11:$B$16,2),"")</f>
        <v>Il reste des critères à évaluer…</v>
      </c>
      <c r="F32" s="794"/>
      <c r="G32" s="361" t="str">
        <f>IFERROR(VLOOKUP(D32,Utilitaires!$A$21:$B$33,2),"")</f>
        <v>en attente</v>
      </c>
    </row>
    <row r="33" spans="1:7" ht="36.75" customHeight="1">
      <c r="A33" s="222">
        <f>MAX($A$15,A30)+1</f>
        <v>15</v>
      </c>
      <c r="B33" s="562" t="s">
        <v>128</v>
      </c>
      <c r="C33" s="150" t="s">
        <v>383</v>
      </c>
      <c r="D33" s="162" t="str">
        <f>IFERROR(VLOOKUP(C33,Utilitaires!$A$2:$C$7,3,),"")</f>
        <v xml:space="preserve">  …</v>
      </c>
      <c r="E33" s="163" t="str">
        <f>IFERROR(VLOOKUP(C33,Utilitaires!$A$2:$C$7,2,),"")</f>
        <v>Libellé du critère quand il sera choisi</v>
      </c>
      <c r="F33" s="153"/>
      <c r="G33" s="154"/>
    </row>
    <row r="34" spans="1:7" ht="36.75" customHeight="1">
      <c r="A34" s="223">
        <f>MAX($A$15,A33)+1</f>
        <v>16</v>
      </c>
      <c r="B34" s="563" t="s">
        <v>244</v>
      </c>
      <c r="C34" s="150" t="s">
        <v>383</v>
      </c>
      <c r="D34" s="146" t="str">
        <f>IFERROR(VLOOKUP(C34,Utilitaires!$A$2:$C$7,3,),"")</f>
        <v xml:space="preserve">  …</v>
      </c>
      <c r="E34" s="147" t="str">
        <f>IFERROR(VLOOKUP(C34,Utilitaires!$A$2:$C$7,2,),"")</f>
        <v>Libellé du critère quand il sera choisi</v>
      </c>
      <c r="F34" s="53"/>
      <c r="G34" s="56"/>
    </row>
    <row r="35" spans="1:7" ht="36.75" customHeight="1">
      <c r="A35" s="221">
        <f>MAX($A$15,A34)+1</f>
        <v>17</v>
      </c>
      <c r="B35" s="563" t="s">
        <v>245</v>
      </c>
      <c r="C35" s="150" t="s">
        <v>383</v>
      </c>
      <c r="D35" s="146" t="str">
        <f>IFERROR(VLOOKUP(C35,Utilitaires!$A$2:$C$7,3,),"")</f>
        <v xml:space="preserve">  …</v>
      </c>
      <c r="E35" s="546" t="str">
        <f>IFERROR(VLOOKUP(C35,Utilitaires!$A$2:$C$7,2,),"")</f>
        <v>Libellé du critère quand il sera choisi</v>
      </c>
      <c r="F35" s="53"/>
      <c r="G35" s="158"/>
    </row>
    <row r="36" spans="1:7" ht="36.75" customHeight="1">
      <c r="A36" s="221">
        <f>MAX($A$15,A35)+1</f>
        <v>18</v>
      </c>
      <c r="B36" s="563" t="s">
        <v>129</v>
      </c>
      <c r="C36" s="150" t="s">
        <v>383</v>
      </c>
      <c r="D36" s="162" t="str">
        <f>IFERROR(VLOOKUP(C36,Utilitaires!$A$2:$C$7,3,),"")</f>
        <v xml:space="preserve">  …</v>
      </c>
      <c r="E36" s="163" t="str">
        <f>IFERROR(VLOOKUP(C36,Utilitaires!$A$2:$C$7,2,),"")</f>
        <v>Libellé du critère quand il sera choisi</v>
      </c>
      <c r="F36" s="153"/>
      <c r="G36" s="548"/>
    </row>
    <row r="37" spans="1:7" s="74" customFormat="1" ht="36.75" customHeight="1">
      <c r="A37" s="223">
        <f>MAX($A$15,A36)+1</f>
        <v>19</v>
      </c>
      <c r="B37" s="563" t="s">
        <v>246</v>
      </c>
      <c r="C37" s="150" t="s">
        <v>383</v>
      </c>
      <c r="D37" s="146" t="str">
        <f>IFERROR(VLOOKUP(C37,Utilitaires!$A$2:$C$7,3,),"")</f>
        <v xml:space="preserve">  …</v>
      </c>
      <c r="E37" s="147" t="str">
        <f>IFERROR(VLOOKUP(C37,Utilitaires!$A$2:$C$7,2,),"")</f>
        <v>Libellé du critère quand il sera choisi</v>
      </c>
      <c r="F37" s="53"/>
      <c r="G37" s="56"/>
    </row>
    <row r="38" spans="1:7" s="72" customFormat="1" ht="54">
      <c r="A38" s="221">
        <f>MAX($A$15,A37)+1</f>
        <v>20</v>
      </c>
      <c r="B38" s="563" t="s">
        <v>130</v>
      </c>
      <c r="C38" s="150" t="s">
        <v>383</v>
      </c>
      <c r="D38" s="164" t="str">
        <f>IFERROR(VLOOKUP(C38,Utilitaires!$A$2:$C$7,3,),"")</f>
        <v xml:space="preserve">  …</v>
      </c>
      <c r="E38" s="546" t="str">
        <f>IFERROR(VLOOKUP(C38,Utilitaires!$A$2:$C$7,2,),"")</f>
        <v>Libellé du critère quand il sera choisi</v>
      </c>
      <c r="F38" s="53"/>
      <c r="G38" s="158"/>
    </row>
    <row r="39" spans="1:7" s="72" customFormat="1" ht="36.75" customHeight="1">
      <c r="A39" s="219">
        <f>MAX($A$15:A38)+1</f>
        <v>21</v>
      </c>
      <c r="B39" s="564" t="s">
        <v>247</v>
      </c>
      <c r="C39" s="150" t="s">
        <v>383</v>
      </c>
      <c r="D39" s="547" t="str">
        <f>IFERROR(VLOOKUP(C39,Utilitaires!$A$2:$C$7,3,),"")</f>
        <v xml:space="preserve">  …</v>
      </c>
      <c r="E39" s="163" t="str">
        <f>IFERROR(VLOOKUP(C39,Utilitaires!$A$2:$C$7,2,),"")</f>
        <v>Libellé du critère quand il sera choisi</v>
      </c>
      <c r="F39" s="161"/>
      <c r="G39" s="549"/>
    </row>
    <row r="40" spans="1:7" s="214" customFormat="1" ht="27" customHeight="1">
      <c r="A40" s="359" t="s">
        <v>227</v>
      </c>
      <c r="B40" s="795" t="s">
        <v>131</v>
      </c>
      <c r="C40" s="795"/>
      <c r="D40" s="360" t="str">
        <f>IF(COUNTIF(D41:D54,'Mode d''emploi'!$E$28)=COUNTIF(D41:D54,"&lt;&gt;"),'Mode d''emploi'!$E$28,IF(SUM(D41:D54)&gt;0,AVERAGE(D41:D54),Utilitaires!$C$2))</f>
        <v xml:space="preserve">  …</v>
      </c>
      <c r="E40" s="794" t="str">
        <f>IFERROR(VLOOKUP(G40,Utilitaires!$A$11:$B$16,2),"")</f>
        <v>Il reste des critères à évaluer…</v>
      </c>
      <c r="F40" s="794"/>
      <c r="G40" s="361" t="str">
        <f>IFERROR(VLOOKUP(D40,Utilitaires!$A$21:$B$33,2),"")</f>
        <v>en attente</v>
      </c>
    </row>
    <row r="41" spans="1:7" s="72" customFormat="1" ht="36.75" customHeight="1">
      <c r="A41" s="222">
        <f>MAX($A$15,A39)+1</f>
        <v>22</v>
      </c>
      <c r="B41" s="565" t="s">
        <v>248</v>
      </c>
      <c r="C41" s="150" t="s">
        <v>383</v>
      </c>
      <c r="D41" s="162" t="str">
        <f>IFERROR(VLOOKUP(C41,Utilitaires!$A$2:$C$7,3,),"")</f>
        <v xml:space="preserve">  …</v>
      </c>
      <c r="E41" s="163" t="str">
        <f>IFERROR(VLOOKUP(C41,Utilitaires!$A$2:$C$7,2,),"")</f>
        <v>Libellé du critère quand il sera choisi</v>
      </c>
      <c r="F41" s="153"/>
      <c r="G41" s="154"/>
    </row>
    <row r="42" spans="1:7" s="74" customFormat="1" ht="36.75" customHeight="1">
      <c r="A42" s="223">
        <f t="shared" ref="A42:A54" si="0">MAX($A$15,A41)+1</f>
        <v>23</v>
      </c>
      <c r="B42" s="565" t="s">
        <v>132</v>
      </c>
      <c r="C42" s="150" t="s">
        <v>383</v>
      </c>
      <c r="D42" s="146" t="str">
        <f>IFERROR(VLOOKUP(C42,Utilitaires!$A$2:$C$7,3,),"")</f>
        <v xml:space="preserve">  …</v>
      </c>
      <c r="E42" s="147" t="str">
        <f>IFERROR(VLOOKUP(C42,Utilitaires!$A$2:$C$7,2,),"")</f>
        <v>Libellé du critère quand il sera choisi</v>
      </c>
      <c r="F42" s="53"/>
      <c r="G42" s="56"/>
    </row>
    <row r="43" spans="1:7" s="72" customFormat="1" ht="36.75" customHeight="1">
      <c r="A43" s="222">
        <f t="shared" si="0"/>
        <v>24</v>
      </c>
      <c r="B43" s="565" t="s">
        <v>133</v>
      </c>
      <c r="C43" s="150" t="s">
        <v>383</v>
      </c>
      <c r="D43" s="146" t="str">
        <f>IFERROR(VLOOKUP(C43,Utilitaires!$A$2:$C$7,3,),"")</f>
        <v xml:space="preserve">  …</v>
      </c>
      <c r="E43" s="165" t="str">
        <f>IFERROR(VLOOKUP(C43,Utilitaires!$A$2:$C$7,2,),"")</f>
        <v>Libellé du critère quand il sera choisi</v>
      </c>
      <c r="F43" s="157"/>
      <c r="G43" s="158"/>
    </row>
    <row r="44" spans="1:7" s="72" customFormat="1" ht="36.75" customHeight="1">
      <c r="A44" s="222">
        <f t="shared" si="0"/>
        <v>25</v>
      </c>
      <c r="B44" s="565" t="s">
        <v>238</v>
      </c>
      <c r="C44" s="150" t="s">
        <v>383</v>
      </c>
      <c r="D44" s="162" t="str">
        <f>IFERROR(VLOOKUP(C44,Utilitaires!$A$2:$C$7,3,),"")</f>
        <v xml:space="preserve">  …</v>
      </c>
      <c r="E44" s="546" t="str">
        <f>IFERROR(VLOOKUP(C44,Utilitaires!$A$2:$C$7,2,),"")</f>
        <v>Libellé du critère quand il sera choisi</v>
      </c>
      <c r="F44" s="53"/>
      <c r="G44" s="548"/>
    </row>
    <row r="45" spans="1:7" s="74" customFormat="1" ht="36.75" customHeight="1">
      <c r="A45" s="219">
        <f>MAX($A$15:A44)+1</f>
        <v>26</v>
      </c>
      <c r="B45" s="565" t="s">
        <v>134</v>
      </c>
      <c r="C45" s="150" t="s">
        <v>383</v>
      </c>
      <c r="D45" s="146" t="str">
        <f>IFERROR(VLOOKUP(C45,Utilitaires!$A$2:$C$7,3,),"")</f>
        <v xml:space="preserve">  …</v>
      </c>
      <c r="E45" s="147" t="str">
        <f>IFERROR(VLOOKUP(C45,Utilitaires!$A$2:$C$7,2,),"")</f>
        <v>Libellé du critère quand il sera choisi</v>
      </c>
      <c r="F45" s="53"/>
      <c r="G45" s="56"/>
    </row>
    <row r="46" spans="1:7" s="72" customFormat="1" ht="36.75" customHeight="1">
      <c r="A46" s="219">
        <f>MAX($A$15:A45)+1</f>
        <v>27</v>
      </c>
      <c r="B46" s="565" t="s">
        <v>135</v>
      </c>
      <c r="C46" s="150" t="s">
        <v>383</v>
      </c>
      <c r="D46" s="146" t="str">
        <f>IFERROR(VLOOKUP(C46,Utilitaires!$A$2:$C$7,3,),"")</f>
        <v xml:space="preserve">  …</v>
      </c>
      <c r="E46" s="546" t="str">
        <f>IFERROR(VLOOKUP(C46,Utilitaires!$A$2:$C$7,2,),"")</f>
        <v>Libellé du critère quand il sera choisi</v>
      </c>
      <c r="F46" s="53"/>
      <c r="G46" s="548"/>
    </row>
    <row r="47" spans="1:7" s="72" customFormat="1" ht="45">
      <c r="A47" s="219">
        <f>MAX($A$15:A46)+1</f>
        <v>28</v>
      </c>
      <c r="B47" s="565" t="s">
        <v>136</v>
      </c>
      <c r="C47" s="150" t="s">
        <v>383</v>
      </c>
      <c r="D47" s="162" t="str">
        <f>IFERROR(VLOOKUP(C47,Utilitaires!$A$2:$C$7,3,),"")</f>
        <v xml:space="preserve">  …</v>
      </c>
      <c r="E47" s="163" t="str">
        <f>IFERROR(VLOOKUP(C47,Utilitaires!$A$2:$C$7,2,),"")</f>
        <v>Libellé du critère quand il sera choisi</v>
      </c>
      <c r="F47" s="153"/>
      <c r="G47" s="154"/>
    </row>
    <row r="48" spans="1:7" s="72" customFormat="1" ht="36.75" customHeight="1">
      <c r="A48" s="221">
        <f t="shared" si="0"/>
        <v>29</v>
      </c>
      <c r="B48" s="565" t="s">
        <v>137</v>
      </c>
      <c r="C48" s="150" t="s">
        <v>383</v>
      </c>
      <c r="D48" s="164" t="str">
        <f>IFERROR(VLOOKUP(C48,Utilitaires!$A$2:$C$7,3,),"")</f>
        <v xml:space="preserve">  …</v>
      </c>
      <c r="E48" s="165" t="str">
        <f>IFERROR(VLOOKUP(C48,Utilitaires!$A$2:$C$7,2,),"")</f>
        <v>Libellé du critère quand il sera choisi</v>
      </c>
      <c r="F48" s="53"/>
      <c r="G48" s="158"/>
    </row>
    <row r="49" spans="1:7" s="72" customFormat="1" ht="36">
      <c r="A49" s="221">
        <f t="shared" si="0"/>
        <v>30</v>
      </c>
      <c r="B49" s="565" t="s">
        <v>239</v>
      </c>
      <c r="C49" s="150" t="s">
        <v>383</v>
      </c>
      <c r="D49" s="146" t="str">
        <f>IFERROR(VLOOKUP(C49,Utilitaires!$A$2:$C$7,3,),"")</f>
        <v xml:space="preserve">  …</v>
      </c>
      <c r="E49" s="546" t="str">
        <f>IFERROR(VLOOKUP(C49,Utilitaires!$A$2:$C$7,2,),"")</f>
        <v>Libellé du critère quand il sera choisi</v>
      </c>
      <c r="F49" s="153"/>
      <c r="G49" s="548"/>
    </row>
    <row r="50" spans="1:7" s="72" customFormat="1" ht="36">
      <c r="A50" s="221">
        <f t="shared" si="0"/>
        <v>31</v>
      </c>
      <c r="B50" s="565" t="s">
        <v>138</v>
      </c>
      <c r="C50" s="150" t="s">
        <v>383</v>
      </c>
      <c r="D50" s="146" t="str">
        <f>IFERROR(VLOOKUP(C50,Utilitaires!$A$2:$C$7,3,),"")</f>
        <v xml:space="preserve">  …</v>
      </c>
      <c r="E50" s="165" t="str">
        <f>IFERROR(VLOOKUP(C50,Utilitaires!$A$2:$C$7,2,),"")</f>
        <v>Libellé du critère quand il sera choisi</v>
      </c>
      <c r="F50" s="157"/>
      <c r="G50" s="158"/>
    </row>
    <row r="51" spans="1:7" s="72" customFormat="1" ht="36">
      <c r="A51" s="219">
        <f>MAX($A$15:A50)+1</f>
        <v>32</v>
      </c>
      <c r="B51" s="563" t="s">
        <v>249</v>
      </c>
      <c r="C51" s="150" t="s">
        <v>383</v>
      </c>
      <c r="D51" s="162" t="str">
        <f>IFERROR(VLOOKUP(C51,Utilitaires!$A$2:$C$7,3,),"")</f>
        <v xml:space="preserve">  …</v>
      </c>
      <c r="E51" s="546" t="str">
        <f>IFERROR(VLOOKUP(C51,Utilitaires!$A$2:$C$7,2,),"")</f>
        <v>Libellé du critère quand il sera choisi</v>
      </c>
      <c r="F51" s="53"/>
      <c r="G51" s="548"/>
    </row>
    <row r="52" spans="1:7" s="72" customFormat="1" ht="45">
      <c r="A52" s="221">
        <f t="shared" si="0"/>
        <v>33</v>
      </c>
      <c r="B52" s="564" t="s">
        <v>139</v>
      </c>
      <c r="C52" s="150" t="s">
        <v>383</v>
      </c>
      <c r="D52" s="164" t="str">
        <f>IFERROR(VLOOKUP(C52,Utilitaires!$A$2:$C$7,3,),"")</f>
        <v xml:space="preserve">  …</v>
      </c>
      <c r="E52" s="546" t="str">
        <f>IFERROR(VLOOKUP(C52,Utilitaires!$A$2:$C$7,2,),"")</f>
        <v>Libellé du critère quand il sera choisi</v>
      </c>
      <c r="F52" s="157"/>
      <c r="G52" s="158"/>
    </row>
    <row r="53" spans="1:7" s="72" customFormat="1" ht="36.75" customHeight="1">
      <c r="A53" s="221">
        <f t="shared" si="0"/>
        <v>34</v>
      </c>
      <c r="B53" s="564" t="s">
        <v>140</v>
      </c>
      <c r="C53" s="150" t="s">
        <v>383</v>
      </c>
      <c r="D53" s="146" t="str">
        <f>IFERROR(VLOOKUP(C53,Utilitaires!$A$2:$C$7,3,),"")</f>
        <v xml:space="preserve">  …</v>
      </c>
      <c r="E53" s="163" t="str">
        <f>IFERROR(VLOOKUP(C53,Utilitaires!$A$2:$C$7,2,),"")</f>
        <v>Libellé du critère quand il sera choisi</v>
      </c>
      <c r="F53" s="53"/>
      <c r="G53" s="548"/>
    </row>
    <row r="54" spans="1:7" s="77" customFormat="1" ht="36.75" customHeight="1">
      <c r="A54" s="221">
        <f t="shared" si="0"/>
        <v>35</v>
      </c>
      <c r="B54" s="564" t="s">
        <v>141</v>
      </c>
      <c r="C54" s="150" t="s">
        <v>383</v>
      </c>
      <c r="D54" s="146" t="str">
        <f>IFERROR(VLOOKUP(C54,Utilitaires!$A$2:$C$7,3,),"")</f>
        <v xml:space="preserve">  …</v>
      </c>
      <c r="E54" s="147" t="str">
        <f>IFERROR(VLOOKUP(C54,Utilitaires!$A$2:$C$7,2,),"")</f>
        <v>Libellé du critère quand il sera choisi</v>
      </c>
      <c r="F54" s="53"/>
      <c r="G54" s="56"/>
    </row>
    <row r="55" spans="1:7" s="214" customFormat="1" ht="27" customHeight="1">
      <c r="A55" s="359" t="s">
        <v>228</v>
      </c>
      <c r="B55" s="795" t="s">
        <v>142</v>
      </c>
      <c r="C55" s="795"/>
      <c r="D55" s="360" t="str">
        <f>IF(COUNTIF(D56:D61,'Mode d''emploi'!$E$28)=COUNTIF(D56:D61,"&lt;&gt;"),'Mode d''emploi'!$E$28,IF(SUM(D56:D61)&gt;0,AVERAGE(D56:D61),Utilitaires!$C$2))</f>
        <v xml:space="preserve">  …</v>
      </c>
      <c r="E55" s="794" t="str">
        <f>IFERROR(VLOOKUP(G55,Utilitaires!$A$11:$B$16,2),"")</f>
        <v>Il reste des critères à évaluer…</v>
      </c>
      <c r="F55" s="794"/>
      <c r="G55" s="361" t="str">
        <f>IFERROR(VLOOKUP(D55,Utilitaires!$A$21:$B$33,2),"")</f>
        <v>en attente</v>
      </c>
    </row>
    <row r="56" spans="1:7" s="77" customFormat="1" ht="45">
      <c r="A56" s="222">
        <f>MAX($A$15,A54)+1</f>
        <v>36</v>
      </c>
      <c r="B56" s="562" t="s">
        <v>327</v>
      </c>
      <c r="C56" s="150" t="s">
        <v>383</v>
      </c>
      <c r="D56" s="162" t="str">
        <f>IFERROR(VLOOKUP(C56,Utilitaires!$A$2:$C$7,3,),"")</f>
        <v xml:space="preserve">  …</v>
      </c>
      <c r="E56" s="163" t="str">
        <f>IFERROR(VLOOKUP(C56,Utilitaires!$A$2:$C$7,2,),"")</f>
        <v>Libellé du critère quand il sera choisi</v>
      </c>
      <c r="F56" s="153"/>
      <c r="G56" s="154"/>
    </row>
    <row r="57" spans="1:7" s="77" customFormat="1" ht="45">
      <c r="A57" s="223">
        <f t="shared" ref="A57" si="1">MAX($A$15,A56)+1</f>
        <v>37</v>
      </c>
      <c r="B57" s="563" t="s">
        <v>320</v>
      </c>
      <c r="C57" s="150" t="s">
        <v>383</v>
      </c>
      <c r="D57" s="146" t="str">
        <f>IFERROR(VLOOKUP(C57,Utilitaires!$A$2:$C$7,3,),"")</f>
        <v xml:space="preserve">  …</v>
      </c>
      <c r="E57" s="147" t="str">
        <f>IFERROR(VLOOKUP(C57,Utilitaires!$A$2:$C$7,2,),"")</f>
        <v>Libellé du critère quand il sera choisi</v>
      </c>
      <c r="F57" s="53"/>
      <c r="G57" s="56"/>
    </row>
    <row r="58" spans="1:7" s="77" customFormat="1" ht="36">
      <c r="A58" s="221">
        <f>MAX($A$15,A57)+1</f>
        <v>38</v>
      </c>
      <c r="B58" s="563" t="s">
        <v>143</v>
      </c>
      <c r="C58" s="150" t="s">
        <v>383</v>
      </c>
      <c r="D58" s="146" t="str">
        <f>IFERROR(VLOOKUP(C58,Utilitaires!$A$2:$C$7,3,),"")</f>
        <v xml:space="preserve">  …</v>
      </c>
      <c r="E58" s="147" t="str">
        <f>IFERROR(VLOOKUP(C58,Utilitaires!$A$2:$C$7,2,),"")</f>
        <v>Libellé du critère quand il sera choisi</v>
      </c>
      <c r="F58" s="53"/>
      <c r="G58" s="56"/>
    </row>
    <row r="59" spans="1:7" s="82" customFormat="1" ht="45">
      <c r="A59" s="219">
        <f>MAX($A$15:A58)+1</f>
        <v>39</v>
      </c>
      <c r="B59" s="564" t="s">
        <v>146</v>
      </c>
      <c r="C59" s="150" t="s">
        <v>383</v>
      </c>
      <c r="D59" s="146" t="str">
        <f>IFERROR(VLOOKUP(C59,Utilitaires!$A$2:$C$7,3,),"")</f>
        <v xml:space="preserve">  …</v>
      </c>
      <c r="E59" s="147" t="str">
        <f>IFERROR(VLOOKUP(C59,Utilitaires!$A$2:$C$7,2,),"")</f>
        <v>Libellé du critère quand il sera choisi</v>
      </c>
      <c r="F59" s="53"/>
      <c r="G59" s="56"/>
    </row>
    <row r="60" spans="1:7" s="77" customFormat="1" ht="36.950000000000003" customHeight="1">
      <c r="A60" s="221">
        <f>MAX($A$15,A59)+1</f>
        <v>40</v>
      </c>
      <c r="B60" s="563" t="s">
        <v>144</v>
      </c>
      <c r="C60" s="150" t="s">
        <v>383</v>
      </c>
      <c r="D60" s="146" t="str">
        <f>IFERROR(VLOOKUP(C60,Utilitaires!$A$2:$C$7,3,),"")</f>
        <v xml:space="preserve">  …</v>
      </c>
      <c r="E60" s="147" t="str">
        <f>IFERROR(VLOOKUP(C60,Utilitaires!$A$2:$C$7,2,),"")</f>
        <v>Libellé du critère quand il sera choisi</v>
      </c>
      <c r="F60" s="53"/>
      <c r="G60" s="56"/>
    </row>
    <row r="61" spans="1:7" s="72" customFormat="1" ht="45">
      <c r="A61" s="221">
        <f>MAX($A$15,A60)+1</f>
        <v>41</v>
      </c>
      <c r="B61" s="563" t="s">
        <v>145</v>
      </c>
      <c r="C61" s="150" t="s">
        <v>383</v>
      </c>
      <c r="D61" s="164" t="str">
        <f>IFERROR(VLOOKUP(C61,Utilitaires!$A$2:$C$7,3,),"")</f>
        <v xml:space="preserve">  …</v>
      </c>
      <c r="E61" s="165" t="str">
        <f>IFERROR(VLOOKUP(C61,Utilitaires!$A$2:$C$7,2,),"")</f>
        <v>Libellé du critère quand il sera choisi</v>
      </c>
      <c r="F61" s="157"/>
      <c r="G61" s="158"/>
    </row>
    <row r="62" spans="1:7" s="214" customFormat="1" ht="27" customHeight="1">
      <c r="A62" s="359" t="s">
        <v>229</v>
      </c>
      <c r="B62" s="795" t="s">
        <v>147</v>
      </c>
      <c r="C62" s="795"/>
      <c r="D62" s="360" t="str">
        <f>IF(COUNTIF(D63:D74,'Mode d''emploi'!$E$28)=COUNTIF(D63:D74,"&lt;&gt;"),'Mode d''emploi'!$E$28,IF(SUM(D63:D74)&gt;0,AVERAGE(D63:D74),Utilitaires!$C$2))</f>
        <v xml:space="preserve">  …</v>
      </c>
      <c r="E62" s="794" t="str">
        <f>IFERROR(VLOOKUP(G62,Utilitaires!$A$11:$B$16,2),"")</f>
        <v>Il reste des critères à évaluer…</v>
      </c>
      <c r="F62" s="794"/>
      <c r="G62" s="361" t="str">
        <f>IFERROR(VLOOKUP(D62,Utilitaires!$A$21:$B$33,2),"")</f>
        <v>en attente</v>
      </c>
    </row>
    <row r="63" spans="1:7" s="72" customFormat="1" ht="36.950000000000003" customHeight="1">
      <c r="A63" s="222">
        <f>MAX($A$15,A61)+1</f>
        <v>42</v>
      </c>
      <c r="B63" s="562" t="s">
        <v>148</v>
      </c>
      <c r="C63" s="150" t="s">
        <v>383</v>
      </c>
      <c r="D63" s="162" t="str">
        <f>IFERROR(VLOOKUP(C63,Utilitaires!$A$2:$C$7,3,),"")</f>
        <v xml:space="preserve">  …</v>
      </c>
      <c r="E63" s="163" t="str">
        <f>IFERROR(VLOOKUP(C63,Utilitaires!$A$2:$C$7,2,),"")</f>
        <v>Libellé du critère quand il sera choisi</v>
      </c>
      <c r="F63" s="153"/>
      <c r="G63" s="154"/>
    </row>
    <row r="64" spans="1:7" s="72" customFormat="1" ht="36.950000000000003" customHeight="1">
      <c r="A64" s="223">
        <f t="shared" ref="A64:A69" si="2">MAX($A$15,A63)+1</f>
        <v>43</v>
      </c>
      <c r="B64" s="563" t="s">
        <v>149</v>
      </c>
      <c r="C64" s="150" t="s">
        <v>383</v>
      </c>
      <c r="D64" s="146" t="str">
        <f>IFERROR(VLOOKUP(C64,Utilitaires!$A$2:$C$7,3,),"")</f>
        <v xml:space="preserve">  …</v>
      </c>
      <c r="E64" s="147" t="str">
        <f>IFERROR(VLOOKUP(C64,Utilitaires!$A$2:$C$7,2,),"")</f>
        <v>Libellé du critère quand il sera choisi</v>
      </c>
      <c r="F64" s="53"/>
      <c r="G64" s="56"/>
    </row>
    <row r="65" spans="1:7" s="72" customFormat="1" ht="36">
      <c r="A65" s="219">
        <f>MAX($A$15:A64)+1</f>
        <v>44</v>
      </c>
      <c r="B65" s="563" t="s">
        <v>337</v>
      </c>
      <c r="C65" s="150" t="s">
        <v>383</v>
      </c>
      <c r="D65" s="146" t="str">
        <f>IFERROR(VLOOKUP(C65,Utilitaires!$A$2:$C$7,3,),"")</f>
        <v xml:space="preserve">  …</v>
      </c>
      <c r="E65" s="147" t="str">
        <f>IFERROR(VLOOKUP(C65,Utilitaires!$A$2:$C$7,2,),"")</f>
        <v>Libellé du critère quand il sera choisi</v>
      </c>
      <c r="F65" s="53"/>
      <c r="G65" s="56"/>
    </row>
    <row r="66" spans="1:7" s="72" customFormat="1" ht="45">
      <c r="A66" s="219">
        <f>MAX($A$15:A65)+1</f>
        <v>45</v>
      </c>
      <c r="B66" s="563" t="s">
        <v>321</v>
      </c>
      <c r="C66" s="150" t="s">
        <v>383</v>
      </c>
      <c r="D66" s="146" t="str">
        <f>IFERROR(VLOOKUP(C66,Utilitaires!$A$2:$C$7,3,),"")</f>
        <v xml:space="preserve">  …</v>
      </c>
      <c r="E66" s="147" t="str">
        <f>IFERROR(VLOOKUP(C66,Utilitaires!$A$2:$C$7,2,),"")</f>
        <v>Libellé du critère quand il sera choisi</v>
      </c>
      <c r="F66" s="53"/>
      <c r="G66" s="56"/>
    </row>
    <row r="67" spans="1:7" ht="36">
      <c r="A67" s="221">
        <f t="shared" si="2"/>
        <v>46</v>
      </c>
      <c r="B67" s="563" t="s">
        <v>328</v>
      </c>
      <c r="C67" s="150" t="s">
        <v>383</v>
      </c>
      <c r="D67" s="162" t="str">
        <f>IFERROR(VLOOKUP(C67,Utilitaires!$A$2:$C$7,3,),"")</f>
        <v xml:space="preserve">  …</v>
      </c>
      <c r="E67" s="163" t="str">
        <f>IFERROR(VLOOKUP(C67,Utilitaires!$A$2:$C$7,2,),"")</f>
        <v>Libellé du critère quand il sera choisi</v>
      </c>
      <c r="F67" s="153"/>
      <c r="G67" s="154"/>
    </row>
    <row r="68" spans="1:7" s="77" customFormat="1" ht="36.950000000000003" customHeight="1">
      <c r="A68" s="221">
        <f t="shared" si="2"/>
        <v>47</v>
      </c>
      <c r="B68" s="563" t="s">
        <v>150</v>
      </c>
      <c r="C68" s="150" t="s">
        <v>383</v>
      </c>
      <c r="D68" s="146" t="str">
        <f>IFERROR(VLOOKUP(C68,Utilitaires!$A$2:$C$7,3,),"")</f>
        <v xml:space="preserve">  …</v>
      </c>
      <c r="E68" s="147" t="str">
        <f>IFERROR(VLOOKUP(C68,Utilitaires!$A$2:$C$7,2,),"")</f>
        <v>Libellé du critère quand il sera choisi</v>
      </c>
      <c r="F68" s="53"/>
      <c r="G68" s="56"/>
    </row>
    <row r="69" spans="1:7" s="77" customFormat="1" ht="36.950000000000003" customHeight="1">
      <c r="A69" s="221">
        <f t="shared" si="2"/>
        <v>48</v>
      </c>
      <c r="B69" s="563" t="s">
        <v>329</v>
      </c>
      <c r="C69" s="150" t="s">
        <v>383</v>
      </c>
      <c r="D69" s="146" t="str">
        <f>IFERROR(VLOOKUP(C69,Utilitaires!$A$2:$C$7,3,),"")</f>
        <v xml:space="preserve">  …</v>
      </c>
      <c r="E69" s="147" t="str">
        <f>IFERROR(VLOOKUP(C69,Utilitaires!$A$2:$C$7,2,),"")</f>
        <v>Libellé du critère quand il sera choisi</v>
      </c>
      <c r="F69" s="53"/>
      <c r="G69" s="56"/>
    </row>
    <row r="70" spans="1:7" ht="36.950000000000003" customHeight="1">
      <c r="A70" s="221">
        <f t="shared" ref="A70:A72" si="3">MAX($A$15,A69)+1</f>
        <v>49</v>
      </c>
      <c r="B70" s="563" t="s">
        <v>322</v>
      </c>
      <c r="C70" s="150" t="s">
        <v>383</v>
      </c>
      <c r="D70" s="164" t="str">
        <f>IFERROR(VLOOKUP(C70,Utilitaires!$A$2:$C$7,3,),"")</f>
        <v xml:space="preserve">  …</v>
      </c>
      <c r="E70" s="546" t="str">
        <f>IFERROR(VLOOKUP(C70,Utilitaires!$A$2:$C$7,2,),"")</f>
        <v>Libellé du critère quand il sera choisi</v>
      </c>
      <c r="F70" s="157"/>
      <c r="G70" s="158"/>
    </row>
    <row r="71" spans="1:7" ht="45">
      <c r="A71" s="219">
        <f>MAX($A$15:A70)+1</f>
        <v>50</v>
      </c>
      <c r="B71" s="563" t="s">
        <v>330</v>
      </c>
      <c r="C71" s="150" t="s">
        <v>383</v>
      </c>
      <c r="D71" s="146" t="str">
        <f>IFERROR(VLOOKUP(C71,Utilitaires!$A$2:$C$7,3,),"")</f>
        <v xml:space="preserve">  …</v>
      </c>
      <c r="E71" s="163" t="str">
        <f>IFERROR(VLOOKUP(C71,Utilitaires!$A$2:$C$7,2,),"")</f>
        <v>Libellé du critère quand il sera choisi</v>
      </c>
      <c r="F71" s="53"/>
      <c r="G71" s="548"/>
    </row>
    <row r="72" spans="1:7" s="77" customFormat="1" ht="36.950000000000003" customHeight="1">
      <c r="A72" s="221">
        <f t="shared" si="3"/>
        <v>51</v>
      </c>
      <c r="B72" s="563" t="s">
        <v>331</v>
      </c>
      <c r="C72" s="150" t="s">
        <v>383</v>
      </c>
      <c r="D72" s="146" t="str">
        <f>IFERROR(VLOOKUP(C72,Utilitaires!$A$2:$C$7,3,),"")</f>
        <v xml:space="preserve">  …</v>
      </c>
      <c r="E72" s="147" t="str">
        <f>IFERROR(VLOOKUP(C72,Utilitaires!$A$2:$C$7,2,),"")</f>
        <v>Libellé du critère quand il sera choisi</v>
      </c>
      <c r="F72" s="53"/>
      <c r="G72" s="56"/>
    </row>
    <row r="73" spans="1:7" s="77" customFormat="1" ht="54">
      <c r="A73" s="219">
        <f>MAX($A$15:A72)+1</f>
        <v>52</v>
      </c>
      <c r="B73" s="564" t="s">
        <v>323</v>
      </c>
      <c r="C73" s="150" t="s">
        <v>383</v>
      </c>
      <c r="D73" s="146" t="str">
        <f>IFERROR(VLOOKUP(C73,Utilitaires!$A$2:$C$7,3,),"")</f>
        <v xml:space="preserve">  …</v>
      </c>
      <c r="E73" s="147" t="str">
        <f>IFERROR(VLOOKUP(C73,Utilitaires!$A$2:$C$7,2,),"")</f>
        <v>Libellé du critère quand il sera choisi</v>
      </c>
      <c r="F73" s="53"/>
      <c r="G73" s="56"/>
    </row>
    <row r="74" spans="1:7" ht="36.950000000000003" customHeight="1">
      <c r="A74" s="221">
        <f t="shared" ref="A74" si="4">MAX($A$15,A73)+1</f>
        <v>53</v>
      </c>
      <c r="B74" s="564" t="s">
        <v>151</v>
      </c>
      <c r="C74" s="150" t="s">
        <v>383</v>
      </c>
      <c r="D74" s="164" t="str">
        <f>IFERROR(VLOOKUP(C74,Utilitaires!$A$2:$C$7,3,),"")</f>
        <v xml:space="preserve">  …</v>
      </c>
      <c r="E74" s="165" t="str">
        <f>IFERROR(VLOOKUP(C74,Utilitaires!$A$2:$C$7,2,),"")</f>
        <v>Libellé du critère quand il sera choisi</v>
      </c>
      <c r="F74" s="157"/>
      <c r="G74" s="158"/>
    </row>
    <row r="75" spans="1:7" s="81" customFormat="1" ht="34.5" customHeight="1">
      <c r="A75" s="299" t="s">
        <v>152</v>
      </c>
      <c r="B75" s="761" t="s">
        <v>215</v>
      </c>
      <c r="C75" s="761"/>
      <c r="D75" s="300" t="str">
        <f>IF(COUNTIF(D76:D155,'Mode d''emploi'!$E$28)=COUNTIF(D76:D155,"&lt;&gt;"),'Mode d''emploi'!$E$28,IF(SUM(D76:D126)&gt;0,AVERAGE(D76,D86,D93),Utilitaires!$C$2))</f>
        <v xml:space="preserve">  …</v>
      </c>
      <c r="E75" s="762" t="str">
        <f>IFERROR(VLOOKUP(G75,Utilitaires!$A$11:$B$16,2,FALSE),"")</f>
        <v>Il reste des critères à évaluer…</v>
      </c>
      <c r="F75" s="762"/>
      <c r="G75" s="301" t="str">
        <f>IFERROR(VLOOKUP(D75,Utilitaires!$A$21:$B$33,2),Utilitaires!$A$4)</f>
        <v>en attente</v>
      </c>
    </row>
    <row r="76" spans="1:7" s="215" customFormat="1" ht="27" customHeight="1">
      <c r="A76" s="346" t="s">
        <v>230</v>
      </c>
      <c r="B76" s="800" t="s">
        <v>153</v>
      </c>
      <c r="C76" s="800"/>
      <c r="D76" s="347" t="str">
        <f>IF(COUNTIF(D77:D85,'Mode d''emploi'!$E$28)=COUNTIF(D77:D85,"&lt;&gt;"),'Mode d''emploi'!$E$28,IF(SUM(D77:D85)&gt;0,AVERAGE(D77:D85),Utilitaires!$C$2))</f>
        <v xml:space="preserve">  …</v>
      </c>
      <c r="E76" s="799" t="str">
        <f>IFERROR(VLOOKUP(G76,Utilitaires!$A$11:$B$16,2),"")</f>
        <v>Il reste des critères à évaluer…</v>
      </c>
      <c r="F76" s="799"/>
      <c r="G76" s="348" t="str">
        <f>IFERROR(VLOOKUP(D76,Utilitaires!$A$21:$B$33,2),"")</f>
        <v>en attente</v>
      </c>
    </row>
    <row r="77" spans="1:7" ht="36.950000000000003" customHeight="1">
      <c r="A77" s="302">
        <f>MAX($A$15,A74)+1</f>
        <v>54</v>
      </c>
      <c r="B77" s="566" t="s">
        <v>154</v>
      </c>
      <c r="C77" s="150" t="s">
        <v>383</v>
      </c>
      <c r="D77" s="306" t="str">
        <f>IFERROR(VLOOKUP(C77,Utilitaires!$A$2:$C$7,3,),"")</f>
        <v xml:space="preserve">  …</v>
      </c>
      <c r="E77" s="307" t="str">
        <f>IFERROR(VLOOKUP(C77,Utilitaires!$A$2:$C$7,2,),"")</f>
        <v>Libellé du critère quand il sera choisi</v>
      </c>
      <c r="F77" s="153"/>
      <c r="G77" s="154"/>
    </row>
    <row r="78" spans="1:7" s="77" customFormat="1" ht="36.950000000000003" customHeight="1">
      <c r="A78" s="302">
        <f>MAX($A$15,A77)+1</f>
        <v>55</v>
      </c>
      <c r="B78" s="566" t="s">
        <v>155</v>
      </c>
      <c r="C78" s="150" t="s">
        <v>383</v>
      </c>
      <c r="D78" s="308" t="str">
        <f>IFERROR(VLOOKUP(C78,Utilitaires!$A$2:$C$7,3,),"")</f>
        <v xml:space="preserve">  …</v>
      </c>
      <c r="E78" s="309" t="str">
        <f>IFERROR(VLOOKUP(C78,Utilitaires!$A$2:$C$7,2,),"")</f>
        <v>Libellé du critère quand il sera choisi</v>
      </c>
      <c r="F78" s="53"/>
      <c r="G78" s="56"/>
    </row>
    <row r="79" spans="1:7" s="77" customFormat="1" ht="36.950000000000003" customHeight="1">
      <c r="A79" s="302">
        <f>MAX($A$15,A78)+1</f>
        <v>56</v>
      </c>
      <c r="B79" s="566" t="s">
        <v>156</v>
      </c>
      <c r="C79" s="150" t="s">
        <v>383</v>
      </c>
      <c r="D79" s="308" t="str">
        <f>IFERROR(VLOOKUP(C79,Utilitaires!$A$2:$C$7,3,),"")</f>
        <v xml:space="preserve">  …</v>
      </c>
      <c r="E79" s="309" t="str">
        <f>IFERROR(VLOOKUP(C79,Utilitaires!$A$2:$C$7,2,),"")</f>
        <v>Libellé du critère quand il sera choisi</v>
      </c>
      <c r="F79" s="53"/>
      <c r="G79" s="56"/>
    </row>
    <row r="80" spans="1:7" s="77" customFormat="1" ht="45">
      <c r="A80" s="303">
        <f>MAX($A$15:A79)+1</f>
        <v>57</v>
      </c>
      <c r="B80" s="566" t="s">
        <v>157</v>
      </c>
      <c r="C80" s="150" t="s">
        <v>383</v>
      </c>
      <c r="D80" s="310" t="str">
        <f>IFERROR(VLOOKUP(C80,Utilitaires!$A$2:$C$7,3,),"")</f>
        <v xml:space="preserve">  …</v>
      </c>
      <c r="E80" s="311" t="str">
        <f>IFERROR(VLOOKUP(C80,Utilitaires!$A$2:$C$7,2,),"")</f>
        <v>Libellé du critère quand il sera choisi</v>
      </c>
      <c r="F80" s="53"/>
      <c r="G80" s="158"/>
    </row>
    <row r="81" spans="1:7" ht="36.950000000000003" customHeight="1">
      <c r="A81" s="302">
        <f>MAX($A$15,A80)+1</f>
        <v>58</v>
      </c>
      <c r="B81" s="566" t="s">
        <v>158</v>
      </c>
      <c r="C81" s="150" t="s">
        <v>383</v>
      </c>
      <c r="D81" s="308" t="str">
        <f>IFERROR(VLOOKUP(C81,Utilitaires!$A$2:$C$7,3,),"")</f>
        <v xml:space="preserve">  …</v>
      </c>
      <c r="E81" s="550" t="str">
        <f>IFERROR(VLOOKUP(C81,Utilitaires!$A$2:$C$7,2,),"")</f>
        <v>Libellé du critère quand il sera choisi</v>
      </c>
      <c r="F81" s="153"/>
      <c r="G81" s="548"/>
    </row>
    <row r="82" spans="1:7" s="77" customFormat="1" ht="36">
      <c r="A82" s="303">
        <f>MAX($A$15:A81)+1</f>
        <v>59</v>
      </c>
      <c r="B82" s="566" t="s">
        <v>159</v>
      </c>
      <c r="C82" s="150" t="s">
        <v>383</v>
      </c>
      <c r="D82" s="308" t="str">
        <f>IFERROR(VLOOKUP(C82,Utilitaires!$A$2:$C$7,3,),"")</f>
        <v xml:space="preserve">  …</v>
      </c>
      <c r="E82" s="309" t="str">
        <f>IFERROR(VLOOKUP(C82,Utilitaires!$A$2:$C$7,2,),"")</f>
        <v>Libellé du critère quand il sera choisi</v>
      </c>
      <c r="F82" s="53"/>
      <c r="G82" s="56"/>
    </row>
    <row r="83" spans="1:7" s="77" customFormat="1" ht="108">
      <c r="A83" s="305">
        <f t="shared" ref="A83" si="5">MAX($A$15,A82)+1</f>
        <v>60</v>
      </c>
      <c r="B83" s="567" t="s">
        <v>367</v>
      </c>
      <c r="C83" s="150" t="s">
        <v>383</v>
      </c>
      <c r="D83" s="308" t="str">
        <f>IFERROR(VLOOKUP(C83,Utilitaires!$A$2:$C$7,3,),"")</f>
        <v xml:space="preserve">  …</v>
      </c>
      <c r="E83" s="309" t="str">
        <f>IFERROR(VLOOKUP(C83,Utilitaires!$A$2:$C$7,2,),"")</f>
        <v>Libellé du critère quand il sera choisi</v>
      </c>
      <c r="F83" s="53"/>
      <c r="G83" s="56"/>
    </row>
    <row r="84" spans="1:7" s="77" customFormat="1" ht="36.950000000000003" customHeight="1">
      <c r="A84" s="303">
        <f>MAX($A$15:A83)+1</f>
        <v>61</v>
      </c>
      <c r="B84" s="566" t="s">
        <v>160</v>
      </c>
      <c r="C84" s="150" t="s">
        <v>383</v>
      </c>
      <c r="D84" s="308" t="str">
        <f>IFERROR(VLOOKUP(C84,Utilitaires!$A$2:$C$7,3,),"")</f>
        <v xml:space="preserve">  …</v>
      </c>
      <c r="E84" s="311" t="str">
        <f>IFERROR(VLOOKUP(C84,Utilitaires!$A$2:$C$7,2,),"")</f>
        <v>Libellé du critère quand il sera choisi</v>
      </c>
      <c r="F84" s="53"/>
      <c r="G84" s="158"/>
    </row>
    <row r="85" spans="1:7" s="72" customFormat="1" ht="36.950000000000003" customHeight="1">
      <c r="A85" s="303">
        <f>MAX($A$15:A84)+1</f>
        <v>62</v>
      </c>
      <c r="B85" s="566" t="s">
        <v>161</v>
      </c>
      <c r="C85" s="150" t="s">
        <v>383</v>
      </c>
      <c r="D85" s="306" t="str">
        <f>IFERROR(VLOOKUP(C85,Utilitaires!$A$2:$C$7,3,),"")</f>
        <v xml:space="preserve">  …</v>
      </c>
      <c r="E85" s="551" t="str">
        <f>IFERROR(VLOOKUP(C85,Utilitaires!$A$2:$C$7,2,),"")</f>
        <v>Libellé du critère quand il sera choisi</v>
      </c>
      <c r="F85" s="153"/>
      <c r="G85" s="549"/>
    </row>
    <row r="86" spans="1:7" s="215" customFormat="1" ht="27.75" customHeight="1">
      <c r="A86" s="346" t="s">
        <v>231</v>
      </c>
      <c r="B86" s="800" t="s">
        <v>162</v>
      </c>
      <c r="C86" s="800"/>
      <c r="D86" s="347" t="str">
        <f>IF(COUNTIF(D87:D92,'Mode d''emploi'!$E$28)=COUNTIF(D87:D92,"&lt;&gt;"),'Mode d''emploi'!$E$28,IF(SUM(D87:D92)&gt;0,AVERAGE(D87:D92),Utilitaires!$C$2))</f>
        <v xml:space="preserve">  …</v>
      </c>
      <c r="E86" s="799" t="str">
        <f>IFERROR(VLOOKUP(G86,Utilitaires!$A$11:$B$16,2),"")</f>
        <v>Il reste des critères à évaluer…</v>
      </c>
      <c r="F86" s="799"/>
      <c r="G86" s="348" t="str">
        <f>IFERROR(VLOOKUP(D86,Utilitaires!$A$21:$B$33,2),"")</f>
        <v>en attente</v>
      </c>
    </row>
    <row r="87" spans="1:7" s="77" customFormat="1" ht="36.950000000000003" customHeight="1">
      <c r="A87" s="305">
        <f>MAX($A$15,A85)+1</f>
        <v>63</v>
      </c>
      <c r="B87" s="566" t="s">
        <v>332</v>
      </c>
      <c r="C87" s="150" t="s">
        <v>383</v>
      </c>
      <c r="D87" s="308" t="str">
        <f>IFERROR(VLOOKUP(C87,Utilitaires!$A$2:$C$7,3,),"")</f>
        <v xml:space="preserve">  …</v>
      </c>
      <c r="E87" s="309" t="str">
        <f>IFERROR(VLOOKUP(C87,Utilitaires!$A$2:$C$7,2,),"")</f>
        <v>Libellé du critère quand il sera choisi</v>
      </c>
      <c r="F87" s="53"/>
      <c r="G87" s="56"/>
    </row>
    <row r="88" spans="1:7" s="77" customFormat="1" ht="36.950000000000003" customHeight="1">
      <c r="A88" s="305">
        <f t="shared" ref="A88:A92" si="6">MAX($A$15,A87)+1</f>
        <v>64</v>
      </c>
      <c r="B88" s="566" t="s">
        <v>163</v>
      </c>
      <c r="C88" s="150" t="s">
        <v>383</v>
      </c>
      <c r="D88" s="308" t="str">
        <f>IFERROR(VLOOKUP(C88,Utilitaires!$A$2:$C$7,3,),"")</f>
        <v xml:space="preserve">  …</v>
      </c>
      <c r="E88" s="309" t="str">
        <f>IFERROR(VLOOKUP(C88,Utilitaires!$A$2:$C$7,2,),"")</f>
        <v>Libellé du critère quand il sera choisi</v>
      </c>
      <c r="F88" s="53"/>
      <c r="G88" s="56"/>
    </row>
    <row r="89" spans="1:7" s="77" customFormat="1" ht="36.950000000000003" customHeight="1">
      <c r="A89" s="305">
        <f t="shared" si="6"/>
        <v>65</v>
      </c>
      <c r="B89" s="566" t="s">
        <v>164</v>
      </c>
      <c r="C89" s="150" t="s">
        <v>383</v>
      </c>
      <c r="D89" s="308" t="str">
        <f>IFERROR(VLOOKUP(C89,Utilitaires!$A$2:$C$7,3,),"")</f>
        <v xml:space="preserve">  …</v>
      </c>
      <c r="E89" s="309" t="str">
        <f>IFERROR(VLOOKUP(C89,Utilitaires!$A$2:$C$7,2,),"")</f>
        <v>Libellé du critère quand il sera choisi</v>
      </c>
      <c r="F89" s="53"/>
      <c r="G89" s="56"/>
    </row>
    <row r="90" spans="1:7" s="77" customFormat="1" ht="36.950000000000003" customHeight="1">
      <c r="A90" s="592">
        <f t="shared" si="6"/>
        <v>66</v>
      </c>
      <c r="B90" s="590" t="s">
        <v>165</v>
      </c>
      <c r="C90" s="585" t="s">
        <v>383</v>
      </c>
      <c r="D90" s="308" t="str">
        <f>IFERROR(VLOOKUP(C90,Utilitaires!$A$2:$C$7,3,),"")</f>
        <v xml:space="preserve">  …</v>
      </c>
      <c r="E90" s="309" t="str">
        <f>IFERROR(VLOOKUP(C90,Utilitaires!$A$2:$C$7,2,),"")</f>
        <v>Libellé du critère quand il sera choisi</v>
      </c>
      <c r="F90" s="53"/>
      <c r="G90" s="56"/>
    </row>
    <row r="91" spans="1:7" s="72" customFormat="1" ht="36.950000000000003" customHeight="1">
      <c r="A91" s="591">
        <f t="shared" si="6"/>
        <v>67</v>
      </c>
      <c r="B91" s="589" t="s">
        <v>166</v>
      </c>
      <c r="C91" s="150" t="s">
        <v>383</v>
      </c>
      <c r="D91" s="310" t="str">
        <f>IFERROR(VLOOKUP(C91,Utilitaires!$A$2:$C$7,3,),"")</f>
        <v xml:space="preserve">  …</v>
      </c>
      <c r="E91" s="311" t="str">
        <f>IFERROR(VLOOKUP(C91,Utilitaires!$A$2:$C$7,2,),"")</f>
        <v>Libellé du critère quand il sera choisi</v>
      </c>
      <c r="F91" s="53"/>
      <c r="G91" s="158"/>
    </row>
    <row r="92" spans="1:7" s="82" customFormat="1" ht="36.950000000000003" customHeight="1">
      <c r="A92" s="304">
        <f t="shared" si="6"/>
        <v>68</v>
      </c>
      <c r="B92" s="566" t="s">
        <v>167</v>
      </c>
      <c r="C92" s="150" t="s">
        <v>383</v>
      </c>
      <c r="D92" s="310" t="str">
        <f>IFERROR(VLOOKUP(C92,Utilitaires!$A$2:$C$7,3,),"")</f>
        <v xml:space="preserve">  …</v>
      </c>
      <c r="E92" s="311" t="str">
        <f>IFERROR(VLOOKUP(C92,Utilitaires!$A$2:$C$7,2,),"")</f>
        <v>Libellé du critère quand il sera choisi</v>
      </c>
      <c r="F92" s="293"/>
      <c r="G92" s="549"/>
    </row>
    <row r="93" spans="1:7" s="215" customFormat="1" ht="27" customHeight="1">
      <c r="A93" s="358" t="s">
        <v>168</v>
      </c>
      <c r="B93" s="800" t="s">
        <v>169</v>
      </c>
      <c r="C93" s="800"/>
      <c r="D93" s="347" t="str">
        <f>IF(COUNTIF(D94:D97,'Mode d''emploi'!$E$28)=COUNTIF(D94:D97,"&lt;&gt;"),'Mode d''emploi'!$E$28,IF(SUM(D94:D97)&gt;0,AVERAGE(D94:D97),Utilitaires!$C$2))</f>
        <v xml:space="preserve">  …</v>
      </c>
      <c r="E93" s="799" t="str">
        <f>IFERROR(VLOOKUP(G93,Utilitaires!$A$11:$B$16,2),"")</f>
        <v>Il reste des critères à évaluer…</v>
      </c>
      <c r="F93" s="799"/>
      <c r="G93" s="348" t="str">
        <f>IFERROR(VLOOKUP(D93,Utilitaires!$A$21:$B$33,2),"")</f>
        <v>en attente</v>
      </c>
    </row>
    <row r="94" spans="1:7" s="72" customFormat="1" ht="54">
      <c r="A94" s="305">
        <f>MAX($A$15,A92)+1</f>
        <v>69</v>
      </c>
      <c r="B94" s="292" t="s">
        <v>170</v>
      </c>
      <c r="C94" s="150" t="s">
        <v>383</v>
      </c>
      <c r="D94" s="306" t="str">
        <f>IFERROR(VLOOKUP(C94,Utilitaires!$A$2:$C$7,3,),"")</f>
        <v xml:space="preserve">  …</v>
      </c>
      <c r="E94" s="307" t="str">
        <f>IFERROR(VLOOKUP(C94,Utilitaires!$A$2:$C$7,2,),"")</f>
        <v>Libellé du critère quand il sera choisi</v>
      </c>
      <c r="F94" s="153"/>
      <c r="G94" s="154"/>
    </row>
    <row r="95" spans="1:7" s="77" customFormat="1" ht="72">
      <c r="A95" s="305">
        <f>MAX($A$15,A94)+1</f>
        <v>70</v>
      </c>
      <c r="B95" s="292" t="s">
        <v>333</v>
      </c>
      <c r="C95" s="150" t="s">
        <v>383</v>
      </c>
      <c r="D95" s="308" t="str">
        <f>IFERROR(VLOOKUP(C95,Utilitaires!$A$2:$C$7,3,),"")</f>
        <v xml:space="preserve">  …</v>
      </c>
      <c r="E95" s="309" t="str">
        <f>IFERROR(VLOOKUP(C95,Utilitaires!$A$2:$C$7,2,),"")</f>
        <v>Libellé du critère quand il sera choisi</v>
      </c>
      <c r="F95" s="53"/>
      <c r="G95" s="56"/>
    </row>
    <row r="96" spans="1:7" s="77" customFormat="1" ht="36.950000000000003" customHeight="1">
      <c r="A96" s="305">
        <f t="shared" ref="A96:A97" si="7">MAX($A$15,A95)+1</f>
        <v>71</v>
      </c>
      <c r="B96" s="566" t="s">
        <v>171</v>
      </c>
      <c r="C96" s="150" t="s">
        <v>383</v>
      </c>
      <c r="D96" s="308" t="str">
        <f>IFERROR(VLOOKUP(C96,Utilitaires!$A$2:$C$7,3,),"")</f>
        <v xml:space="preserve">  …</v>
      </c>
      <c r="E96" s="309" t="str">
        <f>IFERROR(VLOOKUP(C96,Utilitaires!$A$2:$C$7,2,),"")</f>
        <v>Libellé du critère quand il sera choisi</v>
      </c>
      <c r="F96" s="53"/>
      <c r="G96" s="56"/>
    </row>
    <row r="97" spans="1:7" s="72" customFormat="1" ht="36.950000000000003" customHeight="1">
      <c r="A97" s="304">
        <f t="shared" si="7"/>
        <v>72</v>
      </c>
      <c r="B97" s="566" t="s">
        <v>172</v>
      </c>
      <c r="C97" s="150" t="s">
        <v>383</v>
      </c>
      <c r="D97" s="310" t="str">
        <f>IFERROR(VLOOKUP(C97,Utilitaires!$A$2:$C$7,3,),"")</f>
        <v xml:space="preserve">  …</v>
      </c>
      <c r="E97" s="311" t="str">
        <f>IFERROR(VLOOKUP(C97,Utilitaires!$A$2:$C$7,2,),"")</f>
        <v>Libellé du critère quand il sera choisi</v>
      </c>
      <c r="F97" s="157"/>
      <c r="G97" s="158"/>
    </row>
    <row r="98" spans="1:7" s="81" customFormat="1" ht="34.5" customHeight="1">
      <c r="A98" s="355" t="s">
        <v>173</v>
      </c>
      <c r="B98" s="803" t="s">
        <v>174</v>
      </c>
      <c r="C98" s="803"/>
      <c r="D98" s="356" t="str">
        <f>IF(COUNTIF(D99,'Mode d''emploi'!$E$28)=COUNTIF(D99,"&lt;&gt;"),'Mode d''emploi'!$E$28,IF(SUM(D99:D108,D115,D129,D136)&gt;0,AVERAGE(D99,D108,D115,D129,D136),Utilitaires!$C$2))</f>
        <v xml:space="preserve">  …</v>
      </c>
      <c r="E98" s="802" t="str">
        <f>IFERROR(VLOOKUP(G98,Utilitaires!$A$11:$B$16,2,FALSE),"")</f>
        <v>Il reste des critères à évaluer…</v>
      </c>
      <c r="F98" s="802"/>
      <c r="G98" s="357" t="str">
        <f>IFERROR(VLOOKUP(D98,Utilitaires!$A$21:$B$33,2),Utilitaires!$A$4)</f>
        <v>en attente</v>
      </c>
    </row>
    <row r="99" spans="1:7" s="215" customFormat="1" ht="27" customHeight="1">
      <c r="A99" s="352" t="s">
        <v>14</v>
      </c>
      <c r="B99" s="759" t="s">
        <v>384</v>
      </c>
      <c r="C99" s="759"/>
      <c r="D99" s="353" t="str">
        <f>IF(COUNTIF(D100:D107,'Mode d''emploi'!$E$28)=COUNTIF(D100:D107,"&lt;&gt;"),'Mode d''emploi'!$E$28,IF(SUM(D100:D107)&gt;0,AVERAGE(D100:D107),Utilitaires!$C$2))</f>
        <v xml:space="preserve">  …</v>
      </c>
      <c r="E99" s="760" t="str">
        <f>IFERROR(VLOOKUP(G99,Utilitaires!$A$11:$B$16,2),"")</f>
        <v>Il reste des critères à évaluer…</v>
      </c>
      <c r="F99" s="760"/>
      <c r="G99" s="354" t="str">
        <f>IFERROR(VLOOKUP(D99,Utilitaires!$A$21:$B$33,2),"")</f>
        <v>en attente</v>
      </c>
    </row>
    <row r="100" spans="1:7" s="77" customFormat="1" ht="36.950000000000003" customHeight="1">
      <c r="A100" s="312">
        <f>MAX($A$15,A97)+1</f>
        <v>73</v>
      </c>
      <c r="B100" s="568" t="s">
        <v>175</v>
      </c>
      <c r="C100" s="150" t="s">
        <v>383</v>
      </c>
      <c r="D100" s="315" t="str">
        <f>IFERROR(VLOOKUP(C100,Utilitaires!$A$2:$C$7,3,),"")</f>
        <v xml:space="preserve">  …</v>
      </c>
      <c r="E100" s="316" t="str">
        <f>IFERROR(VLOOKUP(C100,Utilitaires!$A$2:$C$7,2,),"")</f>
        <v>Libellé du critère quand il sera choisi</v>
      </c>
      <c r="F100" s="53"/>
      <c r="G100" s="56"/>
    </row>
    <row r="101" spans="1:7" s="72" customFormat="1" ht="36.950000000000003" customHeight="1">
      <c r="A101" s="313">
        <f>MAX($A$15:A100)+1</f>
        <v>74</v>
      </c>
      <c r="B101" s="569" t="s">
        <v>176</v>
      </c>
      <c r="C101" s="150" t="s">
        <v>383</v>
      </c>
      <c r="D101" s="315" t="str">
        <f>IFERROR(VLOOKUP(C101,Utilitaires!$A$2:$C$7,3,),"")</f>
        <v xml:space="preserve">  …</v>
      </c>
      <c r="E101" s="552" t="str">
        <f>IFERROR(VLOOKUP(C101,Utilitaires!$A$2:$C$7,2,),"")</f>
        <v>Libellé du critère quand il sera choisi</v>
      </c>
      <c r="F101" s="157"/>
      <c r="G101" s="548"/>
    </row>
    <row r="102" spans="1:7" s="72" customFormat="1" ht="36.950000000000003" customHeight="1">
      <c r="A102" s="313">
        <f>MAX($A$15:A101)+1</f>
        <v>75</v>
      </c>
      <c r="B102" s="570" t="s">
        <v>177</v>
      </c>
      <c r="C102" s="150" t="s">
        <v>383</v>
      </c>
      <c r="D102" s="318" t="str">
        <f>IFERROR(VLOOKUP(C102,Utilitaires!$A$2:$C$7,3,),"")</f>
        <v xml:space="preserve">  …</v>
      </c>
      <c r="E102" s="319" t="str">
        <f>IFERROR(VLOOKUP(C102,Utilitaires!$A$2:$C$7,2,),"")</f>
        <v>Libellé du critère quand il sera choisi</v>
      </c>
      <c r="F102" s="53"/>
      <c r="G102" s="154"/>
    </row>
    <row r="103" spans="1:7" s="72" customFormat="1" ht="54">
      <c r="A103" s="314">
        <f>MAX($A$15,A102)+1</f>
        <v>76</v>
      </c>
      <c r="B103" s="571" t="s">
        <v>178</v>
      </c>
      <c r="C103" s="150" t="s">
        <v>383</v>
      </c>
      <c r="D103" s="317" t="str">
        <f>IFERROR(VLOOKUP(C103,Utilitaires!$A$2:$C$7,3,),"")</f>
        <v xml:space="preserve">  …</v>
      </c>
      <c r="E103" s="552" t="str">
        <f>IFERROR(VLOOKUP(C103,Utilitaires!$A$2:$C$7,2,),"")</f>
        <v>Libellé du critère quand il sera choisi</v>
      </c>
      <c r="F103" s="53"/>
      <c r="G103" s="548"/>
    </row>
    <row r="104" spans="1:7" ht="90">
      <c r="A104" s="312">
        <f>MAX($A$15,A103)+1</f>
        <v>77</v>
      </c>
      <c r="B104" s="572" t="s">
        <v>179</v>
      </c>
      <c r="C104" s="150" t="s">
        <v>383</v>
      </c>
      <c r="D104" s="315" t="str">
        <f>IFERROR(VLOOKUP(C104,Utilitaires!$A$2:$C$7,3,),"")</f>
        <v xml:space="preserve">  …</v>
      </c>
      <c r="E104" s="319" t="str">
        <f>IFERROR(VLOOKUP(C104,Utilitaires!$A$2:$C$7,2,),"")</f>
        <v>Libellé du critère quand il sera choisi</v>
      </c>
      <c r="F104" s="153"/>
      <c r="G104" s="154"/>
    </row>
    <row r="105" spans="1:7" s="77" customFormat="1" ht="63">
      <c r="A105" s="312">
        <f>MAX($A$15,A104)+1</f>
        <v>78</v>
      </c>
      <c r="B105" s="573" t="s">
        <v>180</v>
      </c>
      <c r="C105" s="150" t="s">
        <v>383</v>
      </c>
      <c r="D105" s="315" t="str">
        <f>IFERROR(VLOOKUP(C105,Utilitaires!$A$2:$C$7,3,),"")</f>
        <v xml:space="preserve">  …</v>
      </c>
      <c r="E105" s="316" t="str">
        <f>IFERROR(VLOOKUP(C105,Utilitaires!$A$2:$C$7,2,),"")</f>
        <v>Libellé du critère quand il sera choisi</v>
      </c>
      <c r="F105" s="53"/>
      <c r="G105" s="56"/>
    </row>
    <row r="106" spans="1:7" s="77" customFormat="1" ht="63">
      <c r="A106" s="312">
        <f>MAX($A$15,A105)+1</f>
        <v>79</v>
      </c>
      <c r="B106" s="569" t="s">
        <v>334</v>
      </c>
      <c r="C106" s="150" t="s">
        <v>383</v>
      </c>
      <c r="D106" s="315" t="str">
        <f>IFERROR(VLOOKUP(C106,Utilitaires!$A$2:$C$7,3,),"")</f>
        <v xml:space="preserve">  …</v>
      </c>
      <c r="E106" s="316" t="str">
        <f>IFERROR(VLOOKUP(C106,Utilitaires!$A$2:$C$7,2,),"")</f>
        <v>Libellé du critère quand il sera choisi</v>
      </c>
      <c r="F106" s="53"/>
      <c r="G106" s="56"/>
    </row>
    <row r="107" spans="1:7" s="72" customFormat="1" ht="36" customHeight="1">
      <c r="A107" s="588">
        <f t="shared" ref="A107" si="8">MAX($A$15,A106)+1</f>
        <v>80</v>
      </c>
      <c r="B107" s="593" t="s">
        <v>181</v>
      </c>
      <c r="C107" s="585" t="s">
        <v>383</v>
      </c>
      <c r="D107" s="595" t="str">
        <f>IFERROR(VLOOKUP(C107,Utilitaires!$A$2:$C$7,3,),"")</f>
        <v xml:space="preserve">  …</v>
      </c>
      <c r="E107" s="594" t="str">
        <f>IFERROR(VLOOKUP(C107,Utilitaires!$A$2:$C$7,2,),"")</f>
        <v>Libellé du critère quand il sera choisi</v>
      </c>
      <c r="F107" s="596"/>
      <c r="G107" s="598"/>
    </row>
    <row r="108" spans="1:7" s="215" customFormat="1" ht="27" customHeight="1">
      <c r="A108" s="587" t="s">
        <v>15</v>
      </c>
      <c r="B108" s="763" t="s">
        <v>182</v>
      </c>
      <c r="C108" s="763"/>
      <c r="D108" s="599" t="str">
        <f>IF(COUNTIF(D109:D114,'Mode d''emploi'!$E$28)=COUNTIF(D109:D114,"&lt;&gt;"),'Mode d''emploi'!$E$28,IF(SUM(D109:D114)&gt;0,AVERAGE(D109:D114),Utilitaires!$C$2))</f>
        <v xml:space="preserve">  …</v>
      </c>
      <c r="E108" s="760" t="str">
        <f>IFERROR(VLOOKUP(G108,Utilitaires!$A$11:$B$16,2),"")</f>
        <v>Il reste des critères à évaluer…</v>
      </c>
      <c r="F108" s="801"/>
      <c r="G108" s="597" t="str">
        <f>IFERROR(VLOOKUP(D108,Utilitaires!$A$21:$B$33,2),"")</f>
        <v>en attente</v>
      </c>
    </row>
    <row r="109" spans="1:7" s="72" customFormat="1" ht="36.950000000000003" customHeight="1">
      <c r="A109" s="312">
        <f>MAX($A$15,A107)+1</f>
        <v>81</v>
      </c>
      <c r="B109" s="570" t="s">
        <v>370</v>
      </c>
      <c r="C109" s="150" t="s">
        <v>383</v>
      </c>
      <c r="D109" s="318" t="str">
        <f>IFERROR(VLOOKUP(C109,Utilitaires!$A$2:$C$7,3,),"")</f>
        <v xml:space="preserve">  …</v>
      </c>
      <c r="E109" s="319" t="str">
        <f>IFERROR(VLOOKUP(C109,Utilitaires!$A$2:$C$7,2,),"")</f>
        <v>Libellé du critère quand il sera choisi</v>
      </c>
      <c r="F109" s="153"/>
      <c r="G109" s="154"/>
    </row>
    <row r="110" spans="1:7" s="77" customFormat="1" ht="36.950000000000003" customHeight="1">
      <c r="A110" s="312">
        <f>MAX($A$15,A109)+1</f>
        <v>82</v>
      </c>
      <c r="B110" s="571" t="s">
        <v>371</v>
      </c>
      <c r="C110" s="150" t="s">
        <v>383</v>
      </c>
      <c r="D110" s="315" t="str">
        <f>IFERROR(VLOOKUP(C110,Utilitaires!$A$2:$C$7,3,),"")</f>
        <v xml:space="preserve">  …</v>
      </c>
      <c r="E110" s="316" t="str">
        <f>IFERROR(VLOOKUP(C110,Utilitaires!$A$2:$C$7,2,),"")</f>
        <v>Libellé du critère quand il sera choisi</v>
      </c>
      <c r="F110" s="53"/>
      <c r="G110" s="56"/>
    </row>
    <row r="111" spans="1:7" s="77" customFormat="1" ht="36.950000000000003" customHeight="1">
      <c r="A111" s="312">
        <f>MAX($A$15,A110)+1</f>
        <v>83</v>
      </c>
      <c r="B111" s="569" t="s">
        <v>335</v>
      </c>
      <c r="C111" s="150" t="s">
        <v>383</v>
      </c>
      <c r="D111" s="315" t="str">
        <f>IFERROR(VLOOKUP(C111,Utilitaires!$A$2:$C$7,3,),"")</f>
        <v xml:space="preserve">  …</v>
      </c>
      <c r="E111" s="316" t="str">
        <f>IFERROR(VLOOKUP(C111,Utilitaires!$A$2:$C$7,2,),"")</f>
        <v>Libellé du critère quand il sera choisi</v>
      </c>
      <c r="F111" s="53"/>
      <c r="G111" s="56"/>
    </row>
    <row r="112" spans="1:7" ht="63">
      <c r="A112" s="313">
        <f>MAX($A$15:A111)+1</f>
        <v>84</v>
      </c>
      <c r="B112" s="570" t="s">
        <v>372</v>
      </c>
      <c r="C112" s="150" t="s">
        <v>383</v>
      </c>
      <c r="D112" s="315" t="str">
        <f>IFERROR(VLOOKUP(C112,Utilitaires!$A$2:$C$7,3,),"")</f>
        <v xml:space="preserve">  …</v>
      </c>
      <c r="E112" s="316" t="str">
        <f>IFERROR(VLOOKUP(C112,Utilitaires!$A$2:$C$7,2,),"")</f>
        <v>Libellé du critère quand il sera choisi</v>
      </c>
      <c r="F112" s="53"/>
      <c r="G112" s="56"/>
    </row>
    <row r="113" spans="1:7" s="82" customFormat="1" ht="36.950000000000003" customHeight="1">
      <c r="A113" s="312">
        <f t="shared" ref="A113:A155" si="9">MAX($A$15,A112)+1</f>
        <v>85</v>
      </c>
      <c r="B113" s="571" t="s">
        <v>183</v>
      </c>
      <c r="C113" s="150" t="s">
        <v>383</v>
      </c>
      <c r="D113" s="315" t="str">
        <f>IFERROR(VLOOKUP(C113,Utilitaires!$A$2:$C$7,3,),"")</f>
        <v xml:space="preserve">  …</v>
      </c>
      <c r="E113" s="316" t="str">
        <f>IFERROR(VLOOKUP(C113,Utilitaires!$A$2:$C$7,2,),"")</f>
        <v>Libellé du critère quand il sera choisi</v>
      </c>
      <c r="F113" s="53"/>
      <c r="G113" s="56"/>
    </row>
    <row r="114" spans="1:7" s="82" customFormat="1" ht="45">
      <c r="A114" s="312">
        <f t="shared" si="9"/>
        <v>86</v>
      </c>
      <c r="B114" s="571" t="s">
        <v>184</v>
      </c>
      <c r="C114" s="580" t="s">
        <v>383</v>
      </c>
      <c r="D114" s="315" t="str">
        <f>IFERROR(VLOOKUP(C114,Utilitaires!$A$2:$C$7,3,),"")</f>
        <v xml:space="preserve">  …</v>
      </c>
      <c r="E114" s="316" t="str">
        <f>IFERROR(VLOOKUP(C114,Utilitaires!$A$2:$C$7,2,),"")</f>
        <v>Libellé du critère quand il sera choisi</v>
      </c>
      <c r="F114" s="53"/>
      <c r="G114" s="56"/>
    </row>
    <row r="115" spans="1:7" s="215" customFormat="1" ht="27" customHeight="1">
      <c r="A115" s="352" t="s">
        <v>57</v>
      </c>
      <c r="B115" s="763" t="s">
        <v>185</v>
      </c>
      <c r="C115" s="763"/>
      <c r="D115" s="353" t="str">
        <f>IF(COUNTIF(D116:D128,'Mode d''emploi'!$E$28)=COUNTIF(D116:D128,"&lt;&gt;"),'Mode d''emploi'!$E$28,IF(SUM(D116:D128)&gt;0,AVERAGE(D116:D128),Utilitaires!$C$2))</f>
        <v xml:space="preserve">  …</v>
      </c>
      <c r="E115" s="760" t="str">
        <f>IFERROR(VLOOKUP(G115,Utilitaires!$A$11:$B$16,2),"")</f>
        <v>Il reste des critères à évaluer…</v>
      </c>
      <c r="F115" s="760"/>
      <c r="G115" s="354" t="str">
        <f>IFERROR(VLOOKUP(D115,Utilitaires!$A$21:$B$33,2),"")</f>
        <v>en attente</v>
      </c>
    </row>
    <row r="116" spans="1:7" s="82" customFormat="1" ht="36.950000000000003" customHeight="1">
      <c r="A116" s="312">
        <f>MAX($A$15,A114)+1</f>
        <v>87</v>
      </c>
      <c r="B116" s="570" t="s">
        <v>338</v>
      </c>
      <c r="C116" s="150" t="s">
        <v>383</v>
      </c>
      <c r="D116" s="315" t="str">
        <f>IFERROR(VLOOKUP(C116,Utilitaires!$A$2:$C$7,3,),"")</f>
        <v xml:space="preserve">  …</v>
      </c>
      <c r="E116" s="316" t="str">
        <f>IFERROR(VLOOKUP(C116,Utilitaires!$A$2:$C$7,2,),"")</f>
        <v>Libellé du critère quand il sera choisi</v>
      </c>
      <c r="F116" s="53"/>
      <c r="G116" s="56"/>
    </row>
    <row r="117" spans="1:7" s="82" customFormat="1" ht="36.950000000000003" customHeight="1">
      <c r="A117" s="313">
        <f>MAX($A$15:A116)+1</f>
        <v>88</v>
      </c>
      <c r="B117" s="571" t="s">
        <v>186</v>
      </c>
      <c r="C117" s="150" t="s">
        <v>383</v>
      </c>
      <c r="D117" s="315" t="str">
        <f>IFERROR(VLOOKUP(C117,Utilitaires!$A$2:$C$7,3,),"")</f>
        <v xml:space="preserve">  …</v>
      </c>
      <c r="E117" s="316" t="str">
        <f>IFERROR(VLOOKUP(C117,Utilitaires!$A$2:$C$7,2,),"")</f>
        <v>Libellé du critère quand il sera choisi</v>
      </c>
      <c r="F117" s="53"/>
      <c r="G117" s="56"/>
    </row>
    <row r="118" spans="1:7" s="82" customFormat="1" ht="36.950000000000003" customHeight="1">
      <c r="A118" s="312">
        <f t="shared" si="9"/>
        <v>89</v>
      </c>
      <c r="B118" s="571" t="s">
        <v>373</v>
      </c>
      <c r="C118" s="150" t="s">
        <v>383</v>
      </c>
      <c r="D118" s="315" t="str">
        <f>IFERROR(VLOOKUP(C118,Utilitaires!$A$2:$C$7,3,),"")</f>
        <v xml:space="preserve">  …</v>
      </c>
      <c r="E118" s="316" t="str">
        <f>IFERROR(VLOOKUP(C118,Utilitaires!$A$2:$C$7,2,),"")</f>
        <v>Libellé du critère quand il sera choisi</v>
      </c>
      <c r="F118" s="53"/>
      <c r="G118" s="56"/>
    </row>
    <row r="119" spans="1:7" s="82" customFormat="1" ht="63">
      <c r="A119" s="313">
        <f>MAX($A$15:A118)+1</f>
        <v>90</v>
      </c>
      <c r="B119" s="569" t="s">
        <v>374</v>
      </c>
      <c r="C119" s="150" t="s">
        <v>383</v>
      </c>
      <c r="D119" s="315" t="str">
        <f>IFERROR(VLOOKUP(C119,Utilitaires!$A$2:$C$7,3,),"")</f>
        <v xml:space="preserve">  …</v>
      </c>
      <c r="E119" s="316" t="str">
        <f>IFERROR(VLOOKUP(C119,Utilitaires!$A$2:$C$7,2,),"")</f>
        <v>Libellé du critère quand il sera choisi</v>
      </c>
      <c r="F119" s="53"/>
      <c r="G119" s="56"/>
    </row>
    <row r="120" spans="1:7" s="82" customFormat="1" ht="36.950000000000003" customHeight="1">
      <c r="A120" s="312">
        <f t="shared" si="9"/>
        <v>91</v>
      </c>
      <c r="B120" s="569" t="s">
        <v>375</v>
      </c>
      <c r="C120" s="150" t="s">
        <v>383</v>
      </c>
      <c r="D120" s="315" t="str">
        <f>IFERROR(VLOOKUP(C120,Utilitaires!$A$2:$C$7,3,),"")</f>
        <v xml:space="preserve">  …</v>
      </c>
      <c r="E120" s="316" t="str">
        <f>IFERROR(VLOOKUP(C120,Utilitaires!$A$2:$C$7,2,),"")</f>
        <v>Libellé du critère quand il sera choisi</v>
      </c>
      <c r="F120" s="53"/>
      <c r="G120" s="56"/>
    </row>
    <row r="121" spans="1:7" s="82" customFormat="1" ht="63">
      <c r="A121" s="312">
        <f t="shared" si="9"/>
        <v>92</v>
      </c>
      <c r="B121" s="569" t="s">
        <v>376</v>
      </c>
      <c r="C121" s="150" t="s">
        <v>383</v>
      </c>
      <c r="D121" s="315" t="str">
        <f>IFERROR(VLOOKUP(C121,Utilitaires!$A$2:$C$7,3,),"")</f>
        <v xml:space="preserve">  …</v>
      </c>
      <c r="E121" s="316" t="str">
        <f>IFERROR(VLOOKUP(C121,Utilitaires!$A$2:$C$7,2,),"")</f>
        <v>Libellé du critère quand il sera choisi</v>
      </c>
      <c r="F121" s="53"/>
      <c r="G121" s="56"/>
    </row>
    <row r="122" spans="1:7" s="82" customFormat="1" ht="36.950000000000003" customHeight="1">
      <c r="A122" s="312">
        <f t="shared" si="9"/>
        <v>93</v>
      </c>
      <c r="B122" s="570" t="s">
        <v>187</v>
      </c>
      <c r="C122" s="150" t="s">
        <v>383</v>
      </c>
      <c r="D122" s="315" t="str">
        <f>IFERROR(VLOOKUP(C122,Utilitaires!$A$2:$C$7,3,),"")</f>
        <v xml:space="preserve">  …</v>
      </c>
      <c r="E122" s="316" t="str">
        <f>IFERROR(VLOOKUP(C122,Utilitaires!$A$2:$C$7,2,),"")</f>
        <v>Libellé du critère quand il sera choisi</v>
      </c>
      <c r="F122" s="53"/>
      <c r="G122" s="56"/>
    </row>
    <row r="123" spans="1:7" s="82" customFormat="1" ht="54">
      <c r="A123" s="312">
        <f t="shared" si="9"/>
        <v>94</v>
      </c>
      <c r="B123" s="571" t="s">
        <v>188</v>
      </c>
      <c r="C123" s="553" t="s">
        <v>383</v>
      </c>
      <c r="D123" s="315" t="str">
        <f>IFERROR(VLOOKUP(C123,Utilitaires!$A$2:$C$7,3,),"")</f>
        <v xml:space="preserve">  …</v>
      </c>
      <c r="E123" s="316" t="str">
        <f>IFERROR(VLOOKUP(C123,Utilitaires!$A$2:$C$7,2,),"")</f>
        <v>Libellé du critère quand il sera choisi</v>
      </c>
      <c r="F123" s="53"/>
      <c r="G123" s="56"/>
    </row>
    <row r="124" spans="1:7" s="82" customFormat="1" ht="45">
      <c r="A124" s="312">
        <f t="shared" si="9"/>
        <v>95</v>
      </c>
      <c r="B124" s="569" t="s">
        <v>189</v>
      </c>
      <c r="C124" s="150" t="s">
        <v>383</v>
      </c>
      <c r="D124" s="315" t="str">
        <f>IFERROR(VLOOKUP(C124,Utilitaires!$A$2:$C$7,3,),"")</f>
        <v xml:space="preserve">  …</v>
      </c>
      <c r="E124" s="316" t="str">
        <f>IFERROR(VLOOKUP(C124,Utilitaires!$A$2:$C$7,2,),"")</f>
        <v>Libellé du critère quand il sera choisi</v>
      </c>
      <c r="F124" s="53"/>
      <c r="G124" s="56"/>
    </row>
    <row r="125" spans="1:7" s="82" customFormat="1" ht="36.950000000000003" customHeight="1">
      <c r="A125" s="312">
        <f t="shared" si="9"/>
        <v>96</v>
      </c>
      <c r="B125" s="570" t="s">
        <v>190</v>
      </c>
      <c r="C125" s="150" t="s">
        <v>383</v>
      </c>
      <c r="D125" s="315" t="str">
        <f>IFERROR(VLOOKUP(C125,Utilitaires!$A$2:$C$7,3,),"")</f>
        <v xml:space="preserve">  …</v>
      </c>
      <c r="E125" s="316" t="str">
        <f>IFERROR(VLOOKUP(C125,Utilitaires!$A$2:$C$7,2,),"")</f>
        <v>Libellé du critère quand il sera choisi</v>
      </c>
      <c r="F125" s="53"/>
      <c r="G125" s="56"/>
    </row>
    <row r="126" spans="1:7" s="82" customFormat="1" ht="36.950000000000003" customHeight="1">
      <c r="A126" s="312">
        <f t="shared" si="9"/>
        <v>97</v>
      </c>
      <c r="B126" s="593" t="s">
        <v>339</v>
      </c>
      <c r="C126" s="150" t="s">
        <v>383</v>
      </c>
      <c r="D126" s="315" t="str">
        <f>IFERROR(VLOOKUP(C126,Utilitaires!$A$2:$C$7,3,),"")</f>
        <v xml:space="preserve">  …</v>
      </c>
      <c r="E126" s="316" t="str">
        <f>IFERROR(VLOOKUP(C126,Utilitaires!$A$2:$C$7,2,),"")</f>
        <v>Libellé du critère quand il sera choisi</v>
      </c>
      <c r="F126" s="53"/>
      <c r="G126" s="56"/>
    </row>
    <row r="127" spans="1:7" s="82" customFormat="1" ht="45">
      <c r="A127" s="312">
        <f t="shared" si="9"/>
        <v>98</v>
      </c>
      <c r="B127" s="601" t="s">
        <v>377</v>
      </c>
      <c r="C127" s="150" t="s">
        <v>383</v>
      </c>
      <c r="D127" s="315" t="str">
        <f>IFERROR(VLOOKUP(C127,Utilitaires!$A$2:$C$7,3,),"")</f>
        <v xml:space="preserve">  …</v>
      </c>
      <c r="E127" s="316" t="str">
        <f>IFERROR(VLOOKUP(C127,Utilitaires!$A$2:$C$7,2,),"")</f>
        <v>Libellé du critère quand il sera choisi</v>
      </c>
      <c r="F127" s="53"/>
      <c r="G127" s="56"/>
    </row>
    <row r="128" spans="1:7" s="82" customFormat="1" ht="45">
      <c r="A128" s="312">
        <f t="shared" si="9"/>
        <v>99</v>
      </c>
      <c r="B128" s="574" t="s">
        <v>191</v>
      </c>
      <c r="C128" s="150" t="s">
        <v>383</v>
      </c>
      <c r="D128" s="315" t="str">
        <f>IFERROR(VLOOKUP(C128,Utilitaires!$A$2:$C$7,3,),"")</f>
        <v xml:space="preserve">  …</v>
      </c>
      <c r="E128" s="316" t="str">
        <f>IFERROR(VLOOKUP(C128,Utilitaires!$A$2:$C$7,2,),"")</f>
        <v>Libellé du critère quand il sera choisi</v>
      </c>
      <c r="F128" s="53"/>
      <c r="G128" s="56"/>
    </row>
    <row r="129" spans="1:7" s="390" customFormat="1" ht="27" customHeight="1">
      <c r="A129" s="352" t="s">
        <v>58</v>
      </c>
      <c r="B129" s="759" t="s">
        <v>192</v>
      </c>
      <c r="C129" s="759"/>
      <c r="D129" s="353" t="str">
        <f>IF(COUNTIF(D130:D135,'Mode d''emploi'!$E$28)=COUNTIF(D130:D135,"&lt;&gt;"),'Mode d''emploi'!$E$28,IF(SUM(D130:D135)&gt;0,AVERAGE(D130:D135),Utilitaires!$C$2))</f>
        <v xml:space="preserve">  …</v>
      </c>
      <c r="E129" s="760" t="str">
        <f>IFERROR(VLOOKUP(G129,Utilitaires!$A$11:$B$16,2),"")</f>
        <v>Il reste des critères à évaluer…</v>
      </c>
      <c r="F129" s="760"/>
      <c r="G129" s="354" t="str">
        <f>IFERROR(VLOOKUP(D129,Utilitaires!$A$21:$B$33,2),"")</f>
        <v>en attente</v>
      </c>
    </row>
    <row r="130" spans="1:7" s="82" customFormat="1" ht="36">
      <c r="A130" s="312">
        <f>MAX($A$15,A128)+1</f>
        <v>100</v>
      </c>
      <c r="B130" s="568" t="s">
        <v>193</v>
      </c>
      <c r="C130" s="150" t="s">
        <v>383</v>
      </c>
      <c r="D130" s="315" t="str">
        <f>IFERROR(VLOOKUP(C130,Utilitaires!$A$2:$C$7,3,),"")</f>
        <v xml:space="preserve">  …</v>
      </c>
      <c r="E130" s="316" t="str">
        <f>IFERROR(VLOOKUP(C130,Utilitaires!$A$2:$C$7,2,),"")</f>
        <v>Libellé du critère quand il sera choisi</v>
      </c>
      <c r="F130" s="53"/>
      <c r="G130" s="56"/>
    </row>
    <row r="131" spans="1:7" s="82" customFormat="1" ht="45">
      <c r="A131" s="312">
        <f t="shared" si="9"/>
        <v>101</v>
      </c>
      <c r="B131" s="570" t="s">
        <v>340</v>
      </c>
      <c r="C131" s="150" t="s">
        <v>383</v>
      </c>
      <c r="D131" s="315" t="str">
        <f>IFERROR(VLOOKUP(C131,Utilitaires!$A$2:$C$7,3,),"")</f>
        <v xml:space="preserve">  …</v>
      </c>
      <c r="E131" s="316" t="str">
        <f>IFERROR(VLOOKUP(C131,Utilitaires!$A$2:$C$7,2,),"")</f>
        <v>Libellé du critère quand il sera choisi</v>
      </c>
      <c r="F131" s="53"/>
      <c r="G131" s="56"/>
    </row>
    <row r="132" spans="1:7" s="82" customFormat="1" ht="36.950000000000003" customHeight="1">
      <c r="A132" s="312">
        <f t="shared" si="9"/>
        <v>102</v>
      </c>
      <c r="B132" s="571" t="s">
        <v>194</v>
      </c>
      <c r="C132" s="150" t="s">
        <v>383</v>
      </c>
      <c r="D132" s="315" t="str">
        <f>IFERROR(VLOOKUP(C132,Utilitaires!$A$2:$C$7,3,),"")</f>
        <v xml:space="preserve">  …</v>
      </c>
      <c r="E132" s="316" t="str">
        <f>IFERROR(VLOOKUP(C132,Utilitaires!$A$2:$C$7,2,),"")</f>
        <v>Libellé du critère quand il sera choisi</v>
      </c>
      <c r="F132" s="53"/>
      <c r="G132" s="56"/>
    </row>
    <row r="133" spans="1:7" s="82" customFormat="1" ht="36.950000000000003" customHeight="1">
      <c r="A133" s="312">
        <f t="shared" si="9"/>
        <v>103</v>
      </c>
      <c r="B133" s="569" t="s">
        <v>341</v>
      </c>
      <c r="C133" s="150" t="s">
        <v>383</v>
      </c>
      <c r="D133" s="315" t="str">
        <f>IFERROR(VLOOKUP(C133,Utilitaires!$A$2:$C$7,3,),"")</f>
        <v xml:space="preserve">  …</v>
      </c>
      <c r="E133" s="316" t="str">
        <f>IFERROR(VLOOKUP(C133,Utilitaires!$A$2:$C$7,2,),"")</f>
        <v>Libellé du critère quand il sera choisi</v>
      </c>
      <c r="F133" s="53"/>
      <c r="G133" s="56"/>
    </row>
    <row r="134" spans="1:7" s="82" customFormat="1" ht="54">
      <c r="A134" s="312">
        <f t="shared" si="9"/>
        <v>104</v>
      </c>
      <c r="B134" s="570" t="s">
        <v>195</v>
      </c>
      <c r="C134" s="150" t="s">
        <v>383</v>
      </c>
      <c r="D134" s="315" t="str">
        <f>IFERROR(VLOOKUP(C134,Utilitaires!$A$2:$C$7,3,),"")</f>
        <v xml:space="preserve">  …</v>
      </c>
      <c r="E134" s="316" t="str">
        <f>IFERROR(VLOOKUP(C134,Utilitaires!$A$2:$C$7,2,),"")</f>
        <v>Libellé du critère quand il sera choisi</v>
      </c>
      <c r="F134" s="53"/>
      <c r="G134" s="56"/>
    </row>
    <row r="135" spans="1:7" s="82" customFormat="1" ht="36.950000000000003" customHeight="1">
      <c r="A135" s="312">
        <f t="shared" si="9"/>
        <v>105</v>
      </c>
      <c r="B135" s="574" t="s">
        <v>196</v>
      </c>
      <c r="C135" s="150" t="s">
        <v>383</v>
      </c>
      <c r="D135" s="315" t="str">
        <f>IFERROR(VLOOKUP(C135,Utilitaires!$A$2:$C$7,3,),"")</f>
        <v xml:space="preserve">  …</v>
      </c>
      <c r="E135" s="316" t="str">
        <f>IFERROR(VLOOKUP(C135,Utilitaires!$A$2:$C$7,2,),"")</f>
        <v>Libellé du critère quand il sera choisi</v>
      </c>
      <c r="F135" s="53"/>
      <c r="G135" s="56"/>
    </row>
    <row r="136" spans="1:7" s="215" customFormat="1" ht="27" customHeight="1">
      <c r="A136" s="352" t="s">
        <v>216</v>
      </c>
      <c r="B136" s="759" t="s">
        <v>197</v>
      </c>
      <c r="C136" s="759"/>
      <c r="D136" s="353" t="str">
        <f>IF(COUNTIF(D137:D150,'Mode d''emploi'!$E$28)=COUNTIF(D137:D150,"&lt;&gt;"),'Mode d''emploi'!$E$28,IF(SUM(D137:D150)&gt;0,AVERAGE(D137:D150),Utilitaires!$C$2))</f>
        <v xml:space="preserve">  …</v>
      </c>
      <c r="E136" s="760" t="str">
        <f>IFERROR(VLOOKUP(G136,Utilitaires!$A$11:$B$16,2),"")</f>
        <v>Il reste des critères à évaluer…</v>
      </c>
      <c r="F136" s="760"/>
      <c r="G136" s="354" t="str">
        <f>IFERROR(VLOOKUP(D136,Utilitaires!$A$21:$B$33,2),"")</f>
        <v>en attente</v>
      </c>
    </row>
    <row r="137" spans="1:7" s="82" customFormat="1" ht="48" customHeight="1">
      <c r="A137" s="312">
        <f>MAX($A$15,A135)+1</f>
        <v>106</v>
      </c>
      <c r="B137" s="570" t="s">
        <v>198</v>
      </c>
      <c r="C137" s="150" t="s">
        <v>383</v>
      </c>
      <c r="D137" s="315" t="str">
        <f>IFERROR(VLOOKUP(C137,Utilitaires!$A$2:$C$7,3,),"")</f>
        <v xml:space="preserve">  …</v>
      </c>
      <c r="E137" s="316" t="str">
        <f>IFERROR(VLOOKUP(C137,Utilitaires!$A$2:$C$7,2,),"")</f>
        <v>Libellé du critère quand il sera choisi</v>
      </c>
      <c r="F137" s="53"/>
      <c r="G137" s="56"/>
    </row>
    <row r="138" spans="1:7" s="82" customFormat="1" ht="54">
      <c r="A138" s="312">
        <f t="shared" si="9"/>
        <v>107</v>
      </c>
      <c r="B138" s="569" t="s">
        <v>342</v>
      </c>
      <c r="C138" s="150" t="s">
        <v>383</v>
      </c>
      <c r="D138" s="315" t="str">
        <f>IFERROR(VLOOKUP(C138,Utilitaires!$A$2:$C$7,3,),"")</f>
        <v xml:space="preserve">  …</v>
      </c>
      <c r="E138" s="316" t="str">
        <f>IFERROR(VLOOKUP(C138,Utilitaires!$A$2:$C$7,2,),"")</f>
        <v>Libellé du critère quand il sera choisi</v>
      </c>
      <c r="F138" s="53"/>
      <c r="G138" s="56"/>
    </row>
    <row r="139" spans="1:7" s="82" customFormat="1" ht="63">
      <c r="A139" s="312">
        <f t="shared" si="9"/>
        <v>108</v>
      </c>
      <c r="B139" s="570" t="s">
        <v>343</v>
      </c>
      <c r="C139" s="150" t="s">
        <v>383</v>
      </c>
      <c r="D139" s="315" t="str">
        <f>IFERROR(VLOOKUP(C139,Utilitaires!$A$2:$C$7,3,),"")</f>
        <v xml:space="preserve">  …</v>
      </c>
      <c r="E139" s="316" t="str">
        <f>IFERROR(VLOOKUP(C139,Utilitaires!$A$2:$C$7,2,),"")</f>
        <v>Libellé du critère quand il sera choisi</v>
      </c>
      <c r="F139" s="53"/>
      <c r="G139" s="56"/>
    </row>
    <row r="140" spans="1:7" s="82" customFormat="1" ht="48" customHeight="1">
      <c r="A140" s="312">
        <f t="shared" si="9"/>
        <v>109</v>
      </c>
      <c r="B140" s="571" t="s">
        <v>344</v>
      </c>
      <c r="C140" s="150" t="s">
        <v>383</v>
      </c>
      <c r="D140" s="315" t="str">
        <f>IFERROR(VLOOKUP(C140,Utilitaires!$A$2:$C$7,3,),"")</f>
        <v xml:space="preserve">  …</v>
      </c>
      <c r="E140" s="316" t="str">
        <f>IFERROR(VLOOKUP(C140,Utilitaires!$A$2:$C$7,2,),"")</f>
        <v>Libellé du critère quand il sera choisi</v>
      </c>
      <c r="F140" s="53"/>
      <c r="G140" s="56"/>
    </row>
    <row r="141" spans="1:7" s="82" customFormat="1" ht="48" customHeight="1">
      <c r="A141" s="312">
        <f t="shared" si="9"/>
        <v>110</v>
      </c>
      <c r="B141" s="569" t="s">
        <v>345</v>
      </c>
      <c r="C141" s="150" t="s">
        <v>383</v>
      </c>
      <c r="D141" s="315" t="str">
        <f>IFERROR(VLOOKUP(C141,Utilitaires!$A$2:$C$7,3,),"")</f>
        <v xml:space="preserve">  …</v>
      </c>
      <c r="E141" s="316" t="str">
        <f>IFERROR(VLOOKUP(C141,Utilitaires!$A$2:$C$7,2,),"")</f>
        <v>Libellé du critère quand il sera choisi</v>
      </c>
      <c r="F141" s="53"/>
      <c r="G141" s="56"/>
    </row>
    <row r="142" spans="1:7" s="82" customFormat="1" ht="48" customHeight="1">
      <c r="A142" s="312">
        <f t="shared" si="9"/>
        <v>111</v>
      </c>
      <c r="B142" s="570" t="s">
        <v>199</v>
      </c>
      <c r="C142" s="150" t="s">
        <v>383</v>
      </c>
      <c r="D142" s="315" t="str">
        <f>IFERROR(VLOOKUP(C142,Utilitaires!$A$2:$C$7,3,),"")</f>
        <v xml:space="preserve">  …</v>
      </c>
      <c r="E142" s="316" t="str">
        <f>IFERROR(VLOOKUP(C142,Utilitaires!$A$2:$C$7,2,),"")</f>
        <v>Libellé du critère quand il sera choisi</v>
      </c>
      <c r="F142" s="53"/>
      <c r="G142" s="56"/>
    </row>
    <row r="143" spans="1:7" s="82" customFormat="1" ht="63">
      <c r="A143" s="588">
        <f t="shared" si="9"/>
        <v>112</v>
      </c>
      <c r="B143" s="593" t="s">
        <v>346</v>
      </c>
      <c r="C143" s="585" t="s">
        <v>383</v>
      </c>
      <c r="D143" s="315" t="str">
        <f>IFERROR(VLOOKUP(C143,Utilitaires!$A$2:$C$7,3,),"")</f>
        <v xml:space="preserve">  …</v>
      </c>
      <c r="E143" s="633" t="str">
        <f>IFERROR(VLOOKUP(C143,Utilitaires!$A$2:$C$7,2,),"")</f>
        <v>Libellé du critère quand il sera choisi</v>
      </c>
      <c r="F143" s="596"/>
      <c r="G143" s="598"/>
    </row>
    <row r="144" spans="1:7" s="82" customFormat="1" ht="48" customHeight="1">
      <c r="A144" s="631">
        <f t="shared" si="9"/>
        <v>113</v>
      </c>
      <c r="B144" s="601" t="s">
        <v>347</v>
      </c>
      <c r="C144" s="150" t="s">
        <v>383</v>
      </c>
      <c r="D144" s="315" t="str">
        <f>IFERROR(VLOOKUP(C144,Utilitaires!$A$2:$C$7,3,),"")</f>
        <v xml:space="preserve">  …</v>
      </c>
      <c r="E144" s="632" t="str">
        <f>IFERROR(VLOOKUP(C144,Utilitaires!$A$2:$C$7,2,),"")</f>
        <v>Libellé du critère quand il sera choisi</v>
      </c>
      <c r="F144" s="153"/>
      <c r="G144" s="154"/>
    </row>
    <row r="145" spans="1:7" s="82" customFormat="1" ht="48" customHeight="1">
      <c r="A145" s="312">
        <f t="shared" si="9"/>
        <v>114</v>
      </c>
      <c r="B145" s="569" t="s">
        <v>348</v>
      </c>
      <c r="C145" s="150" t="s">
        <v>383</v>
      </c>
      <c r="D145" s="315" t="str">
        <f>IFERROR(VLOOKUP(C145,Utilitaires!$A$2:$C$7,3,),"")</f>
        <v xml:space="preserve">  …</v>
      </c>
      <c r="E145" s="316" t="str">
        <f>IFERROR(VLOOKUP(C145,Utilitaires!$A$2:$C$7,2,),"")</f>
        <v>Libellé du critère quand il sera choisi</v>
      </c>
      <c r="F145" s="53"/>
      <c r="G145" s="56"/>
    </row>
    <row r="146" spans="1:7" s="82" customFormat="1" ht="48" customHeight="1">
      <c r="A146" s="312">
        <f t="shared" si="9"/>
        <v>115</v>
      </c>
      <c r="B146" s="570" t="s">
        <v>349</v>
      </c>
      <c r="C146" s="150" t="s">
        <v>383</v>
      </c>
      <c r="D146" s="315" t="str">
        <f>IFERROR(VLOOKUP(C146,Utilitaires!$A$2:$C$7,3,),"")</f>
        <v xml:space="preserve">  …</v>
      </c>
      <c r="E146" s="316" t="str">
        <f>IFERROR(VLOOKUP(C146,Utilitaires!$A$2:$C$7,2,),"")</f>
        <v>Libellé du critère quand il sera choisi</v>
      </c>
      <c r="F146" s="53"/>
      <c r="G146" s="56"/>
    </row>
    <row r="147" spans="1:7" s="82" customFormat="1" ht="54">
      <c r="A147" s="312">
        <f t="shared" si="9"/>
        <v>116</v>
      </c>
      <c r="B147" s="572" t="s">
        <v>350</v>
      </c>
      <c r="C147" s="150" t="s">
        <v>383</v>
      </c>
      <c r="D147" s="315" t="str">
        <f>IFERROR(VLOOKUP(C147,Utilitaires!$A$2:$C$7,3,),"")</f>
        <v xml:space="preserve">  …</v>
      </c>
      <c r="E147" s="316" t="str">
        <f>IFERROR(VLOOKUP(C147,Utilitaires!$A$2:$C$7,2,),"")</f>
        <v>Libellé du critère quand il sera choisi</v>
      </c>
      <c r="F147" s="53"/>
      <c r="G147" s="56"/>
    </row>
    <row r="148" spans="1:7" s="82" customFormat="1" ht="48" customHeight="1">
      <c r="A148" s="312">
        <f t="shared" si="9"/>
        <v>117</v>
      </c>
      <c r="B148" s="569" t="s">
        <v>351</v>
      </c>
      <c r="C148" s="150" t="s">
        <v>383</v>
      </c>
      <c r="D148" s="315" t="str">
        <f>IFERROR(VLOOKUP(C148,Utilitaires!$A$2:$C$7,3,),"")</f>
        <v xml:space="preserve">  …</v>
      </c>
      <c r="E148" s="316" t="str">
        <f>IFERROR(VLOOKUP(C148,Utilitaires!$A$2:$C$7,2,),"")</f>
        <v>Libellé du critère quand il sera choisi</v>
      </c>
      <c r="F148" s="53"/>
      <c r="G148" s="56"/>
    </row>
    <row r="149" spans="1:7" s="82" customFormat="1" ht="54">
      <c r="A149" s="312">
        <f t="shared" si="9"/>
        <v>118</v>
      </c>
      <c r="B149" s="593" t="s">
        <v>352</v>
      </c>
      <c r="C149" s="150" t="s">
        <v>383</v>
      </c>
      <c r="D149" s="315" t="str">
        <f>IFERROR(VLOOKUP(C149,Utilitaires!$A$2:$C$7,3,),"")</f>
        <v xml:space="preserve">  …</v>
      </c>
      <c r="E149" s="316" t="str">
        <f>IFERROR(VLOOKUP(C149,Utilitaires!$A$2:$C$7,2,),"")</f>
        <v>Libellé du critère quand il sera choisi</v>
      </c>
      <c r="F149" s="53"/>
      <c r="G149" s="56"/>
    </row>
    <row r="150" spans="1:7" s="82" customFormat="1" ht="48" customHeight="1">
      <c r="A150" s="312">
        <f t="shared" si="9"/>
        <v>119</v>
      </c>
      <c r="B150" s="570" t="s">
        <v>200</v>
      </c>
      <c r="C150" s="150" t="s">
        <v>383</v>
      </c>
      <c r="D150" s="315" t="str">
        <f>IFERROR(VLOOKUP(C150,Utilitaires!$A$2:$C$7,3,),"")</f>
        <v xml:space="preserve">  …</v>
      </c>
      <c r="E150" s="316" t="str">
        <f>IFERROR(VLOOKUP(C150,Utilitaires!$A$2:$C$7,2,),"")</f>
        <v>Libellé du critère quand il sera choisi</v>
      </c>
      <c r="F150" s="53"/>
      <c r="G150" s="56"/>
    </row>
    <row r="151" spans="1:7" s="81" customFormat="1" ht="34.5" customHeight="1">
      <c r="A151" s="349" t="s">
        <v>201</v>
      </c>
      <c r="B151" s="757" t="s">
        <v>202</v>
      </c>
      <c r="C151" s="757"/>
      <c r="D151" s="350" t="str">
        <f>IF(COUNTIF(D152:D168,'Mode d''emploi'!$E$28)=COUNTIF(D152:D168,"&lt;&gt;"),'Mode d''emploi'!$E$28,IF(SUM(D152:D168)&gt;0,AVERAGE(D152,D156,D160),Utilitaires!$C$2))</f>
        <v xml:space="preserve">  …</v>
      </c>
      <c r="E151" s="758" t="str">
        <f>IFERROR(VLOOKUP(G151,Utilitaires!$A$11:$B$16,2,FALSE),"")</f>
        <v>Il reste des critères à évaluer…</v>
      </c>
      <c r="F151" s="758"/>
      <c r="G151" s="351" t="str">
        <f>IFERROR(VLOOKUP(D151,Utilitaires!$A$21:$B$33,2),Utilitaires!$A$4)</f>
        <v>en attente</v>
      </c>
    </row>
    <row r="152" spans="1:7" s="215" customFormat="1" ht="27" customHeight="1">
      <c r="A152" s="331" t="s">
        <v>71</v>
      </c>
      <c r="B152" s="755" t="s">
        <v>203</v>
      </c>
      <c r="C152" s="755"/>
      <c r="D152" s="332" t="str">
        <f>IF(COUNTIF(D153:D155,'Mode d''emploi'!$E$28)=COUNTIF(D153:D155,"&lt;&gt;"),'Mode d''emploi'!$E$28,IF(SUM(D153:D155)&gt;0,AVERAGE(D153:D155),Utilitaires!$C$2))</f>
        <v xml:space="preserve">  …</v>
      </c>
      <c r="E152" s="756" t="str">
        <f>IFERROR(VLOOKUP(G152,Utilitaires!$A$11:$B$16,2),"")</f>
        <v>Il reste des critères à évaluer…</v>
      </c>
      <c r="F152" s="756"/>
      <c r="G152" s="333" t="str">
        <f>IFERROR(VLOOKUP(D152,Utilitaires!$A$21:$B$33,2),"")</f>
        <v>en attente</v>
      </c>
    </row>
    <row r="153" spans="1:7" s="82" customFormat="1" ht="45">
      <c r="A153" s="630">
        <f>MAX($A$15,A150)+1</f>
        <v>120</v>
      </c>
      <c r="B153" s="628" t="s">
        <v>378</v>
      </c>
      <c r="C153" s="150" t="s">
        <v>383</v>
      </c>
      <c r="D153" s="604" t="str">
        <f>IFERROR(VLOOKUP(C153,Utilitaires!$A$2:$C$7,3,),"")</f>
        <v xml:space="preserve">  …</v>
      </c>
      <c r="E153" s="606" t="str">
        <f>IFERROR(VLOOKUP(C153,Utilitaires!$A$2:$C$7,2,),"")</f>
        <v>Libellé du critère quand il sera choisi</v>
      </c>
      <c r="F153" s="53"/>
      <c r="G153" s="56"/>
    </row>
    <row r="154" spans="1:7" s="82" customFormat="1" ht="36.950000000000003" customHeight="1">
      <c r="A154" s="629">
        <f t="shared" si="9"/>
        <v>121</v>
      </c>
      <c r="B154" s="603" t="s">
        <v>204</v>
      </c>
      <c r="C154" s="150" t="s">
        <v>383</v>
      </c>
      <c r="D154" s="607" t="str">
        <f>IFERROR(VLOOKUP(C154,Utilitaires!$A$2:$C$7,3,),"")</f>
        <v xml:space="preserve">  …</v>
      </c>
      <c r="E154" s="617" t="str">
        <f>IFERROR(VLOOKUP(C154,Utilitaires!$A$2:$C$7,2,),"")</f>
        <v>Libellé du critère quand il sera choisi</v>
      </c>
      <c r="F154" s="53"/>
      <c r="G154" s="56"/>
    </row>
    <row r="155" spans="1:7" s="82" customFormat="1" ht="36.950000000000003" customHeight="1">
      <c r="A155" s="626">
        <f t="shared" si="9"/>
        <v>122</v>
      </c>
      <c r="B155" s="602" t="s">
        <v>205</v>
      </c>
      <c r="C155" s="150" t="s">
        <v>383</v>
      </c>
      <c r="D155" s="608" t="str">
        <f>IFERROR(VLOOKUP(C155,Utilitaires!$A$2:$C$7,3,),"")</f>
        <v xml:space="preserve">  …</v>
      </c>
      <c r="E155" s="627" t="str">
        <f>IFERROR(VLOOKUP(C155,Utilitaires!$A$2:$C$7,2,),"")</f>
        <v>Libellé du critère quand il sera choisi</v>
      </c>
      <c r="F155" s="53"/>
      <c r="G155" s="56"/>
    </row>
    <row r="156" spans="1:7" s="215" customFormat="1" ht="27" customHeight="1">
      <c r="A156" s="331" t="s">
        <v>72</v>
      </c>
      <c r="B156" s="755" t="s">
        <v>253</v>
      </c>
      <c r="C156" s="755"/>
      <c r="D156" s="332" t="str">
        <f>IF(COUNTIF(D157:D159,'Mode d''emploi'!$E$28)=COUNTIF(D157:D159,"&lt;&gt;"),'Mode d''emploi'!$E$28,IF(SUM(D157:D159)&gt;0,AVERAGE(D157:D159),Utilitaires!$C$2))</f>
        <v xml:space="preserve">  …</v>
      </c>
      <c r="E156" s="756" t="str">
        <f>IFERROR(VLOOKUP(G156,Utilitaires!$A$11:$B$16,2),"")</f>
        <v>Il reste des critères à évaluer…</v>
      </c>
      <c r="F156" s="756"/>
      <c r="G156" s="333" t="str">
        <f>IFERROR(VLOOKUP(D156,Utilitaires!$A$21:$B$33,2),"")</f>
        <v>en attente</v>
      </c>
    </row>
    <row r="157" spans="1:7" s="82" customFormat="1" ht="36.950000000000003" customHeight="1">
      <c r="A157" s="621">
        <f>MAX($A$15,A155)+1</f>
        <v>123</v>
      </c>
      <c r="B157" s="576" t="s">
        <v>214</v>
      </c>
      <c r="C157" s="150" t="s">
        <v>383</v>
      </c>
      <c r="D157" s="604" t="str">
        <f>IFERROR(VLOOKUP(C157,Utilitaires!$A$2:$C$7,3,),"")</f>
        <v xml:space="preserve">  …</v>
      </c>
      <c r="E157" s="606" t="str">
        <f>IFERROR(VLOOKUP(C157,Utilitaires!$A$2:$C$7,2,),"")</f>
        <v>Libellé du critère quand il sera choisi</v>
      </c>
      <c r="F157" s="53"/>
      <c r="G157" s="56"/>
    </row>
    <row r="158" spans="1:7" s="82" customFormat="1" ht="36.950000000000003" customHeight="1">
      <c r="A158" s="622">
        <f>MAX($A$15,A157)+1</f>
        <v>124</v>
      </c>
      <c r="B158" s="603" t="s">
        <v>172</v>
      </c>
      <c r="C158" s="150" t="s">
        <v>383</v>
      </c>
      <c r="D158" s="607" t="str">
        <f>IFERROR(VLOOKUP(C158,Utilitaires!$A$2:$C$7,3,),"")</f>
        <v xml:space="preserve">  …</v>
      </c>
      <c r="E158" s="609" t="str">
        <f>IFERROR(VLOOKUP(C158,Utilitaires!$A$2:$C$7,2,),"")</f>
        <v>Libellé du critère quand il sera choisi</v>
      </c>
      <c r="F158" s="53"/>
      <c r="G158" s="56"/>
    </row>
    <row r="159" spans="1:7" s="82" customFormat="1" ht="36.950000000000003" customHeight="1">
      <c r="A159" s="626">
        <f>MAX($A$15,A158)+1</f>
        <v>125</v>
      </c>
      <c r="B159" s="602" t="s">
        <v>207</v>
      </c>
      <c r="C159" s="150" t="s">
        <v>383</v>
      </c>
      <c r="D159" s="608" t="str">
        <f>IFERROR(VLOOKUP(C159,Utilitaires!$A$2:$C$7,3,),"")</f>
        <v xml:space="preserve">  …</v>
      </c>
      <c r="E159" s="605" t="str">
        <f>IFERROR(VLOOKUP(C159,Utilitaires!$A$2:$C$7,2,),"")</f>
        <v>Libellé du critère quand il sera choisi</v>
      </c>
      <c r="F159" s="53"/>
      <c r="G159" s="56"/>
    </row>
    <row r="160" spans="1:7" s="215" customFormat="1" ht="27" customHeight="1">
      <c r="A160" s="331" t="s">
        <v>252</v>
      </c>
      <c r="B160" s="755" t="s">
        <v>70</v>
      </c>
      <c r="C160" s="755"/>
      <c r="D160" s="332" t="str">
        <f>IF(COUNTIF(D161:D168,'Mode d''emploi'!$E$28)=COUNTIF(D161:D168,"&lt;&gt;"),'Mode d''emploi'!$E$28,IF(SUM(D161:D168)&gt;0,AVERAGE(D161:D168),Utilitaires!$C$2))</f>
        <v xml:space="preserve">  …</v>
      </c>
      <c r="E160" s="756" t="str">
        <f>IFERROR(VLOOKUP(G160,Utilitaires!$A$11:$B$16,2),"")</f>
        <v>Il reste des critères à évaluer…</v>
      </c>
      <c r="F160" s="756"/>
      <c r="G160" s="333" t="str">
        <f>IFERROR(VLOOKUP(D160,Utilitaires!$A$21:$B$33,2),"")</f>
        <v>en attente</v>
      </c>
    </row>
    <row r="161" spans="1:7" s="82" customFormat="1" ht="36.950000000000003" customHeight="1">
      <c r="A161" s="334">
        <f>MAX($A$15,A159)+1</f>
        <v>126</v>
      </c>
      <c r="B161" s="610" t="s">
        <v>206</v>
      </c>
      <c r="C161" s="150" t="s">
        <v>383</v>
      </c>
      <c r="D161" s="613" t="str">
        <f>IFERROR(VLOOKUP(C161,Utilitaires!$A$2:$C$7,3,),"")</f>
        <v xml:space="preserve">  …</v>
      </c>
      <c r="E161" s="611" t="str">
        <f>IFERROR(VLOOKUP(C161,Utilitaires!$A$2:$C$7,2,),"")</f>
        <v>Libellé du critère quand il sera choisi</v>
      </c>
      <c r="F161" s="53"/>
      <c r="G161" s="56"/>
    </row>
    <row r="162" spans="1:7" s="82" customFormat="1" ht="36.950000000000003" customHeight="1">
      <c r="A162" s="219">
        <f>MAX($A$15:A161)+1</f>
        <v>127</v>
      </c>
      <c r="B162" s="603" t="s">
        <v>208</v>
      </c>
      <c r="C162" s="150" t="s">
        <v>383</v>
      </c>
      <c r="D162" s="614" t="str">
        <f>IFERROR(VLOOKUP(C162,Utilitaires!$A$2:$C$7,3,),"")</f>
        <v xml:space="preserve">  …</v>
      </c>
      <c r="E162" s="612" t="str">
        <f>IFERROR(VLOOKUP(C162,Utilitaires!$A$2:$C$7,2,),"")</f>
        <v>Libellé du critère quand il sera choisi</v>
      </c>
      <c r="F162" s="596"/>
      <c r="G162" s="56"/>
    </row>
    <row r="163" spans="1:7" s="82" customFormat="1" ht="36.950000000000003" customHeight="1">
      <c r="A163" s="621">
        <f t="shared" ref="A163:A167" si="10">MAX($A$15,A162)+1</f>
        <v>128</v>
      </c>
      <c r="B163" s="603" t="s">
        <v>209</v>
      </c>
      <c r="C163" s="150" t="s">
        <v>383</v>
      </c>
      <c r="D163" s="600" t="str">
        <f>IFERROR(VLOOKUP(C163,Utilitaires!$A$2:$C$7,3,),"")</f>
        <v xml:space="preserve">  …</v>
      </c>
      <c r="E163" s="615" t="str">
        <f>IFERROR(VLOOKUP(C163,Utilitaires!$A$2:$C$7,2,),"")</f>
        <v>Libellé du critère quand il sera choisi</v>
      </c>
      <c r="F163" s="153"/>
      <c r="G163" s="56"/>
    </row>
    <row r="164" spans="1:7" s="82" customFormat="1" ht="45">
      <c r="A164" s="623">
        <f>MAX($A$15:A163)+1</f>
        <v>129</v>
      </c>
      <c r="B164" s="603" t="s">
        <v>210</v>
      </c>
      <c r="C164" s="150" t="s">
        <v>383</v>
      </c>
      <c r="D164" s="618" t="str">
        <f>IFERROR(VLOOKUP(C164,Utilitaires!$A$2:$C$7,3,),"")</f>
        <v xml:space="preserve">  …</v>
      </c>
      <c r="E164" s="609" t="str">
        <f>IFERROR(VLOOKUP(C164,Utilitaires!$A$2:$C$7,2,),"")</f>
        <v>Libellé du critère quand il sera choisi</v>
      </c>
      <c r="F164" s="53"/>
      <c r="G164" s="56"/>
    </row>
    <row r="165" spans="1:7" s="82" customFormat="1" ht="36.950000000000003" customHeight="1">
      <c r="A165" s="622">
        <f t="shared" si="10"/>
        <v>130</v>
      </c>
      <c r="B165" s="575" t="s">
        <v>211</v>
      </c>
      <c r="C165" s="150" t="s">
        <v>383</v>
      </c>
      <c r="D165" s="619" t="str">
        <f>IFERROR(VLOOKUP(C165,Utilitaires!$A$2:$C$7,3,),"")</f>
        <v xml:space="preserve">  …</v>
      </c>
      <c r="E165" s="620" t="str">
        <f>IFERROR(VLOOKUP(C165,Utilitaires!$A$2:$C$7,2,),"")</f>
        <v>Libellé du critère quand il sera choisi</v>
      </c>
      <c r="F165" s="53"/>
      <c r="G165" s="56"/>
    </row>
    <row r="166" spans="1:7" s="82" customFormat="1" ht="36.950000000000003" customHeight="1">
      <c r="A166" s="622">
        <f t="shared" si="10"/>
        <v>131</v>
      </c>
      <c r="B166" s="616" t="s">
        <v>212</v>
      </c>
      <c r="C166" s="150" t="s">
        <v>383</v>
      </c>
      <c r="D166" s="619" t="str">
        <f>IFERROR(VLOOKUP(C166,Utilitaires!$A$2:$C$7,3,),"")</f>
        <v xml:space="preserve">  …</v>
      </c>
      <c r="E166" s="609" t="str">
        <f>IFERROR(VLOOKUP(C166,Utilitaires!$A$2:$C$7,2,),"")</f>
        <v>Libellé du critère quand il sera choisi</v>
      </c>
      <c r="F166" s="53"/>
      <c r="G166" s="56"/>
    </row>
    <row r="167" spans="1:7" s="82" customFormat="1" ht="36">
      <c r="A167" s="624">
        <f t="shared" si="10"/>
        <v>132</v>
      </c>
      <c r="B167" s="603" t="s">
        <v>213</v>
      </c>
      <c r="C167" s="150" t="s">
        <v>383</v>
      </c>
      <c r="D167" s="607" t="str">
        <f>IFERROR(VLOOKUP(C167,Utilitaires!$A$2:$C$7,3,),"")</f>
        <v xml:space="preserve">  …</v>
      </c>
      <c r="E167" s="609" t="str">
        <f>IFERROR(VLOOKUP(C167,Utilitaires!$A$2:$C$7,2,),"")</f>
        <v>Libellé du critère quand il sera choisi</v>
      </c>
      <c r="F167" s="53"/>
      <c r="G167" s="56"/>
    </row>
    <row r="168" spans="1:7" s="82" customFormat="1" ht="52.5" customHeight="1">
      <c r="A168" s="623">
        <f>MAX($A$15:A167)+1</f>
        <v>133</v>
      </c>
      <c r="B168" s="625" t="s">
        <v>379</v>
      </c>
      <c r="C168" s="585" t="s">
        <v>383</v>
      </c>
      <c r="D168" s="619" t="str">
        <f>IFERROR(VLOOKUP(C168,Utilitaires!$A$2:$C$7,3,),"")</f>
        <v xml:space="preserve">  …</v>
      </c>
      <c r="E168" s="617" t="str">
        <f>IFERROR(VLOOKUP(C168,Utilitaires!$A$2:$C$7,2,),"")</f>
        <v>Libellé du critère quand il sera choisi</v>
      </c>
      <c r="F168" s="596"/>
      <c r="G168" s="598"/>
    </row>
    <row r="169" spans="1:7" s="34" customFormat="1">
      <c r="A169" s="586"/>
      <c r="B169" s="586"/>
      <c r="C169" s="586"/>
      <c r="D169" s="586"/>
      <c r="E169" s="586"/>
      <c r="F169" s="586"/>
      <c r="G169" s="586"/>
    </row>
    <row r="170" spans="1:7" s="34" customFormat="1">
      <c r="E170" s="577"/>
    </row>
    <row r="171" spans="1:7" s="34" customFormat="1"/>
    <row r="172" spans="1:7" s="34" customFormat="1"/>
    <row r="173" spans="1:7" s="34" customFormat="1"/>
    <row r="174" spans="1:7" s="34" customFormat="1"/>
    <row r="175" spans="1:7" s="34" customFormat="1"/>
    <row r="176" spans="1:7" s="34" customFormat="1"/>
    <row r="177" s="34" customFormat="1"/>
    <row r="178" s="34" customFormat="1"/>
    <row r="179" s="34" customFormat="1"/>
    <row r="180" s="34" customFormat="1"/>
    <row r="181" s="34" customFormat="1"/>
    <row r="182" s="34" customFormat="1"/>
    <row r="183" s="34" customFormat="1"/>
    <row r="184" s="34" customFormat="1"/>
    <row r="185" s="34" customFormat="1"/>
    <row r="186" s="34" customFormat="1"/>
    <row r="187" s="34" customFormat="1"/>
    <row r="188" s="34" customFormat="1"/>
    <row r="189" s="34" customFormat="1"/>
    <row r="190" s="34" customFormat="1"/>
    <row r="191" s="34" customFormat="1"/>
    <row r="192" s="34" customFormat="1"/>
    <row r="193" s="34" customFormat="1"/>
    <row r="194" s="34" customFormat="1"/>
    <row r="195" s="34" customFormat="1"/>
    <row r="196" s="34" customFormat="1"/>
    <row r="197" s="34" customFormat="1"/>
    <row r="198" s="34" customFormat="1"/>
    <row r="199" s="34" customFormat="1"/>
    <row r="200" s="34" customFormat="1"/>
    <row r="201" s="34" customFormat="1"/>
    <row r="202" s="34" customFormat="1"/>
    <row r="203" s="34" customFormat="1"/>
    <row r="204" s="34" customFormat="1"/>
    <row r="205" s="34" customFormat="1"/>
    <row r="206" s="34" customFormat="1"/>
    <row r="207" s="34" customFormat="1"/>
    <row r="208" s="34" customFormat="1"/>
    <row r="209" s="34" customFormat="1"/>
    <row r="210" s="34" customFormat="1"/>
    <row r="211" s="34" customFormat="1"/>
    <row r="212" s="34" customFormat="1"/>
    <row r="213" s="34" customFormat="1"/>
    <row r="214" s="34" customFormat="1"/>
    <row r="215" s="34" customFormat="1"/>
    <row r="216" s="34" customFormat="1"/>
    <row r="217" s="34" customFormat="1"/>
    <row r="218" s="34" customFormat="1"/>
    <row r="219" s="34" customFormat="1"/>
    <row r="220" s="34" customFormat="1"/>
    <row r="221" s="34" customFormat="1"/>
    <row r="222" s="34" customFormat="1"/>
    <row r="223" s="34" customFormat="1"/>
    <row r="224" s="34" customFormat="1"/>
    <row r="225" s="34" customFormat="1"/>
    <row r="226" s="34" customFormat="1"/>
    <row r="227" s="34" customFormat="1"/>
    <row r="228" s="34" customFormat="1"/>
    <row r="229" s="34" customFormat="1"/>
    <row r="230" s="34" customFormat="1"/>
    <row r="231" s="34" customFormat="1"/>
    <row r="232" s="34" customFormat="1"/>
    <row r="233" s="34" customFormat="1"/>
    <row r="234" s="34" customFormat="1"/>
    <row r="235" s="34" customFormat="1"/>
    <row r="236" s="34" customFormat="1"/>
    <row r="237" s="34" customFormat="1"/>
    <row r="238" s="34" customFormat="1"/>
    <row r="239" s="34" customFormat="1"/>
    <row r="240" s="34" customFormat="1"/>
    <row r="241" s="34" customFormat="1"/>
    <row r="242" s="34" customFormat="1"/>
    <row r="243" s="34" customFormat="1"/>
    <row r="244" s="34" customFormat="1"/>
    <row r="245" s="34" customFormat="1"/>
    <row r="246" s="34" customFormat="1"/>
    <row r="247" s="34" customFormat="1"/>
    <row r="248" s="34" customFormat="1"/>
    <row r="249" s="34" customFormat="1"/>
    <row r="250" s="34" customFormat="1"/>
    <row r="251" s="34" customFormat="1"/>
    <row r="252" s="34" customFormat="1"/>
    <row r="253" s="34" customFormat="1"/>
    <row r="254" s="34" customFormat="1"/>
    <row r="255" s="34" customFormat="1"/>
    <row r="256" s="34" customFormat="1"/>
    <row r="257" s="34" customFormat="1"/>
    <row r="258" s="34" customFormat="1"/>
    <row r="259" s="34" customFormat="1"/>
    <row r="260" s="34" customFormat="1"/>
    <row r="261" s="34" customFormat="1"/>
    <row r="262" s="34" customFormat="1"/>
    <row r="263" s="34" customFormat="1"/>
    <row r="264" s="34" customFormat="1"/>
    <row r="265" s="34" customFormat="1"/>
    <row r="266" s="34" customFormat="1"/>
    <row r="267" s="34" customFormat="1"/>
    <row r="268" s="34" customFormat="1"/>
    <row r="269" s="34" customFormat="1"/>
    <row r="270" s="34" customFormat="1"/>
    <row r="271" s="34" customFormat="1"/>
    <row r="272" s="34" customFormat="1"/>
    <row r="273" s="34" customFormat="1"/>
    <row r="274" s="34" customFormat="1"/>
    <row r="275" s="34" customFormat="1"/>
    <row r="276" s="34" customFormat="1"/>
    <row r="277" s="34" customFormat="1"/>
    <row r="278" s="34" customFormat="1"/>
    <row r="279" s="34" customFormat="1"/>
    <row r="280" s="34" customFormat="1"/>
    <row r="281" s="34" customFormat="1"/>
    <row r="282" s="34" customFormat="1"/>
    <row r="283" s="34" customFormat="1"/>
    <row r="284" s="34" customFormat="1"/>
    <row r="285" s="34" customFormat="1"/>
    <row r="286" s="34" customFormat="1"/>
    <row r="287" s="34" customFormat="1"/>
    <row r="288" s="34" customFormat="1"/>
    <row r="289" s="34" customFormat="1"/>
    <row r="290" s="34" customFormat="1"/>
    <row r="291" s="34" customFormat="1"/>
    <row r="292" s="34" customFormat="1"/>
    <row r="293" s="34" customFormat="1"/>
    <row r="294" s="34" customFormat="1"/>
    <row r="295" s="34" customFormat="1"/>
    <row r="296" s="34" customFormat="1"/>
    <row r="297" s="34" customFormat="1"/>
    <row r="298" s="34" customFormat="1"/>
    <row r="299" s="34" customFormat="1"/>
    <row r="300" s="34" customFormat="1"/>
    <row r="301" s="34" customFormat="1"/>
    <row r="302" s="34" customFormat="1"/>
    <row r="303" s="34" customFormat="1"/>
    <row r="304" s="34" customFormat="1"/>
    <row r="305" s="34" customFormat="1"/>
    <row r="306" s="34" customFormat="1"/>
    <row r="307" s="34" customFormat="1"/>
    <row r="308" s="34" customFormat="1"/>
    <row r="309" s="34" customFormat="1"/>
    <row r="310" s="34" customFormat="1"/>
    <row r="311" s="34" customFormat="1"/>
    <row r="312" s="34" customFormat="1"/>
    <row r="313" s="34" customFormat="1"/>
    <row r="314" s="34" customFormat="1"/>
    <row r="315" s="34" customFormat="1"/>
    <row r="316" s="34" customFormat="1"/>
    <row r="317" s="34" customFormat="1"/>
    <row r="318" s="34" customFormat="1"/>
    <row r="319" s="34" customFormat="1"/>
    <row r="320" s="34" customFormat="1"/>
    <row r="321" s="34" customFormat="1"/>
    <row r="322" s="34" customFormat="1"/>
    <row r="323" s="34" customFormat="1"/>
    <row r="324" s="34" customFormat="1"/>
    <row r="325" s="34" customFormat="1"/>
    <row r="326" s="34" customFormat="1"/>
    <row r="327" s="34" customFormat="1"/>
    <row r="328" s="34" customFormat="1"/>
    <row r="329" s="34" customFormat="1"/>
    <row r="330" s="34" customFormat="1"/>
    <row r="331" s="34" customFormat="1"/>
    <row r="332" s="34" customFormat="1"/>
    <row r="333" s="34" customFormat="1"/>
    <row r="334" s="34" customFormat="1"/>
    <row r="335" s="34" customFormat="1"/>
    <row r="336" s="34" customFormat="1"/>
    <row r="337" s="34" customFormat="1"/>
    <row r="338" s="34" customFormat="1"/>
    <row r="339" s="34" customFormat="1"/>
    <row r="340" s="34" customFormat="1"/>
    <row r="341" s="34" customFormat="1"/>
    <row r="342" s="34" customFormat="1"/>
    <row r="343" s="34" customFormat="1"/>
    <row r="344" s="34" customFormat="1"/>
    <row r="345" s="34" customFormat="1"/>
    <row r="346" s="34" customFormat="1"/>
    <row r="347" s="34" customFormat="1"/>
    <row r="348" s="34" customFormat="1"/>
    <row r="349" s="34" customFormat="1"/>
    <row r="350" s="34" customFormat="1"/>
    <row r="351" s="34" customFormat="1"/>
    <row r="352" s="34" customFormat="1"/>
    <row r="353" s="34" customFormat="1"/>
    <row r="354" s="34" customFormat="1"/>
    <row r="355" s="34" customFormat="1"/>
    <row r="356" s="34" customFormat="1"/>
    <row r="357" s="34" customFormat="1"/>
    <row r="358" s="34" customFormat="1"/>
    <row r="359" s="34" customFormat="1"/>
    <row r="360" s="34" customFormat="1"/>
    <row r="361" s="34" customFormat="1"/>
    <row r="362" s="34" customFormat="1"/>
    <row r="363" s="34" customFormat="1"/>
    <row r="364" s="34" customFormat="1"/>
    <row r="365" s="34" customFormat="1"/>
    <row r="366" s="34" customFormat="1"/>
    <row r="367" s="34" customFormat="1"/>
    <row r="368" s="34" customFormat="1"/>
    <row r="369" s="34" customFormat="1"/>
    <row r="370" s="34" customFormat="1"/>
    <row r="371" s="34" customFormat="1"/>
    <row r="372" s="34" customFormat="1"/>
    <row r="373" s="34" customFormat="1"/>
    <row r="374" s="34" customFormat="1"/>
    <row r="375" s="34" customFormat="1"/>
    <row r="376" s="34" customFormat="1"/>
    <row r="377" s="34" customFormat="1"/>
    <row r="378" s="34" customFormat="1"/>
    <row r="379" s="34" customFormat="1"/>
    <row r="380" s="34" customFormat="1"/>
    <row r="381" s="34" customFormat="1"/>
    <row r="382" s="34" customFormat="1"/>
    <row r="383" s="34" customFormat="1"/>
    <row r="384" s="34" customFormat="1"/>
    <row r="385" s="34" customFormat="1"/>
    <row r="386" s="34" customFormat="1"/>
    <row r="387" s="34" customFormat="1"/>
    <row r="388" s="34" customFormat="1"/>
    <row r="389" s="34" customFormat="1"/>
    <row r="390" s="34" customFormat="1"/>
    <row r="391" s="34" customFormat="1"/>
    <row r="392" s="34" customFormat="1"/>
    <row r="393" s="34" customFormat="1"/>
    <row r="394" s="34" customFormat="1"/>
    <row r="395" s="34" customFormat="1"/>
    <row r="396" s="34" customFormat="1"/>
    <row r="397" s="34" customFormat="1"/>
    <row r="398" s="34" customFormat="1"/>
    <row r="399" s="34" customFormat="1"/>
    <row r="400" s="34" customFormat="1"/>
    <row r="401" s="34" customFormat="1"/>
    <row r="402" s="34" customFormat="1"/>
    <row r="403" s="34" customFormat="1"/>
    <row r="404" s="34" customFormat="1"/>
    <row r="405" s="34" customFormat="1"/>
    <row r="406" s="34" customFormat="1"/>
    <row r="407" s="34" customFormat="1"/>
    <row r="408" s="34" customFormat="1"/>
    <row r="409" s="34" customFormat="1"/>
    <row r="410" s="34" customFormat="1"/>
    <row r="411" s="34" customFormat="1"/>
    <row r="412" s="34" customFormat="1"/>
    <row r="413" s="34" customFormat="1"/>
    <row r="414" s="34" customFormat="1"/>
    <row r="415" s="34" customFormat="1"/>
    <row r="416" s="34" customFormat="1"/>
    <row r="417" s="34" customFormat="1"/>
    <row r="418" s="34" customFormat="1"/>
    <row r="419" s="34" customFormat="1"/>
    <row r="420" s="34" customFormat="1"/>
    <row r="421" s="34" customFormat="1"/>
    <row r="422" s="34" customFormat="1"/>
    <row r="423" s="34" customFormat="1"/>
    <row r="424" s="34" customFormat="1"/>
    <row r="425" s="34" customFormat="1"/>
    <row r="426" s="34" customFormat="1"/>
    <row r="427" s="34" customFormat="1"/>
    <row r="428" s="34" customFormat="1"/>
    <row r="429" s="34" customFormat="1"/>
    <row r="430" s="34" customFormat="1"/>
    <row r="431" s="34" customFormat="1"/>
    <row r="432" s="34" customFormat="1"/>
    <row r="433" s="34" customFormat="1"/>
    <row r="434" s="34" customFormat="1"/>
    <row r="435" s="34" customFormat="1"/>
    <row r="436" s="34" customFormat="1"/>
    <row r="437" s="34" customFormat="1"/>
    <row r="438" s="34" customFormat="1"/>
    <row r="439" s="34" customFormat="1"/>
    <row r="440" s="34" customFormat="1"/>
    <row r="441" s="34" customFormat="1"/>
    <row r="442" s="34" customFormat="1"/>
    <row r="443" s="34" customFormat="1"/>
    <row r="444" s="34" customFormat="1"/>
    <row r="445" s="34" customFormat="1"/>
    <row r="446" s="34" customFormat="1"/>
    <row r="447" s="34" customFormat="1"/>
    <row r="448" s="34" customFormat="1"/>
    <row r="449" s="34" customFormat="1"/>
    <row r="450" s="34" customFormat="1"/>
    <row r="451" s="34" customFormat="1"/>
    <row r="452" s="34" customFormat="1"/>
    <row r="453" s="34" customFormat="1"/>
    <row r="454" s="34" customFormat="1"/>
    <row r="455" s="34" customFormat="1"/>
    <row r="456" s="34" customFormat="1"/>
    <row r="457" s="34" customFormat="1"/>
    <row r="458" s="34" customFormat="1"/>
    <row r="459" s="34" customFormat="1"/>
    <row r="460" s="34" customFormat="1"/>
    <row r="461" s="34" customFormat="1"/>
    <row r="462" s="34" customFormat="1"/>
    <row r="463" s="34" customFormat="1"/>
    <row r="464" s="34" customFormat="1"/>
    <row r="465" s="34" customFormat="1"/>
    <row r="466" s="34" customFormat="1"/>
    <row r="467" s="34" customFormat="1"/>
    <row r="468" s="34" customFormat="1"/>
    <row r="469" s="34" customFormat="1"/>
    <row r="470" s="34" customFormat="1"/>
    <row r="471" s="34" customFormat="1"/>
    <row r="472" s="34" customFormat="1"/>
    <row r="473" s="34" customFormat="1"/>
    <row r="474" s="34" customFormat="1"/>
    <row r="475" s="34" customFormat="1"/>
    <row r="476" s="34" customFormat="1"/>
    <row r="477" s="34" customFormat="1"/>
    <row r="478" s="34" customFormat="1"/>
    <row r="479" s="34" customFormat="1"/>
    <row r="480" s="34" customFormat="1"/>
    <row r="481" s="34" customFormat="1"/>
    <row r="482" s="34" customFormat="1"/>
    <row r="483" s="34" customFormat="1"/>
    <row r="484" s="34" customFormat="1"/>
    <row r="485" s="34" customFormat="1"/>
    <row r="486" s="34" customFormat="1"/>
    <row r="487" s="34" customFormat="1"/>
    <row r="488" s="34" customFormat="1"/>
    <row r="489" s="34" customFormat="1"/>
    <row r="490" s="34" customFormat="1"/>
    <row r="491" s="34" customFormat="1"/>
    <row r="492" s="34" customFormat="1"/>
    <row r="493" s="34" customFormat="1"/>
    <row r="494" s="34" customFormat="1"/>
    <row r="495" s="34" customFormat="1"/>
    <row r="496" s="34" customFormat="1"/>
    <row r="497" s="34" customFormat="1"/>
    <row r="498" s="34" customFormat="1"/>
    <row r="499" s="34" customFormat="1"/>
    <row r="500" s="34" customFormat="1"/>
    <row r="501" s="34" customFormat="1"/>
    <row r="502" s="34" customFormat="1"/>
    <row r="503" s="34" customFormat="1"/>
    <row r="504" s="34" customFormat="1"/>
    <row r="505" s="34" customFormat="1"/>
    <row r="506" s="34" customFormat="1"/>
    <row r="507" s="34" customFormat="1"/>
    <row r="508" s="34" customFormat="1"/>
    <row r="509" s="34" customFormat="1"/>
    <row r="510" s="34" customFormat="1"/>
    <row r="511" s="34" customFormat="1"/>
    <row r="512" s="34" customFormat="1"/>
    <row r="513" s="34" customFormat="1"/>
    <row r="514" s="34" customFormat="1"/>
    <row r="515" s="34" customFormat="1"/>
    <row r="516" s="34" customFormat="1"/>
    <row r="517" s="34" customFormat="1"/>
    <row r="518" s="34" customFormat="1"/>
    <row r="519" s="34" customFormat="1"/>
    <row r="520" s="34" customFormat="1"/>
    <row r="521" s="34" customFormat="1"/>
    <row r="522" s="34" customFormat="1"/>
    <row r="523" s="34" customFormat="1"/>
    <row r="524" s="34" customFormat="1"/>
    <row r="525" s="34" customFormat="1"/>
    <row r="526" s="34" customFormat="1"/>
    <row r="527" s="34" customFormat="1"/>
    <row r="528" s="34" customFormat="1"/>
    <row r="529" s="34" customFormat="1"/>
    <row r="530" s="34" customFormat="1"/>
    <row r="531" s="34" customFormat="1"/>
    <row r="532" s="34" customFormat="1"/>
    <row r="533" s="34" customFormat="1"/>
    <row r="534" s="34" customFormat="1"/>
    <row r="535" s="34" customFormat="1"/>
    <row r="536" s="34" customFormat="1"/>
    <row r="537" s="34" customFormat="1"/>
    <row r="538" s="34" customFormat="1"/>
    <row r="539" s="34" customFormat="1"/>
    <row r="540" s="34" customFormat="1"/>
    <row r="541" s="34" customFormat="1"/>
    <row r="542" s="34" customFormat="1"/>
    <row r="543" s="34" customFormat="1"/>
    <row r="544" s="34" customFormat="1"/>
    <row r="545" s="34" customFormat="1"/>
    <row r="546" s="34" customFormat="1"/>
    <row r="547" s="34" customFormat="1"/>
    <row r="548" s="34" customFormat="1"/>
    <row r="549" s="34" customFormat="1"/>
    <row r="550" s="34" customFormat="1"/>
    <row r="551" s="34" customFormat="1"/>
    <row r="552" s="34" customFormat="1"/>
    <row r="553" s="34" customFormat="1"/>
    <row r="554" s="34" customFormat="1"/>
    <row r="555" s="34" customFormat="1"/>
    <row r="556" s="34" customFormat="1"/>
    <row r="557" s="34" customFormat="1"/>
    <row r="558" s="34" customFormat="1"/>
    <row r="559" s="34" customFormat="1"/>
    <row r="560" s="34" customFormat="1"/>
    <row r="561" s="34" customFormat="1"/>
    <row r="562" s="34" customFormat="1"/>
    <row r="563" s="34" customFormat="1"/>
    <row r="564" s="34" customFormat="1"/>
    <row r="565" s="34" customFormat="1"/>
    <row r="566" s="34" customFormat="1"/>
    <row r="567" s="34" customFormat="1"/>
    <row r="568" s="34" customFormat="1"/>
    <row r="569" s="34" customFormat="1"/>
    <row r="570" s="34" customFormat="1"/>
    <row r="571" s="34" customFormat="1"/>
    <row r="572" s="34" customFormat="1"/>
    <row r="573" s="34" customFormat="1"/>
    <row r="574" s="34" customFormat="1"/>
    <row r="575" s="34" customFormat="1"/>
    <row r="576" s="34" customFormat="1"/>
    <row r="577" s="34" customFormat="1"/>
    <row r="578" s="34" customFormat="1"/>
    <row r="579" s="34" customFormat="1"/>
    <row r="580" s="34" customFormat="1"/>
    <row r="581" s="34" customFormat="1"/>
    <row r="582" s="34" customFormat="1"/>
    <row r="583" s="34" customFormat="1"/>
    <row r="584" s="34" customFormat="1"/>
    <row r="585" s="34" customFormat="1"/>
    <row r="586" s="34" customFormat="1"/>
    <row r="587" s="34" customFormat="1"/>
    <row r="588" s="34" customFormat="1"/>
    <row r="589" s="34" customFormat="1"/>
    <row r="590" s="34" customFormat="1"/>
    <row r="591" s="34" customFormat="1"/>
    <row r="592" s="34" customFormat="1"/>
    <row r="593" s="34" customFormat="1"/>
    <row r="594" s="34" customFormat="1"/>
    <row r="595" s="34" customFormat="1"/>
    <row r="596" s="34" customFormat="1"/>
    <row r="597" s="34" customFormat="1"/>
    <row r="598" s="34" customFormat="1"/>
    <row r="599" s="34" customFormat="1"/>
    <row r="600" s="34" customFormat="1"/>
    <row r="601" s="34" customFormat="1"/>
    <row r="602" s="34" customFormat="1"/>
    <row r="603" s="34" customFormat="1"/>
    <row r="604" s="34" customFormat="1"/>
    <row r="605" s="34" customFormat="1"/>
    <row r="606" s="34" customFormat="1"/>
    <row r="607" s="34" customFormat="1"/>
    <row r="608" s="34" customFormat="1"/>
    <row r="609" s="34" customFormat="1"/>
    <row r="610" s="34" customFormat="1"/>
    <row r="611" s="34" customFormat="1"/>
    <row r="612" s="34" customFormat="1"/>
    <row r="613" s="34" customFormat="1"/>
    <row r="614" s="34" customFormat="1"/>
    <row r="615" s="34" customFormat="1"/>
    <row r="616" s="34" customFormat="1"/>
    <row r="617" s="34" customFormat="1"/>
    <row r="618" s="34" customFormat="1"/>
    <row r="619" s="34" customFormat="1"/>
    <row r="620" s="34" customFormat="1"/>
    <row r="621" s="34" customFormat="1"/>
    <row r="622" s="34" customFormat="1"/>
    <row r="623" s="34" customFormat="1"/>
    <row r="624" s="34" customFormat="1"/>
    <row r="625" s="34" customFormat="1"/>
    <row r="626" s="34" customFormat="1"/>
    <row r="627" s="34" customFormat="1"/>
    <row r="628" s="34" customFormat="1"/>
    <row r="629" s="34" customFormat="1"/>
    <row r="630" s="34" customFormat="1"/>
    <row r="631" s="34" customFormat="1"/>
    <row r="632" s="34" customFormat="1"/>
    <row r="633" s="34" customFormat="1"/>
    <row r="634" s="34" customFormat="1"/>
    <row r="635" s="34" customFormat="1"/>
    <row r="636" s="34" customFormat="1"/>
    <row r="637" s="34" customFormat="1"/>
    <row r="638" s="34" customFormat="1"/>
    <row r="639" s="34" customFormat="1"/>
    <row r="640" s="34" customFormat="1"/>
    <row r="641" s="34" customFormat="1"/>
    <row r="642" s="34" customFormat="1"/>
    <row r="643" s="34" customFormat="1"/>
    <row r="644" s="34" customFormat="1"/>
    <row r="645" s="34" customFormat="1"/>
    <row r="646" s="34" customFormat="1"/>
    <row r="647" s="34" customFormat="1"/>
    <row r="648" s="34" customFormat="1"/>
    <row r="649" s="34" customFormat="1"/>
    <row r="650" s="34" customFormat="1"/>
    <row r="651" s="34" customFormat="1"/>
    <row r="652" s="34" customFormat="1"/>
    <row r="653" s="34" customFormat="1"/>
    <row r="654" s="34" customFormat="1"/>
    <row r="655" s="34" customFormat="1"/>
    <row r="656" s="34" customFormat="1"/>
    <row r="657" s="34" customFormat="1"/>
    <row r="658" s="34" customFormat="1"/>
    <row r="659" s="34" customFormat="1"/>
    <row r="660" s="34" customFormat="1"/>
    <row r="661" s="34" customFormat="1"/>
    <row r="662" s="34" customFormat="1"/>
    <row r="663" s="34" customFormat="1"/>
    <row r="664" s="34" customFormat="1"/>
    <row r="665" s="34" customFormat="1"/>
    <row r="666" s="34" customFormat="1"/>
    <row r="667" s="34" customFormat="1"/>
    <row r="668" s="34" customFormat="1"/>
    <row r="669" s="34" customFormat="1"/>
    <row r="670" s="34" customFormat="1"/>
    <row r="671" s="34" customFormat="1"/>
    <row r="672" s="34" customFormat="1"/>
    <row r="673" s="34" customFormat="1"/>
    <row r="674" s="34" customFormat="1"/>
    <row r="675" s="34" customFormat="1"/>
    <row r="676" s="34" customFormat="1"/>
    <row r="677" s="34" customFormat="1"/>
    <row r="678" s="34" customFormat="1"/>
    <row r="679" s="34" customFormat="1"/>
    <row r="680" s="34" customFormat="1"/>
    <row r="681" s="34" customFormat="1"/>
    <row r="682" s="34" customFormat="1"/>
    <row r="683" s="34" customFormat="1"/>
    <row r="684" s="34" customFormat="1"/>
    <row r="685" s="34" customFormat="1"/>
    <row r="686" s="34" customFormat="1"/>
    <row r="687" s="34" customFormat="1"/>
    <row r="688" s="34" customFormat="1"/>
    <row r="689" s="34" customFormat="1"/>
    <row r="690" s="34" customFormat="1"/>
    <row r="691" s="34" customFormat="1"/>
    <row r="692" s="34" customFormat="1"/>
    <row r="693" s="34" customFormat="1"/>
    <row r="694" s="34" customFormat="1"/>
    <row r="695" s="34" customFormat="1"/>
    <row r="696" s="34" customFormat="1"/>
    <row r="697" s="34" customFormat="1"/>
    <row r="698" s="34" customFormat="1"/>
    <row r="699" s="34" customFormat="1"/>
    <row r="700" s="34" customFormat="1"/>
    <row r="701" s="34" customFormat="1"/>
    <row r="702" s="34" customFormat="1"/>
    <row r="703" s="34" customFormat="1"/>
    <row r="704" s="34" customFormat="1"/>
    <row r="705" s="34" customFormat="1"/>
    <row r="706" s="34" customFormat="1"/>
    <row r="707" s="34" customFormat="1"/>
    <row r="708" s="34" customFormat="1"/>
    <row r="709" s="34" customFormat="1"/>
    <row r="710" s="34" customFormat="1"/>
    <row r="711" s="34" customFormat="1"/>
    <row r="712" s="34" customFormat="1"/>
    <row r="713" s="34" customFormat="1"/>
    <row r="714" s="34" customFormat="1"/>
    <row r="715" s="34" customFormat="1"/>
    <row r="716" s="34" customFormat="1"/>
    <row r="717" s="34" customFormat="1"/>
    <row r="718" s="34" customFormat="1"/>
    <row r="719" s="34" customFormat="1"/>
    <row r="720" s="34" customFormat="1"/>
    <row r="721" s="34" customFormat="1"/>
    <row r="722" s="34" customFormat="1"/>
    <row r="723" s="34" customFormat="1"/>
    <row r="724" s="34" customFormat="1"/>
    <row r="725" s="34" customFormat="1"/>
    <row r="726" s="34" customFormat="1"/>
    <row r="727" s="34" customFormat="1"/>
    <row r="728" s="34" customFormat="1"/>
    <row r="729" s="34" customFormat="1"/>
    <row r="730" s="34" customFormat="1"/>
    <row r="731" s="34" customFormat="1"/>
    <row r="732" s="34" customFormat="1"/>
    <row r="733" s="34" customFormat="1"/>
    <row r="734" s="34" customFormat="1"/>
    <row r="735" s="34" customFormat="1"/>
    <row r="736" s="34" customFormat="1"/>
    <row r="737" s="34" customFormat="1"/>
    <row r="738" s="34" customFormat="1"/>
    <row r="739" s="34" customFormat="1"/>
    <row r="740" s="34" customFormat="1"/>
    <row r="741" s="34" customFormat="1"/>
    <row r="742" s="34" customFormat="1"/>
    <row r="743" s="34" customFormat="1"/>
    <row r="744" s="34" customFormat="1"/>
    <row r="745" s="34" customFormat="1"/>
    <row r="746" s="34" customFormat="1"/>
    <row r="747" s="34" customFormat="1"/>
    <row r="748" s="34" customFormat="1"/>
    <row r="749" s="34" customFormat="1"/>
    <row r="750" s="34" customFormat="1"/>
    <row r="751" s="34" customFormat="1"/>
    <row r="752" s="34" customFormat="1"/>
    <row r="753" s="34" customFormat="1"/>
    <row r="754" s="34" customFormat="1"/>
    <row r="755" s="34" customFormat="1"/>
    <row r="756" s="34" customFormat="1"/>
    <row r="757" s="34" customFormat="1"/>
    <row r="758" s="34" customFormat="1"/>
    <row r="759" s="34" customFormat="1"/>
    <row r="760" s="34" customFormat="1"/>
    <row r="761" s="34" customFormat="1"/>
    <row r="762" s="34" customFormat="1"/>
    <row r="763" s="34" customFormat="1"/>
    <row r="764" s="34" customFormat="1"/>
    <row r="765" s="34" customFormat="1"/>
    <row r="766" s="34" customFormat="1"/>
    <row r="767" s="34" customFormat="1"/>
    <row r="768" s="34" customFormat="1"/>
    <row r="769" s="34" customFormat="1"/>
    <row r="770" s="34" customFormat="1"/>
    <row r="771" s="34" customFormat="1"/>
    <row r="772" s="34" customFormat="1"/>
    <row r="773" s="34" customFormat="1"/>
    <row r="774" s="34" customFormat="1"/>
    <row r="775" s="34" customFormat="1"/>
    <row r="776" s="34" customFormat="1"/>
    <row r="777" s="34" customFormat="1"/>
    <row r="778" s="34" customFormat="1"/>
    <row r="779" s="34" customFormat="1"/>
    <row r="780" s="34" customFormat="1"/>
    <row r="781" s="34" customFormat="1"/>
    <row r="782" s="34" customFormat="1"/>
    <row r="783" s="34" customFormat="1"/>
    <row r="784" s="34" customFormat="1"/>
    <row r="785" s="34" customFormat="1"/>
    <row r="786" s="34" customFormat="1"/>
    <row r="787" s="34" customFormat="1"/>
    <row r="788" s="34" customFormat="1"/>
    <row r="789" s="34" customFormat="1"/>
    <row r="790" s="34" customFormat="1"/>
    <row r="791" s="34" customFormat="1"/>
    <row r="792" s="34" customFormat="1"/>
    <row r="793" s="34" customFormat="1"/>
    <row r="794" s="34" customFormat="1"/>
    <row r="795" s="34" customFormat="1"/>
    <row r="796" s="34" customFormat="1"/>
    <row r="797" s="34" customFormat="1"/>
    <row r="798" s="34" customFormat="1"/>
    <row r="799" s="34" customFormat="1"/>
    <row r="800" s="34" customFormat="1"/>
    <row r="801" s="34" customFormat="1"/>
    <row r="802" s="34" customFormat="1"/>
    <row r="803" s="34" customFormat="1"/>
    <row r="804" s="34" customFormat="1"/>
    <row r="805" s="34" customFormat="1"/>
    <row r="806" s="34" customFormat="1"/>
    <row r="807" s="34" customFormat="1"/>
    <row r="808" s="34" customFormat="1"/>
    <row r="809" s="34" customFormat="1"/>
    <row r="810" s="34" customFormat="1"/>
    <row r="811" s="34" customFormat="1"/>
    <row r="812" s="34" customFormat="1"/>
    <row r="813" s="34" customFormat="1"/>
    <row r="814" s="34" customFormat="1"/>
    <row r="815" s="34" customFormat="1"/>
    <row r="816" s="34" customFormat="1"/>
    <row r="817" s="34" customFormat="1"/>
    <row r="818" s="34" customFormat="1"/>
    <row r="819" s="34" customFormat="1"/>
    <row r="820" s="34" customFormat="1"/>
    <row r="821" s="34" customFormat="1"/>
    <row r="822" s="34" customFormat="1"/>
    <row r="823" s="34" customFormat="1"/>
    <row r="824" s="34" customFormat="1"/>
    <row r="825" s="34" customFormat="1"/>
    <row r="826" s="34" customFormat="1"/>
    <row r="827" s="34" customFormat="1"/>
    <row r="828" s="34" customFormat="1"/>
    <row r="829" s="34" customFormat="1"/>
    <row r="830" s="34" customFormat="1"/>
    <row r="831" s="34" customFormat="1"/>
    <row r="832" s="34" customFormat="1"/>
    <row r="833" s="34" customFormat="1"/>
    <row r="834" s="34" customFormat="1"/>
    <row r="835" s="34" customFormat="1"/>
    <row r="836" s="34" customFormat="1"/>
    <row r="837" s="34" customFormat="1"/>
    <row r="838" s="34" customFormat="1"/>
    <row r="839" s="34" customFormat="1"/>
    <row r="840" s="34" customFormat="1"/>
    <row r="841" s="34" customFormat="1"/>
    <row r="842" s="34" customFormat="1"/>
    <row r="843" s="34" customFormat="1"/>
    <row r="844" s="34" customFormat="1"/>
    <row r="845" s="34" customFormat="1"/>
    <row r="846" s="34" customFormat="1"/>
    <row r="847" s="34" customFormat="1"/>
    <row r="848" s="34" customFormat="1"/>
    <row r="849" s="34" customFormat="1"/>
    <row r="850" s="34" customFormat="1"/>
    <row r="851" s="34" customFormat="1"/>
    <row r="852" s="34" customFormat="1"/>
    <row r="853" s="34" customFormat="1"/>
    <row r="854" s="34" customFormat="1"/>
    <row r="855" s="34" customFormat="1"/>
    <row r="856" s="34" customFormat="1"/>
    <row r="857" s="34" customFormat="1"/>
    <row r="858" s="34" customFormat="1"/>
    <row r="859" s="34" customFormat="1"/>
    <row r="860" s="34" customFormat="1"/>
    <row r="861" s="34" customFormat="1"/>
    <row r="862" s="34" customFormat="1"/>
    <row r="863" s="34" customFormat="1"/>
    <row r="864" s="34" customFormat="1"/>
    <row r="865" s="34" customFormat="1"/>
    <row r="866" s="34" customFormat="1"/>
    <row r="867" s="34" customFormat="1"/>
    <row r="868" s="34" customFormat="1"/>
    <row r="869" s="34" customFormat="1"/>
    <row r="870" s="34" customFormat="1"/>
    <row r="871" s="34" customFormat="1"/>
    <row r="872" s="34" customFormat="1"/>
    <row r="873" s="34" customFormat="1"/>
    <row r="874" s="34" customFormat="1"/>
    <row r="875" s="34" customFormat="1"/>
    <row r="876" s="34" customFormat="1"/>
    <row r="877" s="34" customFormat="1"/>
    <row r="878" s="34" customFormat="1"/>
    <row r="879" s="34" customFormat="1"/>
    <row r="880" s="34" customFormat="1"/>
    <row r="881" s="34" customFormat="1"/>
    <row r="882" s="34" customFormat="1"/>
    <row r="883" s="34" customFormat="1"/>
    <row r="884" s="34" customFormat="1"/>
    <row r="885" s="34" customFormat="1"/>
    <row r="886" s="34" customFormat="1"/>
    <row r="887" s="34" customFormat="1"/>
    <row r="888" s="34" customFormat="1"/>
    <row r="889" s="34" customFormat="1"/>
    <row r="890" s="34" customFormat="1"/>
    <row r="891" s="34" customFormat="1"/>
    <row r="892" s="34" customFormat="1"/>
    <row r="893" s="34" customFormat="1"/>
    <row r="894" s="34" customFormat="1"/>
    <row r="895" s="34" customFormat="1"/>
    <row r="896" s="34" customFormat="1"/>
    <row r="897" s="34" customFormat="1"/>
    <row r="898" s="34" customFormat="1"/>
    <row r="899" s="34" customFormat="1"/>
    <row r="900" s="34" customFormat="1"/>
    <row r="901" s="34" customFormat="1"/>
    <row r="902" s="34" customFormat="1"/>
    <row r="903" s="34" customFormat="1"/>
    <row r="904" s="34" customFormat="1"/>
    <row r="905" s="34" customFormat="1"/>
    <row r="906" s="34" customFormat="1"/>
    <row r="907" s="34" customFormat="1"/>
    <row r="908" s="34" customFormat="1"/>
    <row r="909" s="34" customFormat="1"/>
    <row r="910" s="34" customFormat="1"/>
    <row r="911" s="34" customFormat="1"/>
    <row r="912" s="34" customFormat="1"/>
    <row r="913" s="34" customFormat="1"/>
    <row r="914" s="34" customFormat="1"/>
    <row r="915" s="34" customFormat="1"/>
    <row r="916" s="34" customFormat="1"/>
    <row r="917" s="34" customFormat="1"/>
    <row r="918" s="34" customFormat="1"/>
    <row r="919" s="34" customFormat="1"/>
    <row r="920" s="34" customFormat="1"/>
    <row r="921" s="34" customFormat="1"/>
    <row r="922" s="34" customFormat="1"/>
    <row r="923" s="34" customFormat="1"/>
    <row r="924" s="34" customFormat="1"/>
    <row r="925" s="34" customFormat="1"/>
    <row r="926" s="34" customFormat="1"/>
    <row r="927" s="34" customFormat="1"/>
    <row r="928" s="34" customFormat="1"/>
    <row r="929" s="34" customFormat="1"/>
    <row r="930" s="34" customFormat="1"/>
    <row r="931" s="34" customFormat="1"/>
    <row r="932" s="34" customFormat="1"/>
    <row r="933" s="34" customFormat="1"/>
    <row r="934" s="34" customFormat="1"/>
    <row r="935" s="34" customFormat="1"/>
    <row r="936" s="34" customFormat="1"/>
    <row r="937" s="34" customFormat="1"/>
    <row r="938" s="34" customFormat="1"/>
    <row r="939" s="34" customFormat="1"/>
    <row r="940" s="34" customFormat="1"/>
    <row r="941" s="34" customFormat="1"/>
    <row r="942" s="34" customFormat="1"/>
    <row r="943" s="34" customFormat="1"/>
    <row r="944" s="34" customFormat="1"/>
    <row r="945" s="34" customFormat="1"/>
    <row r="946" s="34" customFormat="1"/>
    <row r="947" s="34" customFormat="1"/>
    <row r="948" s="34" customFormat="1"/>
    <row r="949" s="34" customFormat="1"/>
    <row r="950" s="34" customFormat="1"/>
    <row r="951" s="34" customFormat="1"/>
    <row r="952" s="34" customFormat="1"/>
    <row r="953" s="34" customFormat="1"/>
    <row r="954" s="34" customFormat="1"/>
    <row r="955" s="34" customFormat="1"/>
    <row r="956" s="34" customFormat="1"/>
    <row r="957" s="34" customFormat="1"/>
    <row r="958" s="34" customFormat="1"/>
    <row r="959" s="34" customFormat="1"/>
    <row r="960" s="34" customFormat="1"/>
    <row r="961" s="34" customFormat="1"/>
    <row r="962" s="34" customFormat="1"/>
    <row r="963" s="34" customFormat="1"/>
    <row r="964" s="34" customFormat="1"/>
    <row r="965" s="34" customFormat="1"/>
    <row r="966" s="34" customFormat="1"/>
    <row r="967" s="34" customFormat="1"/>
    <row r="968" s="34" customFormat="1"/>
    <row r="969" s="34" customFormat="1"/>
    <row r="970" s="34" customFormat="1"/>
    <row r="971" s="34" customFormat="1"/>
    <row r="972" s="34" customFormat="1"/>
    <row r="973" s="34" customFormat="1"/>
    <row r="974" s="34" customFormat="1"/>
    <row r="975" s="34" customFormat="1"/>
    <row r="976" s="34" customFormat="1"/>
    <row r="977" s="34" customFormat="1"/>
    <row r="978" s="34" customFormat="1"/>
    <row r="979" s="34" customFormat="1"/>
    <row r="980" s="34" customFormat="1"/>
    <row r="981" s="34" customFormat="1"/>
    <row r="982" s="34" customFormat="1"/>
    <row r="983" s="34" customFormat="1"/>
    <row r="984" s="34" customFormat="1"/>
    <row r="985" s="34" customFormat="1"/>
    <row r="986" s="34" customFormat="1"/>
    <row r="987" s="34" customFormat="1"/>
    <row r="988" s="34" customFormat="1"/>
    <row r="989" s="34" customFormat="1"/>
    <row r="990" s="34" customFormat="1"/>
    <row r="991" s="34" customFormat="1"/>
    <row r="992" s="34" customFormat="1"/>
    <row r="993" s="34" customFormat="1"/>
    <row r="994" s="34" customFormat="1"/>
    <row r="995" s="34" customFormat="1"/>
    <row r="996" s="34" customFormat="1"/>
    <row r="997" s="34" customFormat="1"/>
    <row r="998" s="34" customFormat="1"/>
    <row r="999" s="34" customFormat="1"/>
    <row r="1000" s="34" customFormat="1"/>
    <row r="1001" s="34" customFormat="1"/>
    <row r="1002" s="34" customFormat="1"/>
    <row r="1003" s="34" customFormat="1"/>
    <row r="1004" s="34" customFormat="1"/>
    <row r="1005" s="34" customFormat="1"/>
    <row r="1006" s="34" customFormat="1"/>
    <row r="1007" s="34" customFormat="1"/>
    <row r="1008" s="34" customFormat="1"/>
    <row r="1009" s="34" customFormat="1"/>
    <row r="1010" s="34" customFormat="1"/>
    <row r="1011" s="34" customFormat="1"/>
    <row r="1012" s="34" customFormat="1"/>
    <row r="1013" s="34" customFormat="1"/>
    <row r="1014" s="34" customFormat="1"/>
    <row r="1015" s="34" customFormat="1"/>
    <row r="1016" s="34" customFormat="1"/>
    <row r="1017" s="34" customFormat="1"/>
    <row r="1018" s="34" customFormat="1"/>
    <row r="1019" s="34" customFormat="1"/>
    <row r="1020" s="34" customFormat="1"/>
    <row r="1021" s="34" customFormat="1"/>
    <row r="1022" s="34" customFormat="1"/>
    <row r="1023" s="34" customFormat="1"/>
    <row r="1024" s="34" customFormat="1"/>
    <row r="1025" s="34" customFormat="1"/>
    <row r="1026" s="34" customFormat="1"/>
    <row r="1027" s="34" customFormat="1"/>
    <row r="1028" s="34" customFormat="1"/>
    <row r="1029" s="34" customFormat="1"/>
    <row r="1030" s="34" customFormat="1"/>
    <row r="1031" s="34" customFormat="1"/>
    <row r="1032" s="34" customFormat="1"/>
    <row r="1033" s="34" customFormat="1"/>
    <row r="1034" s="34" customFormat="1"/>
    <row r="1035" s="34" customFormat="1"/>
    <row r="1036" s="34" customFormat="1"/>
    <row r="1037" s="34" customFormat="1"/>
    <row r="1038" s="34" customFormat="1"/>
    <row r="1039" s="34" customFormat="1"/>
    <row r="1040" s="34" customFormat="1"/>
    <row r="1041" s="34" customFormat="1"/>
    <row r="1042" s="34" customFormat="1"/>
    <row r="1043" s="34" customFormat="1"/>
    <row r="1044" s="34" customFormat="1"/>
    <row r="1045" s="34" customFormat="1"/>
    <row r="1046" s="34" customFormat="1"/>
    <row r="1047" s="34" customFormat="1"/>
    <row r="1048" s="34" customFormat="1"/>
    <row r="1049" s="34" customFormat="1"/>
    <row r="1050" s="34" customFormat="1"/>
    <row r="1051" s="34" customFormat="1"/>
    <row r="1052" s="34" customFormat="1"/>
    <row r="1053" s="34" customFormat="1"/>
    <row r="1054" s="34" customFormat="1"/>
    <row r="1055" s="34" customFormat="1"/>
    <row r="1056" s="34" customFormat="1"/>
    <row r="1057" s="34" customFormat="1"/>
    <row r="1058" s="34" customFormat="1"/>
    <row r="1059" s="34" customFormat="1"/>
    <row r="1060" s="34" customFormat="1"/>
  </sheetData>
  <sheetProtection sheet="1" objects="1" scenarios="1" formatCells="0" formatColumns="0" formatRows="0" selectLockedCells="1"/>
  <mergeCells count="58">
    <mergeCell ref="B160:C160"/>
    <mergeCell ref="E160:F160"/>
    <mergeCell ref="E76:F76"/>
    <mergeCell ref="B76:C76"/>
    <mergeCell ref="B99:C99"/>
    <mergeCell ref="E99:F99"/>
    <mergeCell ref="E108:F108"/>
    <mergeCell ref="B108:C108"/>
    <mergeCell ref="B93:C93"/>
    <mergeCell ref="E98:F98"/>
    <mergeCell ref="B98:C98"/>
    <mergeCell ref="E93:F93"/>
    <mergeCell ref="B86:C86"/>
    <mergeCell ref="E86:F86"/>
    <mergeCell ref="B156:C156"/>
    <mergeCell ref="E156:F156"/>
    <mergeCell ref="E40:F40"/>
    <mergeCell ref="B40:C40"/>
    <mergeCell ref="E55:F55"/>
    <mergeCell ref="B55:C55"/>
    <mergeCell ref="E62:F62"/>
    <mergeCell ref="B62:C62"/>
    <mergeCell ref="B24:C24"/>
    <mergeCell ref="A12:C12"/>
    <mergeCell ref="B13:C13"/>
    <mergeCell ref="E13:F13"/>
    <mergeCell ref="E32:F32"/>
    <mergeCell ref="B32:C32"/>
    <mergeCell ref="E12:F12"/>
    <mergeCell ref="E24:F24"/>
    <mergeCell ref="B21:C21"/>
    <mergeCell ref="E21:F21"/>
    <mergeCell ref="B31:C31"/>
    <mergeCell ref="E31:F31"/>
    <mergeCell ref="A3:G3"/>
    <mergeCell ref="A6:B6"/>
    <mergeCell ref="A7:B7"/>
    <mergeCell ref="A4:B4"/>
    <mergeCell ref="C4:G4"/>
    <mergeCell ref="A5:B5"/>
    <mergeCell ref="C5:E5"/>
    <mergeCell ref="A8:B9"/>
    <mergeCell ref="C8:E9"/>
    <mergeCell ref="F5:G9"/>
    <mergeCell ref="E14:F14"/>
    <mergeCell ref="B14:C14"/>
    <mergeCell ref="B75:C75"/>
    <mergeCell ref="E75:F75"/>
    <mergeCell ref="B115:C115"/>
    <mergeCell ref="E115:F115"/>
    <mergeCell ref="B136:C136"/>
    <mergeCell ref="E136:F136"/>
    <mergeCell ref="B152:C152"/>
    <mergeCell ref="E152:F152"/>
    <mergeCell ref="B151:C151"/>
    <mergeCell ref="E151:F151"/>
    <mergeCell ref="B129:C129"/>
    <mergeCell ref="E129:F129"/>
  </mergeCells>
  <phoneticPr fontId="37" type="noConversion"/>
  <hyperlinks>
    <hyperlink ref="A13" location="Conseils!A6" display="Art. 4" xr:uid="{00000000-0004-0000-0100-000000000000}"/>
    <hyperlink ref="A31" location="Conseils!A6" display="Art. 4" xr:uid="{42235465-C602-4633-BAD4-B2BFA9A900C3}"/>
    <hyperlink ref="A75" location="Conseils!A6" display="Art. 4" xr:uid="{C736F28F-54C6-442D-BD8A-BBA750E1F9CE}"/>
    <hyperlink ref="A98" location="Conseils!A6" display="Art. 4" xr:uid="{1CFD441F-2AF2-4FB8-B0AB-3969E9518041}"/>
    <hyperlink ref="A151" location="Conseils!A6" display="Art. 4" xr:uid="{56541AB6-4C70-4C0D-9087-C64F9AD346AA}"/>
  </hyperlinks>
  <pageMargins left="0.19685039370078741" right="0" top="0.19685039370078741" bottom="0.19685039370078741" header="0.11811023622047245" footer="0.11811023622047245"/>
  <pageSetup paperSize="9" orientation="portrait" r:id="rId1"/>
  <headerFooter>
    <oddFooter>&amp;L&amp;"Arial Italique,Italique"&amp;6&amp;K000000Fichier : &amp;F&amp;C&amp;"Arial Italique,Italique"&amp;6&amp;K000000Onglet : &amp;A&amp;R&amp;"Arial Italique,Italique"&amp;6&amp;K000000Date d’impression : &amp;D - Page n° &amp;P/&amp;N</oddFooter>
  </headerFooter>
  <rowBreaks count="1" manualBreakCount="1">
    <brk id="162" max="6" man="1"/>
  </rowBreaks>
  <ignoredErrors>
    <ignoredError sqref="A37 A42 E39"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96" id="{6923AA1A-16E8-9D43-87D0-85C1883A2561}">
            <xm:f>D27&lt;='Mode d''emploi'!$E$25</xm:f>
            <x14:dxf>
              <font>
                <color rgb="FF9C0006"/>
              </font>
              <fill>
                <patternFill>
                  <bgColor rgb="FFFF5E78"/>
                </patternFill>
              </fill>
            </x14:dxf>
          </x14:cfRule>
          <x14:cfRule type="expression" priority="197" id="{568FD427-BE5F-D146-8686-92DE0C77DEAF}">
            <xm:f>D27='Mode d''emploi'!$E$26</xm:f>
            <x14:dxf>
              <fill>
                <patternFill>
                  <bgColor theme="5" tint="0.79998168889431442"/>
                </patternFill>
              </fill>
            </x14:dxf>
          </x14:cfRule>
          <x14:cfRule type="expression" priority="198" id="{CC824609-CDF6-844E-B675-24219630A44A}">
            <xm:f>D27='Mode d''emploi'!$E$27</xm:f>
            <x14:dxf>
              <font>
                <color rgb="FF9C0006"/>
              </font>
              <fill>
                <patternFill>
                  <bgColor rgb="FF99FFCC"/>
                </patternFill>
              </fill>
            </x14:dxf>
          </x14:cfRule>
          <xm:sqref>A27</xm:sqref>
        </x14:conditionalFormatting>
        <x14:conditionalFormatting xmlns:xm="http://schemas.microsoft.com/office/excel/2006/main">
          <x14:cfRule type="expression" priority="193" id="{7477BE63-41B4-3F49-B178-161707B16C11}">
            <xm:f>D29&lt;='Mode d''emploi'!$E$25</xm:f>
            <x14:dxf>
              <font>
                <color rgb="FF9C0006"/>
              </font>
              <fill>
                <patternFill>
                  <bgColor rgb="FFFF5E78"/>
                </patternFill>
              </fill>
            </x14:dxf>
          </x14:cfRule>
          <x14:cfRule type="expression" priority="194" id="{FD0988C7-F02A-7842-BFB3-9BC5F83AADBC}">
            <xm:f>D29='Mode d''emploi'!$E$26</xm:f>
            <x14:dxf>
              <fill>
                <patternFill>
                  <bgColor theme="5" tint="0.79998168889431442"/>
                </patternFill>
              </fill>
            </x14:dxf>
          </x14:cfRule>
          <x14:cfRule type="expression" priority="195" id="{653EB3D9-416D-5443-9AEB-79C54E88B1F1}">
            <xm:f>D29='Mode d''emploi'!$E$27</xm:f>
            <x14:dxf>
              <font>
                <color rgb="FF9C0006"/>
              </font>
              <fill>
                <patternFill>
                  <bgColor rgb="FF99FFCC"/>
                </patternFill>
              </fill>
            </x14:dxf>
          </x14:cfRule>
          <xm:sqref>A29</xm:sqref>
        </x14:conditionalFormatting>
        <x14:conditionalFormatting xmlns:xm="http://schemas.microsoft.com/office/excel/2006/main">
          <x14:cfRule type="expression" priority="133" id="{2E01B422-8E43-AB4A-B452-DFA20F781C3B}">
            <xm:f>D82&lt;='Mode d''emploi'!$E$25</xm:f>
            <x14:dxf>
              <font>
                <color rgb="FF9C0006"/>
              </font>
              <fill>
                <patternFill>
                  <bgColor rgb="FFFF5E78"/>
                </patternFill>
              </fill>
            </x14:dxf>
          </x14:cfRule>
          <x14:cfRule type="expression" priority="134" id="{470CBA5A-C966-9348-B3D5-5DC1A286FDFE}">
            <xm:f>D82='Mode d''emploi'!$E$26</xm:f>
            <x14:dxf>
              <fill>
                <patternFill>
                  <bgColor theme="5" tint="0.79998168889431442"/>
                </patternFill>
              </fill>
            </x14:dxf>
          </x14:cfRule>
          <x14:cfRule type="expression" priority="135" id="{FB1A1A1B-060E-C74C-A7CF-B007EC218E4E}">
            <xm:f>D82='Mode d''emploi'!$E$27</xm:f>
            <x14:dxf>
              <font>
                <color rgb="FF9C0006"/>
              </font>
              <fill>
                <patternFill>
                  <bgColor rgb="FF99FFCC"/>
                </patternFill>
              </fill>
            </x14:dxf>
          </x14:cfRule>
          <xm:sqref>A82</xm:sqref>
        </x14:conditionalFormatting>
        <x14:conditionalFormatting xmlns:xm="http://schemas.microsoft.com/office/excel/2006/main">
          <x14:cfRule type="expression" priority="130" id="{0DDAC0C9-F9CD-9A4A-AF8D-2AC77DCBC0F6}">
            <xm:f>D84&lt;='Mode d''emploi'!$E$25</xm:f>
            <x14:dxf>
              <font>
                <color rgb="FF9C0006"/>
              </font>
              <fill>
                <patternFill>
                  <bgColor rgb="FFFF5E78"/>
                </patternFill>
              </fill>
            </x14:dxf>
          </x14:cfRule>
          <x14:cfRule type="expression" priority="131" id="{3C319A19-6463-AC45-AE62-3F21EFAEF453}">
            <xm:f>D84='Mode d''emploi'!$E$26</xm:f>
            <x14:dxf>
              <fill>
                <patternFill>
                  <bgColor theme="5" tint="0.79998168889431442"/>
                </patternFill>
              </fill>
            </x14:dxf>
          </x14:cfRule>
          <x14:cfRule type="expression" priority="132" id="{FD99AB02-FF25-EA41-A4B9-C4A7107396E4}">
            <xm:f>D84='Mode d''emploi'!$E$27</xm:f>
            <x14:dxf>
              <font>
                <color rgb="FF9C0006"/>
              </font>
              <fill>
                <patternFill>
                  <bgColor rgb="FF99FFCC"/>
                </patternFill>
              </fill>
            </x14:dxf>
          </x14:cfRule>
          <xm:sqref>A84</xm:sqref>
        </x14:conditionalFormatting>
        <x14:conditionalFormatting xmlns:xm="http://schemas.microsoft.com/office/excel/2006/main">
          <x14:cfRule type="expression" priority="127" id="{C3C04AAA-4868-0746-9D36-FF06A47C74D3}">
            <xm:f>D85&lt;='Mode d''emploi'!$E$25</xm:f>
            <x14:dxf>
              <font>
                <color rgb="FF9C0006"/>
              </font>
              <fill>
                <patternFill>
                  <bgColor rgb="FFFF5E78"/>
                </patternFill>
              </fill>
            </x14:dxf>
          </x14:cfRule>
          <x14:cfRule type="expression" priority="128" id="{703B479B-D052-E040-81ED-251E1C2EA374}">
            <xm:f>D85='Mode d''emploi'!$E$26</xm:f>
            <x14:dxf>
              <fill>
                <patternFill>
                  <bgColor theme="5" tint="0.79998168889431442"/>
                </patternFill>
              </fill>
            </x14:dxf>
          </x14:cfRule>
          <x14:cfRule type="expression" priority="129" id="{2A1CE9E8-8CEA-8C4B-8F09-E6F2C0BB95DF}">
            <xm:f>D85='Mode d''emploi'!$E$27</xm:f>
            <x14:dxf>
              <font>
                <color rgb="FF9C0006"/>
              </font>
              <fill>
                <patternFill>
                  <bgColor rgb="FF99FFCC"/>
                </patternFill>
              </fill>
            </x14:dxf>
          </x14:cfRule>
          <xm:sqref>A85</xm:sqref>
        </x14:conditionalFormatting>
        <x14:conditionalFormatting xmlns:xm="http://schemas.microsoft.com/office/excel/2006/main">
          <x14:cfRule type="expression" priority="118" id="{B12B6B34-D7CC-E74B-82FA-91065F69FEA1}">
            <xm:f>D101&lt;='Mode d''emploi'!$E$25</xm:f>
            <x14:dxf>
              <font>
                <color rgb="FF9C0006"/>
              </font>
              <fill>
                <patternFill>
                  <bgColor rgb="FFFF5E78"/>
                </patternFill>
              </fill>
            </x14:dxf>
          </x14:cfRule>
          <x14:cfRule type="expression" priority="119" id="{93287244-DEE3-9944-99BD-814BCEAEE479}">
            <xm:f>D101='Mode d''emploi'!$E$26</xm:f>
            <x14:dxf>
              <fill>
                <patternFill>
                  <bgColor theme="5" tint="0.79998168889431442"/>
                </patternFill>
              </fill>
            </x14:dxf>
          </x14:cfRule>
          <x14:cfRule type="expression" priority="120" id="{328D6242-F002-214B-BFDA-7CB0C9D4DF15}">
            <xm:f>D101='Mode d''emploi'!$E$27</xm:f>
            <x14:dxf>
              <font>
                <color rgb="FF9C0006"/>
              </font>
              <fill>
                <patternFill>
                  <bgColor rgb="FF99FFCC"/>
                </patternFill>
              </fill>
            </x14:dxf>
          </x14:cfRule>
          <xm:sqref>A101</xm:sqref>
        </x14:conditionalFormatting>
        <x14:conditionalFormatting xmlns:xm="http://schemas.microsoft.com/office/excel/2006/main">
          <x14:cfRule type="expression" priority="100" id="{053CF104-1066-496D-B986-12A35FC5B187}">
            <xm:f>D17&lt;='Mode d''emploi'!$E$25</xm:f>
            <x14:dxf>
              <font>
                <color rgb="FF9C0006"/>
              </font>
              <fill>
                <patternFill>
                  <bgColor rgb="FFFF5E78"/>
                </patternFill>
              </fill>
            </x14:dxf>
          </x14:cfRule>
          <x14:cfRule type="expression" priority="101" id="{288152B0-6552-472E-84B4-6A64E5600D32}">
            <xm:f>D17='Mode d''emploi'!$E$26</xm:f>
            <x14:dxf>
              <fill>
                <patternFill>
                  <bgColor theme="5" tint="0.79998168889431442"/>
                </patternFill>
              </fill>
            </x14:dxf>
          </x14:cfRule>
          <x14:cfRule type="expression" priority="102" id="{58750AD4-83EC-41D4-B791-0ACA61C3F11A}">
            <xm:f>D17='Mode d''emploi'!$E$27</xm:f>
            <x14:dxf>
              <font>
                <color rgb="FF9C0006"/>
              </font>
              <fill>
                <patternFill>
                  <bgColor rgb="FF99FFCC"/>
                </patternFill>
              </fill>
            </x14:dxf>
          </x14:cfRule>
          <xm:sqref>A17</xm:sqref>
        </x14:conditionalFormatting>
        <x14:conditionalFormatting xmlns:xm="http://schemas.microsoft.com/office/excel/2006/main">
          <x14:cfRule type="expression" priority="97" id="{441CB6CE-005A-4930-96E9-B2CF059758C0}">
            <xm:f>D19&lt;='Mode d''emploi'!$E$25</xm:f>
            <x14:dxf>
              <font>
                <color rgb="FF9C0006"/>
              </font>
              <fill>
                <patternFill>
                  <bgColor rgb="FFFF5E78"/>
                </patternFill>
              </fill>
            </x14:dxf>
          </x14:cfRule>
          <x14:cfRule type="expression" priority="98" id="{0BF74768-9BF9-4D20-B338-37D32167EA18}">
            <xm:f>D19='Mode d''emploi'!$E$26</xm:f>
            <x14:dxf>
              <fill>
                <patternFill>
                  <bgColor theme="5" tint="0.79998168889431442"/>
                </patternFill>
              </fill>
            </x14:dxf>
          </x14:cfRule>
          <x14:cfRule type="expression" priority="99" id="{3EAF4A30-2D5D-4874-8980-657C5E0CBFC5}">
            <xm:f>D19='Mode d''emploi'!$E$27</xm:f>
            <x14:dxf>
              <font>
                <color rgb="FF9C0006"/>
              </font>
              <fill>
                <patternFill>
                  <bgColor rgb="FF99FFCC"/>
                </patternFill>
              </fill>
            </x14:dxf>
          </x14:cfRule>
          <xm:sqref>A19</xm:sqref>
        </x14:conditionalFormatting>
        <x14:conditionalFormatting xmlns:xm="http://schemas.microsoft.com/office/excel/2006/main">
          <x14:cfRule type="expression" priority="94" id="{DF1A01FE-B90F-4577-9FEF-FC6512903939}">
            <xm:f>D25&lt;='Mode d''emploi'!$E$25</xm:f>
            <x14:dxf>
              <font>
                <color rgb="FF9C0006"/>
              </font>
              <fill>
                <patternFill>
                  <bgColor rgb="FFFF5E78"/>
                </patternFill>
              </fill>
            </x14:dxf>
          </x14:cfRule>
          <x14:cfRule type="expression" priority="95" id="{2AE58302-C0FD-450A-B5D1-45D01DC6722D}">
            <xm:f>D25='Mode d''emploi'!$E$26</xm:f>
            <x14:dxf>
              <fill>
                <patternFill>
                  <bgColor theme="5" tint="0.79998168889431442"/>
                </patternFill>
              </fill>
            </x14:dxf>
          </x14:cfRule>
          <x14:cfRule type="expression" priority="96" id="{C0B4E63C-26D6-4D0D-A153-5E432DBD470B}">
            <xm:f>D25='Mode d''emploi'!$E$27</xm:f>
            <x14:dxf>
              <font>
                <color rgb="FF9C0006"/>
              </font>
              <fill>
                <patternFill>
                  <bgColor rgb="FF99FFCC"/>
                </patternFill>
              </fill>
            </x14:dxf>
          </x14:cfRule>
          <xm:sqref>A25</xm:sqref>
        </x14:conditionalFormatting>
        <x14:conditionalFormatting xmlns:xm="http://schemas.microsoft.com/office/excel/2006/main">
          <x14:cfRule type="expression" priority="91" id="{FF98C889-AC78-4824-B556-2033ED5DBDF2}">
            <xm:f>D28&lt;='Mode d''emploi'!$E$25</xm:f>
            <x14:dxf>
              <font>
                <color rgb="FF9C0006"/>
              </font>
              <fill>
                <patternFill>
                  <bgColor rgb="FFFF5E78"/>
                </patternFill>
              </fill>
            </x14:dxf>
          </x14:cfRule>
          <x14:cfRule type="expression" priority="92" id="{744D0756-FC43-47B3-BA02-BB26E222C4CD}">
            <xm:f>D28='Mode d''emploi'!$E$26</xm:f>
            <x14:dxf>
              <fill>
                <patternFill>
                  <bgColor theme="5" tint="0.79998168889431442"/>
                </patternFill>
              </fill>
            </x14:dxf>
          </x14:cfRule>
          <x14:cfRule type="expression" priority="93" id="{10095201-DAC0-4622-960C-C9FFB834BC61}">
            <xm:f>D28='Mode d''emploi'!$E$27</xm:f>
            <x14:dxf>
              <font>
                <color rgb="FF9C0006"/>
              </font>
              <fill>
                <patternFill>
                  <bgColor rgb="FF99FFCC"/>
                </patternFill>
              </fill>
            </x14:dxf>
          </x14:cfRule>
          <xm:sqref>A28</xm:sqref>
        </x14:conditionalFormatting>
        <x14:conditionalFormatting xmlns:xm="http://schemas.microsoft.com/office/excel/2006/main">
          <x14:cfRule type="expression" priority="88" id="{A0A5100D-C45D-4B4B-86BA-76BF33173143}">
            <xm:f>D39&lt;='Mode d''emploi'!$E$25</xm:f>
            <x14:dxf>
              <font>
                <color rgb="FF9C0006"/>
              </font>
              <fill>
                <patternFill>
                  <bgColor rgb="FFFF5E78"/>
                </patternFill>
              </fill>
            </x14:dxf>
          </x14:cfRule>
          <x14:cfRule type="expression" priority="89" id="{970F618E-4983-4108-A4BE-EF3EF2817F27}">
            <xm:f>D39='Mode d''emploi'!$E$26</xm:f>
            <x14:dxf>
              <fill>
                <patternFill>
                  <bgColor theme="5" tint="0.79998168889431442"/>
                </patternFill>
              </fill>
            </x14:dxf>
          </x14:cfRule>
          <x14:cfRule type="expression" priority="90" id="{EFA93510-E486-4842-B546-25A82A19B203}">
            <xm:f>D39='Mode d''emploi'!$E$27</xm:f>
            <x14:dxf>
              <font>
                <color rgb="FF9C0006"/>
              </font>
              <fill>
                <patternFill>
                  <bgColor rgb="FF99FFCC"/>
                </patternFill>
              </fill>
            </x14:dxf>
          </x14:cfRule>
          <xm:sqref>A39</xm:sqref>
        </x14:conditionalFormatting>
        <x14:conditionalFormatting xmlns:xm="http://schemas.microsoft.com/office/excel/2006/main">
          <x14:cfRule type="expression" priority="67" id="{BC11F8A2-D88E-44A3-B4C7-70DB215EFD2F}">
            <xm:f>D80&lt;='Mode d''emploi'!$E$25</xm:f>
            <x14:dxf>
              <font>
                <color rgb="FF9C0006"/>
              </font>
              <fill>
                <patternFill>
                  <bgColor rgb="FFFF5E78"/>
                </patternFill>
              </fill>
            </x14:dxf>
          </x14:cfRule>
          <x14:cfRule type="expression" priority="68" id="{7E291BB7-3D0B-452E-B2F5-A846D2FA458D}">
            <xm:f>D80='Mode d''emploi'!$E$26</xm:f>
            <x14:dxf>
              <fill>
                <patternFill>
                  <bgColor theme="5" tint="0.79998168889431442"/>
                </patternFill>
              </fill>
            </x14:dxf>
          </x14:cfRule>
          <x14:cfRule type="expression" priority="69" id="{A6879477-B9E8-42DB-ABD9-C06EBA1C34E8}">
            <xm:f>D80='Mode d''emploi'!$E$27</xm:f>
            <x14:dxf>
              <font>
                <color rgb="FF9C0006"/>
              </font>
              <fill>
                <patternFill>
                  <bgColor rgb="FF99FFCC"/>
                </patternFill>
              </fill>
            </x14:dxf>
          </x14:cfRule>
          <xm:sqref>A80</xm:sqref>
        </x14:conditionalFormatting>
        <x14:conditionalFormatting xmlns:xm="http://schemas.microsoft.com/office/excel/2006/main">
          <x14:cfRule type="expression" priority="64" id="{3C8EEC92-AEB3-4820-9063-E09872DF0A6E}">
            <xm:f>D102&lt;='Mode d''emploi'!$E$25</xm:f>
            <x14:dxf>
              <font>
                <color rgb="FF9C0006"/>
              </font>
              <fill>
                <patternFill>
                  <bgColor rgb="FFFF5E78"/>
                </patternFill>
              </fill>
            </x14:dxf>
          </x14:cfRule>
          <x14:cfRule type="expression" priority="65" id="{A06B6E62-B36B-480B-AB5A-AACB3C5BA3F6}">
            <xm:f>D102='Mode d''emploi'!$E$26</xm:f>
            <x14:dxf>
              <fill>
                <patternFill>
                  <bgColor theme="5" tint="0.79998168889431442"/>
                </patternFill>
              </fill>
            </x14:dxf>
          </x14:cfRule>
          <x14:cfRule type="expression" priority="66" id="{8580ACC9-E12B-4912-B3F1-D9577ABFFA22}">
            <xm:f>D102='Mode d''emploi'!$E$27</xm:f>
            <x14:dxf>
              <font>
                <color rgb="FF9C0006"/>
              </font>
              <fill>
                <patternFill>
                  <bgColor rgb="FF99FFCC"/>
                </patternFill>
              </fill>
            </x14:dxf>
          </x14:cfRule>
          <xm:sqref>A102</xm:sqref>
        </x14:conditionalFormatting>
        <x14:conditionalFormatting xmlns:xm="http://schemas.microsoft.com/office/excel/2006/main">
          <x14:cfRule type="expression" priority="61" id="{3FF004B6-7E9D-4A16-AD86-866122F2554C}">
            <xm:f>D112&lt;='Mode d''emploi'!$E$25</xm:f>
            <x14:dxf>
              <font>
                <color rgb="FF9C0006"/>
              </font>
              <fill>
                <patternFill>
                  <bgColor rgb="FFFF5E78"/>
                </patternFill>
              </fill>
            </x14:dxf>
          </x14:cfRule>
          <x14:cfRule type="expression" priority="62" id="{BDAB38DE-98F7-4CBC-82A6-A51C7BB0641F}">
            <xm:f>D112='Mode d''emploi'!$E$26</xm:f>
            <x14:dxf>
              <fill>
                <patternFill>
                  <bgColor theme="5" tint="0.79998168889431442"/>
                </patternFill>
              </fill>
            </x14:dxf>
          </x14:cfRule>
          <x14:cfRule type="expression" priority="63" id="{D045DE78-5097-4FDD-BF81-16C55F473B92}">
            <xm:f>D112='Mode d''emploi'!$E$27</xm:f>
            <x14:dxf>
              <font>
                <color rgb="FF9C0006"/>
              </font>
              <fill>
                <patternFill>
                  <bgColor rgb="FF99FFCC"/>
                </patternFill>
              </fill>
            </x14:dxf>
          </x14:cfRule>
          <xm:sqref>A112</xm:sqref>
        </x14:conditionalFormatting>
        <x14:conditionalFormatting xmlns:xm="http://schemas.microsoft.com/office/excel/2006/main">
          <x14:cfRule type="expression" priority="58" id="{4089BA1C-E227-4134-88E0-9C96270DAF1C}">
            <xm:f>D117&lt;='Mode d''emploi'!$E$25</xm:f>
            <x14:dxf>
              <font>
                <color rgb="FF9C0006"/>
              </font>
              <fill>
                <patternFill>
                  <bgColor rgb="FFFF5E78"/>
                </patternFill>
              </fill>
            </x14:dxf>
          </x14:cfRule>
          <x14:cfRule type="expression" priority="59" id="{54C61249-F16F-45EC-AD0D-30D350832150}">
            <xm:f>D117='Mode d''emploi'!$E$26</xm:f>
            <x14:dxf>
              <fill>
                <patternFill>
                  <bgColor theme="5" tint="0.79998168889431442"/>
                </patternFill>
              </fill>
            </x14:dxf>
          </x14:cfRule>
          <x14:cfRule type="expression" priority="60" id="{6EC4659A-2E40-4314-BBB0-8B6A7AFAF3C1}">
            <xm:f>D117='Mode d''emploi'!$E$27</xm:f>
            <x14:dxf>
              <font>
                <color rgb="FF9C0006"/>
              </font>
              <fill>
                <patternFill>
                  <bgColor rgb="FF99FFCC"/>
                </patternFill>
              </fill>
            </x14:dxf>
          </x14:cfRule>
          <xm:sqref>A117</xm:sqref>
        </x14:conditionalFormatting>
        <x14:conditionalFormatting xmlns:xm="http://schemas.microsoft.com/office/excel/2006/main">
          <x14:cfRule type="expression" priority="55" id="{E331F998-EE1B-42F2-9E6E-6D53F741DC9E}">
            <xm:f>D119&lt;='Mode d''emploi'!$E$25</xm:f>
            <x14:dxf>
              <font>
                <color rgb="FF9C0006"/>
              </font>
              <fill>
                <patternFill>
                  <bgColor rgb="FFFF5E78"/>
                </patternFill>
              </fill>
            </x14:dxf>
          </x14:cfRule>
          <x14:cfRule type="expression" priority="56" id="{5F2EB0A8-AF91-4621-B9A7-749DFFB5369C}">
            <xm:f>D119='Mode d''emploi'!$E$26</xm:f>
            <x14:dxf>
              <fill>
                <patternFill>
                  <bgColor theme="5" tint="0.79998168889431442"/>
                </patternFill>
              </fill>
            </x14:dxf>
          </x14:cfRule>
          <x14:cfRule type="expression" priority="57" id="{FB361412-3C51-4A04-8DDC-8280C1882F91}">
            <xm:f>D119='Mode d''emploi'!$E$27</xm:f>
            <x14:dxf>
              <font>
                <color rgb="FF9C0006"/>
              </font>
              <fill>
                <patternFill>
                  <bgColor rgb="FF99FFCC"/>
                </patternFill>
              </fill>
            </x14:dxf>
          </x14:cfRule>
          <xm:sqref>A119</xm:sqref>
        </x14:conditionalFormatting>
        <x14:conditionalFormatting xmlns:xm="http://schemas.microsoft.com/office/excel/2006/main">
          <x14:cfRule type="expression" priority="34" id="{CFF82B21-9F40-47F4-A9C0-A3812F07EAB5}">
            <xm:f>D45&lt;='Mode d''emploi'!$E$25</xm:f>
            <x14:dxf>
              <font>
                <color rgb="FF9C0006"/>
              </font>
              <fill>
                <patternFill>
                  <bgColor rgb="FFFF5E78"/>
                </patternFill>
              </fill>
            </x14:dxf>
          </x14:cfRule>
          <x14:cfRule type="expression" priority="35" id="{C8D53699-AE70-4405-8627-D8E47061B76A}">
            <xm:f>D45='Mode d''emploi'!$E$26</xm:f>
            <x14:dxf>
              <fill>
                <patternFill>
                  <bgColor theme="5" tint="0.79998168889431442"/>
                </patternFill>
              </fill>
            </x14:dxf>
          </x14:cfRule>
          <x14:cfRule type="expression" priority="36" id="{10B53020-85E9-4C83-AA35-B1043747B269}">
            <xm:f>D45='Mode d''emploi'!$E$27</xm:f>
            <x14:dxf>
              <font>
                <color rgb="FF9C0006"/>
              </font>
              <fill>
                <patternFill>
                  <bgColor rgb="FF99FFCC"/>
                </patternFill>
              </fill>
            </x14:dxf>
          </x14:cfRule>
          <xm:sqref>A45</xm:sqref>
        </x14:conditionalFormatting>
        <x14:conditionalFormatting xmlns:xm="http://schemas.microsoft.com/office/excel/2006/main">
          <x14:cfRule type="expression" priority="31" id="{D43DBDA7-80CD-49E4-B666-8B49CD9E7C2A}">
            <xm:f>D46&lt;='Mode d''emploi'!$E$25</xm:f>
            <x14:dxf>
              <font>
                <color rgb="FF9C0006"/>
              </font>
              <fill>
                <patternFill>
                  <bgColor rgb="FFFF5E78"/>
                </patternFill>
              </fill>
            </x14:dxf>
          </x14:cfRule>
          <x14:cfRule type="expression" priority="32" id="{383312A0-FF5B-4A78-A898-7D7C145A4C9B}">
            <xm:f>D46='Mode d''emploi'!$E$26</xm:f>
            <x14:dxf>
              <fill>
                <patternFill>
                  <bgColor theme="5" tint="0.79998168889431442"/>
                </patternFill>
              </fill>
            </x14:dxf>
          </x14:cfRule>
          <x14:cfRule type="expression" priority="33" id="{64BBDC91-2A47-4926-BF5F-DF7C3E6E57A3}">
            <xm:f>D46='Mode d''emploi'!$E$27</xm:f>
            <x14:dxf>
              <font>
                <color rgb="FF9C0006"/>
              </font>
              <fill>
                <patternFill>
                  <bgColor rgb="FF99FFCC"/>
                </patternFill>
              </fill>
            </x14:dxf>
          </x14:cfRule>
          <xm:sqref>A46</xm:sqref>
        </x14:conditionalFormatting>
        <x14:conditionalFormatting xmlns:xm="http://schemas.microsoft.com/office/excel/2006/main">
          <x14:cfRule type="expression" priority="28" id="{0C2F0769-6C87-433C-90FD-3A945B046092}">
            <xm:f>D47&lt;='Mode d''emploi'!$E$25</xm:f>
            <x14:dxf>
              <font>
                <color rgb="FF9C0006"/>
              </font>
              <fill>
                <patternFill>
                  <bgColor rgb="FFFF5E78"/>
                </patternFill>
              </fill>
            </x14:dxf>
          </x14:cfRule>
          <x14:cfRule type="expression" priority="29" id="{A878DC89-8386-4466-9FE0-7A181D6BC035}">
            <xm:f>D47='Mode d''emploi'!$E$26</xm:f>
            <x14:dxf>
              <fill>
                <patternFill>
                  <bgColor theme="5" tint="0.79998168889431442"/>
                </patternFill>
              </fill>
            </x14:dxf>
          </x14:cfRule>
          <x14:cfRule type="expression" priority="30" id="{6C10F276-1136-4784-8C63-3444727A5547}">
            <xm:f>D47='Mode d''emploi'!$E$27</xm:f>
            <x14:dxf>
              <font>
                <color rgb="FF9C0006"/>
              </font>
              <fill>
                <patternFill>
                  <bgColor rgb="FF99FFCC"/>
                </patternFill>
              </fill>
            </x14:dxf>
          </x14:cfRule>
          <xm:sqref>A47</xm:sqref>
        </x14:conditionalFormatting>
        <x14:conditionalFormatting xmlns:xm="http://schemas.microsoft.com/office/excel/2006/main">
          <x14:cfRule type="expression" priority="25" id="{02816766-2C5D-4861-A501-EE679662281D}">
            <xm:f>D51&lt;='Mode d''emploi'!$E$25</xm:f>
            <x14:dxf>
              <font>
                <color rgb="FF9C0006"/>
              </font>
              <fill>
                <patternFill>
                  <bgColor rgb="FFFF5E78"/>
                </patternFill>
              </fill>
            </x14:dxf>
          </x14:cfRule>
          <x14:cfRule type="expression" priority="26" id="{534B3B42-C7A8-476C-85F2-B8E3F3A11A83}">
            <xm:f>D51='Mode d''emploi'!$E$26</xm:f>
            <x14:dxf>
              <fill>
                <patternFill>
                  <bgColor theme="5" tint="0.79998168889431442"/>
                </patternFill>
              </fill>
            </x14:dxf>
          </x14:cfRule>
          <x14:cfRule type="expression" priority="27" id="{1F24AB98-CB5E-4E2B-ADC6-D285F1D75EE2}">
            <xm:f>D51='Mode d''emploi'!$E$27</xm:f>
            <x14:dxf>
              <font>
                <color rgb="FF9C0006"/>
              </font>
              <fill>
                <patternFill>
                  <bgColor rgb="FF99FFCC"/>
                </patternFill>
              </fill>
            </x14:dxf>
          </x14:cfRule>
          <xm:sqref>A51</xm:sqref>
        </x14:conditionalFormatting>
        <x14:conditionalFormatting xmlns:xm="http://schemas.microsoft.com/office/excel/2006/main">
          <x14:cfRule type="expression" priority="22" id="{BF8B599C-0C24-4C6F-B367-B9B722EC90EA}">
            <xm:f>D59&lt;='Mode d''emploi'!$E$25</xm:f>
            <x14:dxf>
              <font>
                <color rgb="FF9C0006"/>
              </font>
              <fill>
                <patternFill>
                  <bgColor rgb="FFFF5E78"/>
                </patternFill>
              </fill>
            </x14:dxf>
          </x14:cfRule>
          <x14:cfRule type="expression" priority="23" id="{B9446B41-C1B6-4C6A-91AD-9FDD315EA342}">
            <xm:f>D59='Mode d''emploi'!$E$26</xm:f>
            <x14:dxf>
              <fill>
                <patternFill>
                  <bgColor theme="5" tint="0.79998168889431442"/>
                </patternFill>
              </fill>
            </x14:dxf>
          </x14:cfRule>
          <x14:cfRule type="expression" priority="24" id="{5314ABC1-C5E0-4CE8-8130-FFFA118A27E0}">
            <xm:f>D59='Mode d''emploi'!$E$27</xm:f>
            <x14:dxf>
              <font>
                <color rgb="FF9C0006"/>
              </font>
              <fill>
                <patternFill>
                  <bgColor rgb="FF99FFCC"/>
                </patternFill>
              </fill>
            </x14:dxf>
          </x14:cfRule>
          <xm:sqref>A59</xm:sqref>
        </x14:conditionalFormatting>
        <x14:conditionalFormatting xmlns:xm="http://schemas.microsoft.com/office/excel/2006/main">
          <x14:cfRule type="expression" priority="19" id="{CB3A1A08-E779-40F7-BFAB-55EE35D9CA6E}">
            <xm:f>D65&lt;='Mode d''emploi'!$E$25</xm:f>
            <x14:dxf>
              <font>
                <color rgb="FF9C0006"/>
              </font>
              <fill>
                <patternFill>
                  <bgColor rgb="FFFF5E78"/>
                </patternFill>
              </fill>
            </x14:dxf>
          </x14:cfRule>
          <x14:cfRule type="expression" priority="20" id="{93AE6E4E-B2E6-4D71-8894-2BBA4D8C5E3E}">
            <xm:f>D65='Mode d''emploi'!$E$26</xm:f>
            <x14:dxf>
              <fill>
                <patternFill>
                  <bgColor theme="5" tint="0.79998168889431442"/>
                </patternFill>
              </fill>
            </x14:dxf>
          </x14:cfRule>
          <x14:cfRule type="expression" priority="21" id="{9F605C36-95C6-4BA7-81DE-5D0C47B83519}">
            <xm:f>D65='Mode d''emploi'!$E$27</xm:f>
            <x14:dxf>
              <font>
                <color rgb="FF9C0006"/>
              </font>
              <fill>
                <patternFill>
                  <bgColor rgb="FF99FFCC"/>
                </patternFill>
              </fill>
            </x14:dxf>
          </x14:cfRule>
          <xm:sqref>A65</xm:sqref>
        </x14:conditionalFormatting>
        <x14:conditionalFormatting xmlns:xm="http://schemas.microsoft.com/office/excel/2006/main">
          <x14:cfRule type="expression" priority="16" id="{4E2F193C-737D-40C5-871B-97E612BD15CF}">
            <xm:f>D66&lt;='Mode d''emploi'!$E$25</xm:f>
            <x14:dxf>
              <font>
                <color rgb="FF9C0006"/>
              </font>
              <fill>
                <patternFill>
                  <bgColor rgb="FFFF5E78"/>
                </patternFill>
              </fill>
            </x14:dxf>
          </x14:cfRule>
          <x14:cfRule type="expression" priority="17" id="{E67B4700-2A09-4680-AAB3-0374278584DC}">
            <xm:f>D66='Mode d''emploi'!$E$26</xm:f>
            <x14:dxf>
              <fill>
                <patternFill>
                  <bgColor theme="5" tint="0.79998168889431442"/>
                </patternFill>
              </fill>
            </x14:dxf>
          </x14:cfRule>
          <x14:cfRule type="expression" priority="18" id="{DE3C7C28-3C95-46AF-9B60-1F8A414F982F}">
            <xm:f>D66='Mode d''emploi'!$E$27</xm:f>
            <x14:dxf>
              <font>
                <color rgb="FF9C0006"/>
              </font>
              <fill>
                <patternFill>
                  <bgColor rgb="FF99FFCC"/>
                </patternFill>
              </fill>
            </x14:dxf>
          </x14:cfRule>
          <xm:sqref>A66</xm:sqref>
        </x14:conditionalFormatting>
        <x14:conditionalFormatting xmlns:xm="http://schemas.microsoft.com/office/excel/2006/main">
          <x14:cfRule type="expression" priority="13" id="{C95A184B-A489-490E-9CDB-195DA6942198}">
            <xm:f>D71&lt;='Mode d''emploi'!$E$25</xm:f>
            <x14:dxf>
              <font>
                <color rgb="FF9C0006"/>
              </font>
              <fill>
                <patternFill>
                  <bgColor rgb="FFFF5E78"/>
                </patternFill>
              </fill>
            </x14:dxf>
          </x14:cfRule>
          <x14:cfRule type="expression" priority="14" id="{EC174DC8-307B-46AC-84D2-7A896D6AE7B3}">
            <xm:f>D71='Mode d''emploi'!$E$26</xm:f>
            <x14:dxf>
              <fill>
                <patternFill>
                  <bgColor theme="5" tint="0.79998168889431442"/>
                </patternFill>
              </fill>
            </x14:dxf>
          </x14:cfRule>
          <x14:cfRule type="expression" priority="15" id="{62238A87-36AE-4390-B681-8116DE5DEFE9}">
            <xm:f>D71='Mode d''emploi'!$E$27</xm:f>
            <x14:dxf>
              <font>
                <color rgb="FF9C0006"/>
              </font>
              <fill>
                <patternFill>
                  <bgColor rgb="FF99FFCC"/>
                </patternFill>
              </fill>
            </x14:dxf>
          </x14:cfRule>
          <xm:sqref>A71</xm:sqref>
        </x14:conditionalFormatting>
        <x14:conditionalFormatting xmlns:xm="http://schemas.microsoft.com/office/excel/2006/main">
          <x14:cfRule type="expression" priority="10" id="{3B95850B-C641-48AF-AB68-396767154A8A}">
            <xm:f>D73&lt;='Mode d''emploi'!$E$25</xm:f>
            <x14:dxf>
              <font>
                <color rgb="FF9C0006"/>
              </font>
              <fill>
                <patternFill>
                  <bgColor rgb="FFFF5E78"/>
                </patternFill>
              </fill>
            </x14:dxf>
          </x14:cfRule>
          <x14:cfRule type="expression" priority="11" id="{00D3B119-BDBF-41D1-B9A5-669CD2167C0E}">
            <xm:f>D73='Mode d''emploi'!$E$26</xm:f>
            <x14:dxf>
              <fill>
                <patternFill>
                  <bgColor theme="5" tint="0.79998168889431442"/>
                </patternFill>
              </fill>
            </x14:dxf>
          </x14:cfRule>
          <x14:cfRule type="expression" priority="12" id="{7F10A22A-B178-4644-AECE-FD7341FC81A0}">
            <xm:f>D73='Mode d''emploi'!$E$27</xm:f>
            <x14:dxf>
              <font>
                <color rgb="FF9C0006"/>
              </font>
              <fill>
                <patternFill>
                  <bgColor rgb="FF99FFCC"/>
                </patternFill>
              </fill>
            </x14:dxf>
          </x14:cfRule>
          <xm:sqref>A73</xm:sqref>
        </x14:conditionalFormatting>
        <x14:conditionalFormatting xmlns:xm="http://schemas.microsoft.com/office/excel/2006/main">
          <x14:cfRule type="expression" priority="7" id="{D7CAB79C-0416-4343-AC4F-92267FC158D1}">
            <xm:f>D162&lt;='Mode d''emploi'!$E$25</xm:f>
            <x14:dxf>
              <font>
                <color rgb="FF9C0006"/>
              </font>
              <fill>
                <patternFill>
                  <bgColor rgb="FFFF5E78"/>
                </patternFill>
              </fill>
            </x14:dxf>
          </x14:cfRule>
          <x14:cfRule type="expression" priority="8" id="{0849E1C0-C458-4E0D-9AF5-AB8026DEF81A}">
            <xm:f>D162='Mode d''emploi'!$E$26</xm:f>
            <x14:dxf>
              <fill>
                <patternFill>
                  <bgColor theme="5" tint="0.79998168889431442"/>
                </patternFill>
              </fill>
            </x14:dxf>
          </x14:cfRule>
          <x14:cfRule type="expression" priority="9" id="{7C5B58AF-5E1A-4701-8719-F6D9BCFCF9A9}">
            <xm:f>D162='Mode d''emploi'!$E$27</xm:f>
            <x14:dxf>
              <font>
                <color rgb="FF9C0006"/>
              </font>
              <fill>
                <patternFill>
                  <bgColor rgb="FF99FFCC"/>
                </patternFill>
              </fill>
            </x14:dxf>
          </x14:cfRule>
          <xm:sqref>A162</xm:sqref>
        </x14:conditionalFormatting>
        <x14:conditionalFormatting xmlns:xm="http://schemas.microsoft.com/office/excel/2006/main">
          <x14:cfRule type="expression" priority="4" id="{7D259861-0D6F-4251-84AA-A37C9F88A5AA}">
            <xm:f>D164&lt;='Mode d''emploi'!$E$25</xm:f>
            <x14:dxf>
              <font>
                <color rgb="FF9C0006"/>
              </font>
              <fill>
                <patternFill>
                  <bgColor rgb="FFFF5E78"/>
                </patternFill>
              </fill>
            </x14:dxf>
          </x14:cfRule>
          <x14:cfRule type="expression" priority="5" id="{215EFEA0-BE30-4B8E-A0CE-4706E338C8D8}">
            <xm:f>D164='Mode d''emploi'!$E$26</xm:f>
            <x14:dxf>
              <fill>
                <patternFill>
                  <bgColor theme="5" tint="0.79998168889431442"/>
                </patternFill>
              </fill>
            </x14:dxf>
          </x14:cfRule>
          <x14:cfRule type="expression" priority="6" id="{DD638580-C85F-41E5-AF8E-28360EDE25E5}">
            <xm:f>D164='Mode d''emploi'!$E$27</xm:f>
            <x14:dxf>
              <font>
                <color rgb="FF9C0006"/>
              </font>
              <fill>
                <patternFill>
                  <bgColor rgb="FF99FFCC"/>
                </patternFill>
              </fill>
            </x14:dxf>
          </x14:cfRule>
          <xm:sqref>A164</xm:sqref>
        </x14:conditionalFormatting>
        <x14:conditionalFormatting xmlns:xm="http://schemas.microsoft.com/office/excel/2006/main">
          <x14:cfRule type="expression" priority="1" id="{4F0DC902-8A8F-4067-BF53-0C09CADC4C33}">
            <xm:f>D168&lt;='Mode d''emploi'!$E$25</xm:f>
            <x14:dxf>
              <font>
                <color rgb="FF9C0006"/>
              </font>
              <fill>
                <patternFill>
                  <bgColor rgb="FFFF5E78"/>
                </patternFill>
              </fill>
            </x14:dxf>
          </x14:cfRule>
          <x14:cfRule type="expression" priority="2" id="{2636D969-1AAB-4E01-BB6C-D130D99D9C9C}">
            <xm:f>D168='Mode d''emploi'!$E$26</xm:f>
            <x14:dxf>
              <fill>
                <patternFill>
                  <bgColor theme="5" tint="0.79998168889431442"/>
                </patternFill>
              </fill>
            </x14:dxf>
          </x14:cfRule>
          <x14:cfRule type="expression" priority="3" id="{86436053-DF7E-4A92-9B74-CF4521C74A60}">
            <xm:f>D168='Mode d''emploi'!$E$27</xm:f>
            <x14:dxf>
              <font>
                <color rgb="FF9C0006"/>
              </font>
              <fill>
                <patternFill>
                  <bgColor rgb="FF99FFCC"/>
                </patternFill>
              </fill>
            </x14:dxf>
          </x14:cfRule>
          <xm:sqref>A168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'Mode d''emploi'!$D$23:$D$28</xm:f>
          </x14:formula1>
          <xm:sqref>C100:C107 C157:C159 C22:C23 C15:C20 C153:C155 C137:C150 C130:C135 C116:C128 C109:C114 C77:C85 C87:C92 C94:C97 C63:C74 C56:C61 C25:C30 C41:C54 C33:C39 C161:C168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zoomScale="110" zoomScaleNormal="110" workbookViewId="0">
      <selection activeCell="F19" sqref="F19:H19"/>
    </sheetView>
  </sheetViews>
  <sheetFormatPr baseColWidth="10" defaultRowHeight="15"/>
  <cols>
    <col min="1" max="1" width="4.88671875" customWidth="1"/>
    <col min="2" max="2" width="10.33203125" customWidth="1"/>
    <col min="3" max="3" width="16.44140625" customWidth="1"/>
    <col min="4" max="8" width="17.77734375" customWidth="1"/>
  </cols>
  <sheetData>
    <row r="1" spans="1:9" s="111" customFormat="1" ht="9.9499999999999993" customHeight="1">
      <c r="A1" s="179" t="str">
        <f>'Mode d''emploi'!$B$1</f>
        <v>©UTC Etude complète : https://travaux.master.utc.fr/formations-master/ingenierie-de-la-sante/ids037-management-projet-methode-sypm/</v>
      </c>
      <c r="B1" s="179"/>
      <c r="C1" s="179"/>
      <c r="D1" s="179"/>
      <c r="E1" s="179"/>
      <c r="F1" s="179"/>
      <c r="G1" s="179"/>
      <c r="H1" s="178" t="str">
        <f>'Mode d''emploi'!$J$1</f>
        <v>© C. COLIN, A. FARGES, M. GAINE, G. FARGES</v>
      </c>
    </row>
    <row r="2" spans="1:9" s="111" customFormat="1" ht="12" customHeight="1">
      <c r="A2" s="114" t="str">
        <f>'Mode d''emploi'!B2</f>
        <v>Document d'appui à la déclaration de conformité à la méthode SYPM</v>
      </c>
      <c r="B2" s="115"/>
      <c r="C2" s="116"/>
      <c r="D2" s="116"/>
      <c r="E2" s="116"/>
      <c r="F2" s="116"/>
      <c r="G2" s="117"/>
      <c r="H2" s="117" t="s">
        <v>0</v>
      </c>
    </row>
    <row r="3" spans="1:9" s="69" customFormat="1" ht="18.95" customHeight="1">
      <c r="A3" s="833" t="str">
        <f>'Mode d''emploi'!D3</f>
        <v xml:space="preserve">DIAGNOSTIC selon la méthode Success for Your Project Management </v>
      </c>
      <c r="B3" s="834"/>
      <c r="C3" s="834"/>
      <c r="D3" s="834"/>
      <c r="E3" s="834"/>
      <c r="F3" s="834"/>
      <c r="G3" s="834"/>
      <c r="H3" s="835"/>
      <c r="I3" s="110"/>
    </row>
    <row r="4" spans="1:9" ht="3.95" customHeight="1">
      <c r="A4" s="529"/>
      <c r="B4" s="530"/>
      <c r="C4" s="531"/>
      <c r="D4" s="532"/>
      <c r="E4" s="532"/>
      <c r="F4" s="532"/>
      <c r="G4" s="532"/>
      <c r="H4" s="539"/>
      <c r="I4" s="34"/>
    </row>
    <row r="5" spans="1:9" s="68" customFormat="1" ht="14.1" customHeight="1">
      <c r="A5" s="842" t="s">
        <v>62</v>
      </c>
      <c r="B5" s="843"/>
      <c r="C5" s="843"/>
      <c r="D5" s="844"/>
      <c r="E5" s="855" t="s">
        <v>61</v>
      </c>
      <c r="F5" s="843"/>
      <c r="G5" s="843"/>
      <c r="H5" s="856"/>
      <c r="I5" s="112"/>
    </row>
    <row r="6" spans="1:9" ht="14.1" customHeight="1">
      <c r="A6" s="845" t="str">
        <f>'Mode d''emploi'!B6</f>
        <v>Organisme :</v>
      </c>
      <c r="B6" s="846"/>
      <c r="C6" s="847" t="str">
        <f>'Mode d''emploi'!E6</f>
        <v>Nom de l'organisation :</v>
      </c>
      <c r="D6" s="848"/>
      <c r="E6" s="366" t="s">
        <v>241</v>
      </c>
      <c r="F6" s="166" t="str">
        <f>IF(Evaluation!C5="","",Evaluation!C5)</f>
        <v xml:space="preserve">Date </v>
      </c>
      <c r="G6" s="807" t="str">
        <f>Evaluation!A8</f>
        <v>L'équipe de diagnostic :</v>
      </c>
      <c r="H6" s="808"/>
      <c r="I6" s="34"/>
    </row>
    <row r="7" spans="1:9" ht="31.5" customHeight="1">
      <c r="A7" s="845" t="str">
        <f>'Mode d''emploi'!B7</f>
        <v xml:space="preserve"> Responsable du Système de Management de la Qualité au sein du projet : </v>
      </c>
      <c r="B7" s="846"/>
      <c r="C7" s="847" t="str">
        <f>'Mode d''emploi'!E7</f>
        <v>NOM et Prénom :</v>
      </c>
      <c r="D7" s="848"/>
      <c r="E7" s="366" t="s">
        <v>240</v>
      </c>
      <c r="F7" s="167" t="str">
        <f>Evaluation!C6</f>
        <v>NOM Prénom</v>
      </c>
      <c r="G7" s="836">
        <f>Evaluation!C8</f>
        <v>0</v>
      </c>
      <c r="H7" s="837"/>
      <c r="I7" s="34"/>
    </row>
    <row r="8" spans="1:9" ht="18" customHeight="1">
      <c r="A8" s="840" t="str">
        <f>Evaluation!A7</f>
        <v>Contact (Tél et Email) :</v>
      </c>
      <c r="B8" s="841"/>
      <c r="C8" s="440" t="str">
        <f>'Mode d''emploi'!I8</f>
        <v>Téléphone :</v>
      </c>
      <c r="D8" s="441" t="str">
        <f>'Mode d''emploi'!E8</f>
        <v>Email :</v>
      </c>
      <c r="E8" s="542" t="str">
        <f>Evaluation!E7</f>
        <v>Email:</v>
      </c>
      <c r="F8" s="543" t="str">
        <f>Evaluation!C7</f>
        <v>Tél:</v>
      </c>
      <c r="G8" s="838"/>
      <c r="H8" s="839"/>
      <c r="I8" s="34"/>
    </row>
    <row r="9" spans="1:9" ht="1.5" customHeight="1">
      <c r="A9" s="529"/>
      <c r="B9" s="530"/>
      <c r="C9" s="531"/>
      <c r="D9" s="532"/>
      <c r="E9" s="532"/>
      <c r="F9" s="532"/>
      <c r="G9" s="532"/>
      <c r="H9" s="539"/>
      <c r="I9" s="34"/>
    </row>
    <row r="10" spans="1:9" s="68" customFormat="1" ht="14.1" customHeight="1">
      <c r="A10" s="817" t="s">
        <v>86</v>
      </c>
      <c r="B10" s="818"/>
      <c r="C10" s="818"/>
      <c r="D10" s="818"/>
      <c r="E10" s="818"/>
      <c r="F10" s="818"/>
      <c r="G10" s="818"/>
      <c r="H10" s="819"/>
      <c r="I10" s="112"/>
    </row>
    <row r="11" spans="1:9" s="109" customFormat="1" ht="11.1" customHeight="1">
      <c r="A11" s="849" t="str">
        <f>CONCATENATE(" Niveaux de VÉRACITÉ des ", Utilitaires!I8,  " CRITÈRES de réalisation évalués")</f>
        <v xml:space="preserve"> Niveaux de VÉRACITÉ des 0 CRITÈRES de réalisation évalués</v>
      </c>
      <c r="B11" s="850"/>
      <c r="C11" s="850"/>
      <c r="D11" s="851"/>
      <c r="E11" s="860" t="str">
        <f>CONCATENATE("Niveaux de CONFORMITÉ des ",Utilitaires!C17," SOUS-PHASES évalués")</f>
        <v>Niveaux de CONFORMITÉ des 18 SOUS-PHASES évalués</v>
      </c>
      <c r="F11" s="861"/>
      <c r="G11" s="861"/>
      <c r="H11" s="862"/>
      <c r="I11" s="108"/>
    </row>
    <row r="12" spans="1:9" s="42" customFormat="1" ht="11.1" customHeight="1">
      <c r="A12" s="857" t="str">
        <f>IF(Utilitaires!I4&gt;1,CONCATENATE("Information : ",Utilitaires!I4," critères sont déclarés - ",Utilitaires!A4,"s -"),IF(Utilitaires!I4&gt;0,CONCATENATE("Information : ",Utilitaires!I4," critère est déclaré - ",Utilitaires!A4," -"),""))</f>
        <v/>
      </c>
      <c r="B12" s="858"/>
      <c r="C12" s="858"/>
      <c r="D12" s="859"/>
      <c r="E12" s="804" t="str">
        <f>IF(Utilitaires!E13&gt;1,CONCATENATE("Information : ",Utilitaires!E13," articles sont déclarés - ",Utilitaires!A13," -"),IF(Utilitaires!E13&gt;0,CONCATENATE("Information : ",Utilitaires!E13," article est déclaré - ",Utilitaires!A13," -"),""))</f>
        <v/>
      </c>
      <c r="F12" s="805"/>
      <c r="G12" s="805"/>
      <c r="H12" s="806"/>
      <c r="I12" s="107"/>
    </row>
    <row r="13" spans="1:9" s="42" customFormat="1" ht="42.95" customHeight="1">
      <c r="A13" s="540"/>
      <c r="B13" s="388"/>
      <c r="C13" s="388"/>
      <c r="D13" s="389"/>
      <c r="E13" s="148"/>
      <c r="F13" s="149"/>
      <c r="G13" s="149"/>
      <c r="H13" s="541"/>
      <c r="I13" s="107"/>
    </row>
    <row r="14" spans="1:9" s="42" customFormat="1" ht="42.95" customHeight="1">
      <c r="A14" s="540"/>
      <c r="B14" s="388"/>
      <c r="C14" s="388"/>
      <c r="D14" s="389"/>
      <c r="E14" s="148"/>
      <c r="F14" s="149"/>
      <c r="G14" s="149"/>
      <c r="H14" s="541"/>
      <c r="I14" s="107"/>
    </row>
    <row r="15" spans="1:9" s="109" customFormat="1" ht="12" customHeight="1">
      <c r="A15" s="852" t="str">
        <f>IF(Utilitaires!I2&gt;1,CONCATENATE("Attention : ",Utilitaires!I2," critères ne sont pas encore traités"),IF(Utilitaires!I2&gt;0,CONCATENATE("Attention : ",Utilitaires!I2," critère n'est pas encore traité"),""))</f>
        <v>Attention : 133 critères ne sont pas encore traités</v>
      </c>
      <c r="B15" s="853"/>
      <c r="C15" s="853"/>
      <c r="D15" s="854"/>
      <c r="E15" s="812" t="str">
        <f>IF(Utilitaires!C13&gt;1,CONCATENATE("Information : ",Utilitaires!C13," sous-articles sont déclarés - ",Utilitaires!A13," -"),IF(Utilitaires!C13&gt;0,CONCATENATE("Information : ",Utilitaires!C13," sous-article  est déclaré - ",Utilitaires!A13," -"),""))</f>
        <v>Information : 18 sous-articles sont déclarés - en attente -</v>
      </c>
      <c r="F15" s="813"/>
      <c r="G15" s="813"/>
      <c r="H15" s="814"/>
      <c r="I15" s="108"/>
    </row>
    <row r="16" spans="1:9" ht="2.25" customHeight="1">
      <c r="A16" s="529"/>
      <c r="B16" s="530"/>
      <c r="C16" s="531"/>
      <c r="D16" s="532"/>
      <c r="E16" s="532"/>
      <c r="F16" s="532"/>
      <c r="G16" s="532"/>
      <c r="H16" s="539"/>
      <c r="I16" s="34"/>
    </row>
    <row r="17" spans="1:8" s="68" customFormat="1" ht="12">
      <c r="A17" s="817" t="s">
        <v>85</v>
      </c>
      <c r="B17" s="818"/>
      <c r="C17" s="818"/>
      <c r="D17" s="818"/>
      <c r="E17" s="818"/>
      <c r="F17" s="818"/>
      <c r="G17" s="818"/>
      <c r="H17" s="819"/>
    </row>
    <row r="18" spans="1:8" s="42" customFormat="1" ht="9">
      <c r="A18" s="820" t="str">
        <f>CONCATENATE("Taux de MAITRISE aux exigences pour les ",Utilitaires!C17," SOUS-ARTICLES évalués")</f>
        <v>Taux de MAITRISE aux exigences pour les 18 SOUS-ARTICLES évalués</v>
      </c>
      <c r="B18" s="821"/>
      <c r="C18" s="821"/>
      <c r="D18" s="821"/>
      <c r="E18" s="822"/>
      <c r="F18" s="823" t="s">
        <v>1</v>
      </c>
      <c r="G18" s="823"/>
      <c r="H18" s="824"/>
    </row>
    <row r="19" spans="1:8" s="42" customFormat="1" ht="36.950000000000003" customHeight="1">
      <c r="A19" s="809" t="str">
        <f>E15</f>
        <v>Information : 18 sous-articles sont déclarés - en attente -</v>
      </c>
      <c r="B19" s="810"/>
      <c r="C19" s="810"/>
      <c r="D19" s="810"/>
      <c r="E19" s="811"/>
      <c r="F19" s="825"/>
      <c r="G19" s="825"/>
      <c r="H19" s="826"/>
    </row>
    <row r="20" spans="1:8">
      <c r="A20" s="533"/>
      <c r="B20" s="169"/>
      <c r="C20" s="169"/>
      <c r="D20" s="169"/>
      <c r="E20" s="170"/>
      <c r="F20" s="823" t="s">
        <v>83</v>
      </c>
      <c r="G20" s="823"/>
      <c r="H20" s="824"/>
    </row>
    <row r="21" spans="1:8" ht="27">
      <c r="A21" s="533"/>
      <c r="B21" s="169"/>
      <c r="C21" s="169"/>
      <c r="D21" s="169"/>
      <c r="E21" s="170"/>
      <c r="F21" s="168" t="s">
        <v>84</v>
      </c>
      <c r="G21" s="168" t="s">
        <v>289</v>
      </c>
      <c r="H21" s="534" t="s">
        <v>363</v>
      </c>
    </row>
    <row r="22" spans="1:8" ht="69" customHeight="1">
      <c r="A22" s="533"/>
      <c r="B22" s="169"/>
      <c r="C22" s="169"/>
      <c r="D22" s="169"/>
      <c r="E22" s="170"/>
      <c r="F22" s="535" t="s">
        <v>2</v>
      </c>
      <c r="G22" s="535"/>
      <c r="H22" s="536"/>
    </row>
    <row r="23" spans="1:8" ht="69" customHeight="1">
      <c r="A23" s="533"/>
      <c r="B23" s="169"/>
      <c r="C23" s="169"/>
      <c r="D23" s="169"/>
      <c r="E23" s="170"/>
      <c r="F23" s="535" t="s">
        <v>3</v>
      </c>
      <c r="G23" s="535"/>
      <c r="H23" s="536"/>
    </row>
    <row r="24" spans="1:8" ht="69" customHeight="1">
      <c r="A24" s="827" t="s">
        <v>47</v>
      </c>
      <c r="B24" s="828"/>
      <c r="C24" s="828"/>
      <c r="D24" s="828"/>
      <c r="E24" s="829"/>
      <c r="F24" s="537" t="s">
        <v>4</v>
      </c>
      <c r="G24" s="537"/>
      <c r="H24" s="538"/>
    </row>
    <row r="25" spans="1:8" ht="6.95" customHeight="1">
      <c r="A25" s="102"/>
      <c r="B25" s="103"/>
      <c r="C25" s="104"/>
      <c r="D25" s="54"/>
      <c r="E25" s="54"/>
      <c r="F25" s="54"/>
      <c r="G25" s="54"/>
      <c r="H25" s="55"/>
    </row>
    <row r="26" spans="1:8">
      <c r="A26" s="830" t="s">
        <v>302</v>
      </c>
      <c r="B26" s="831"/>
      <c r="C26" s="831"/>
      <c r="D26" s="831"/>
      <c r="E26" s="831"/>
      <c r="F26" s="105" t="s">
        <v>5</v>
      </c>
      <c r="G26" s="105" t="s">
        <v>6</v>
      </c>
      <c r="H26" s="106" t="s">
        <v>7</v>
      </c>
    </row>
    <row r="27" spans="1:8" s="82" customFormat="1" ht="12.95" customHeight="1">
      <c r="A27" s="57" t="str">
        <f>'Résultats Globaux'!$A$15</f>
        <v>Attention : 133 critères ne sont pas encore traités</v>
      </c>
      <c r="B27" s="39"/>
      <c r="D27" s="38"/>
      <c r="E27" s="58" t="str">
        <f>'Résultats Globaux'!$E$15</f>
        <v>Information : 18 sous-articles sont déclarés - en attente -</v>
      </c>
      <c r="F27" s="38"/>
      <c r="H27" s="59" t="str">
        <f>A12</f>
        <v/>
      </c>
    </row>
    <row r="28" spans="1:8" s="69" customFormat="1" ht="16.5" customHeight="1">
      <c r="A28" s="815" t="s">
        <v>290</v>
      </c>
      <c r="B28" s="816"/>
      <c r="C28" s="816"/>
      <c r="D28" s="816"/>
      <c r="E28" s="473"/>
      <c r="F28" s="473" t="str">
        <f>Evaluation!G12</f>
        <v>en attente</v>
      </c>
      <c r="G28" s="473" t="str">
        <f>Evaluation!D12</f>
        <v xml:space="preserve">  …</v>
      </c>
      <c r="H28" s="474">
        <f>IF(G28&gt;1,E28,PROPER(MID(Evaluation!E13,13,9)))</f>
        <v>0</v>
      </c>
    </row>
    <row r="29" spans="1:8" s="81" customFormat="1" ht="16.5" customHeight="1">
      <c r="A29" s="475" t="str">
        <f>Evaluation!A13</f>
        <v>1.</v>
      </c>
      <c r="B29" s="206" t="str">
        <f>Evaluation!B13</f>
        <v>Lancement du projet</v>
      </c>
      <c r="C29" s="206"/>
      <c r="D29" s="206"/>
      <c r="E29" s="207"/>
      <c r="F29" s="207" t="str">
        <f>Evaluation!G13</f>
        <v>en attente</v>
      </c>
      <c r="G29" s="207" t="str">
        <f>Evaluation!D13</f>
        <v xml:space="preserve">  …</v>
      </c>
      <c r="H29" s="476" t="str">
        <f>IF(G29&gt;1,F29,PROPER(MID(Evaluation!E13,13,9)))</f>
        <v>en attente</v>
      </c>
    </row>
    <row r="30" spans="1:8" ht="16.5" customHeight="1">
      <c r="A30" s="477"/>
      <c r="B30" s="478" t="str">
        <f>Evaluation!A14</f>
        <v>1.1</v>
      </c>
      <c r="C30" s="832" t="str">
        <f>Evaluation!B14</f>
        <v>Environnement et parties prenantes</v>
      </c>
      <c r="D30" s="832"/>
      <c r="E30" s="832"/>
      <c r="F30" s="479" t="str">
        <f>Evaluation!G14</f>
        <v>en attente</v>
      </c>
      <c r="G30" s="479" t="str">
        <f>Evaluation!D14</f>
        <v xml:space="preserve">  …</v>
      </c>
      <c r="H30" s="480" t="str">
        <f>IF(G30&gt;1,F30,PROPER(MID(Evaluation!E14,13,9)))</f>
        <v>en attente</v>
      </c>
    </row>
    <row r="31" spans="1:8" s="82" customFormat="1" ht="16.5" customHeight="1">
      <c r="A31" s="477"/>
      <c r="B31" s="478" t="str">
        <f>Evaluation!A21</f>
        <v>1.2</v>
      </c>
      <c r="C31" s="832" t="str">
        <f>Evaluation!B21</f>
        <v>Expériences passées en projet</v>
      </c>
      <c r="D31" s="832"/>
      <c r="E31" s="832"/>
      <c r="F31" s="479" t="str">
        <f>Evaluation!G21</f>
        <v>en attente</v>
      </c>
      <c r="G31" s="479" t="str">
        <f>Evaluation!D21</f>
        <v xml:space="preserve">  …</v>
      </c>
      <c r="H31" s="480" t="str">
        <f>IF(G31&gt;1,F31,PROPER(MID(Evaluation!E21,13,9)))</f>
        <v>en attente</v>
      </c>
    </row>
    <row r="32" spans="1:8" ht="16.5" customHeight="1">
      <c r="A32" s="477"/>
      <c r="B32" s="478" t="str">
        <f>Evaluation!A24</f>
        <v>1.3</v>
      </c>
      <c r="C32" s="832" t="str">
        <f>Evaluation!B24</f>
        <v>Organisation générale du projet</v>
      </c>
      <c r="D32" s="832"/>
      <c r="E32" s="832"/>
      <c r="F32" s="479" t="str">
        <f>Evaluation!G24</f>
        <v>en attente</v>
      </c>
      <c r="G32" s="479" t="str">
        <f>Evaluation!D24</f>
        <v xml:space="preserve">  …</v>
      </c>
      <c r="H32" s="480" t="str">
        <f>IF(G32&gt;1,F32,PROPER(MID(Evaluation!E24,13,9)))</f>
        <v>en attente</v>
      </c>
    </row>
    <row r="33" spans="1:8" ht="16.5" customHeight="1">
      <c r="A33" s="481" t="str">
        <f>Evaluation!A31</f>
        <v>2.</v>
      </c>
      <c r="B33" s="204" t="str">
        <f>Evaluation!B31</f>
        <v>Planification du projet</v>
      </c>
      <c r="C33" s="204"/>
      <c r="D33" s="204"/>
      <c r="E33" s="205"/>
      <c r="F33" s="205" t="str">
        <f>Evaluation!G31</f>
        <v>en attente</v>
      </c>
      <c r="G33" s="205" t="str">
        <f>Evaluation!D31</f>
        <v xml:space="preserve">  …</v>
      </c>
      <c r="H33" s="482" t="str">
        <f>IF(G33&gt;1,F33,PROPER(MID(Evaluation!E31,13,9)))</f>
        <v>en attente</v>
      </c>
    </row>
    <row r="34" spans="1:8" ht="16.5" customHeight="1">
      <c r="A34" s="483"/>
      <c r="B34" s="484" t="str">
        <f>Evaluation!A32</f>
        <v>2.1</v>
      </c>
      <c r="C34" s="864" t="str">
        <f>Evaluation!B31</f>
        <v>Planification du projet</v>
      </c>
      <c r="D34" s="864"/>
      <c r="E34" s="864"/>
      <c r="F34" s="485" t="str">
        <f>Evaluation!G31</f>
        <v>en attente</v>
      </c>
      <c r="G34" s="485" t="str">
        <f>Evaluation!D32</f>
        <v xml:space="preserve">  …</v>
      </c>
      <c r="H34" s="486" t="str">
        <f>IF(G34&gt;1,F34,PROPER(MID(Evaluation!E31,13,9)))</f>
        <v>en attente</v>
      </c>
    </row>
    <row r="35" spans="1:8" s="73" customFormat="1" ht="16.5" customHeight="1">
      <c r="A35" s="483"/>
      <c r="B35" s="484" t="str">
        <f>Evaluation!A40</f>
        <v>2.2</v>
      </c>
      <c r="C35" s="864" t="str">
        <f>Evaluation!B40</f>
        <v>Activités et processus du projet</v>
      </c>
      <c r="D35" s="864"/>
      <c r="E35" s="864"/>
      <c r="F35" s="485" t="str">
        <f>Evaluation!G40</f>
        <v>en attente</v>
      </c>
      <c r="G35" s="485" t="str">
        <f>Evaluation!D40</f>
        <v xml:space="preserve">  …</v>
      </c>
      <c r="H35" s="486" t="str">
        <f>IF(G35&gt;1,F35,PROPER(MID(Evaluation!E40,13,9)))</f>
        <v>en attente</v>
      </c>
    </row>
    <row r="36" spans="1:8" s="73" customFormat="1" ht="16.5" customHeight="1">
      <c r="A36" s="483"/>
      <c r="B36" s="484" t="str">
        <f>Evaluation!A55</f>
        <v>2.3</v>
      </c>
      <c r="C36" s="864" t="str">
        <f>Evaluation!B55</f>
        <v>Acteurs et responsabilités</v>
      </c>
      <c r="D36" s="864"/>
      <c r="E36" s="864"/>
      <c r="F36" s="485" t="str">
        <f>Evaluation!G55</f>
        <v>en attente</v>
      </c>
      <c r="G36" s="485" t="str">
        <f>Evaluation!D55</f>
        <v xml:space="preserve">  …</v>
      </c>
      <c r="H36" s="486" t="str">
        <f>IF(G36&gt;1,F36,PROPER(MID(Evaluation!E55,13,9)))</f>
        <v>en attente</v>
      </c>
    </row>
    <row r="37" spans="1:8" s="73" customFormat="1" ht="16.5" customHeight="1">
      <c r="A37" s="483"/>
      <c r="B37" s="484" t="str">
        <f>Evaluation!A62</f>
        <v>2.4</v>
      </c>
      <c r="C37" s="864" t="str">
        <f>Evaluation!B62</f>
        <v>Ressources allouées</v>
      </c>
      <c r="D37" s="864"/>
      <c r="E37" s="864"/>
      <c r="F37" s="485" t="str">
        <f>Evaluation!G62</f>
        <v>en attente</v>
      </c>
      <c r="G37" s="485" t="str">
        <f>Evaluation!D62</f>
        <v xml:space="preserve">  …</v>
      </c>
      <c r="H37" s="486" t="str">
        <f>IF(G36&gt;1,F36,PROPER(MID(Evaluation!E62,13,9)))</f>
        <v>en attente</v>
      </c>
    </row>
    <row r="38" spans="1:8" s="73" customFormat="1" ht="16.5" customHeight="1">
      <c r="A38" s="487" t="str">
        <f>Evaluation!A75</f>
        <v>3.</v>
      </c>
      <c r="B38" s="488" t="str">
        <f>Evaluation!B75</f>
        <v>Réalisation du projet</v>
      </c>
      <c r="C38" s="489"/>
      <c r="D38" s="489"/>
      <c r="E38" s="489"/>
      <c r="F38" s="490" t="str">
        <f>Evaluation!G75</f>
        <v>en attente</v>
      </c>
      <c r="G38" s="490" t="str">
        <f>Evaluation!D75</f>
        <v xml:space="preserve">  …</v>
      </c>
      <c r="H38" s="491" t="str">
        <f>IF(G33&gt;1,F33,PROPER(MID(Evaluation!E75,13,9)))</f>
        <v>en attente</v>
      </c>
    </row>
    <row r="39" spans="1:8" s="73" customFormat="1" ht="16.5" customHeight="1">
      <c r="A39" s="492"/>
      <c r="B39" s="493" t="str">
        <f>Evaluation!A76</f>
        <v>3.1</v>
      </c>
      <c r="C39" s="863" t="str">
        <f>Evaluation!B76</f>
        <v>Qualité des livrables finaux</v>
      </c>
      <c r="D39" s="863"/>
      <c r="E39" s="863"/>
      <c r="F39" s="494" t="str">
        <f>Evaluation!G76</f>
        <v>en attente</v>
      </c>
      <c r="G39" s="494" t="str">
        <f>Evaluation!D76</f>
        <v xml:space="preserve">  …</v>
      </c>
      <c r="H39" s="495" t="str">
        <f>IF(G34&gt;1,F34,PROPER(MID(Evaluation!E76,13,9)))</f>
        <v>en attente</v>
      </c>
    </row>
    <row r="40" spans="1:8" s="73" customFormat="1" ht="16.5" customHeight="1">
      <c r="A40" s="492"/>
      <c r="B40" s="496" t="str">
        <f>Evaluation!A86</f>
        <v>3.2</v>
      </c>
      <c r="C40" s="863" t="str">
        <f>Evaluation!B86</f>
        <v>Coordination des acteurs et des activités</v>
      </c>
      <c r="D40" s="863"/>
      <c r="E40" s="863"/>
      <c r="F40" s="494" t="str">
        <f>Evaluation!G86</f>
        <v>en attente</v>
      </c>
      <c r="G40" s="494" t="str">
        <f>Evaluation!D76</f>
        <v xml:space="preserve">  …</v>
      </c>
      <c r="H40" s="495" t="str">
        <f>IF(G35&gt;1,F35,PROPER(MID(Evaluation!E86,13,9)))</f>
        <v>en attente</v>
      </c>
    </row>
    <row r="41" spans="1:8" s="73" customFormat="1" ht="16.5" customHeight="1">
      <c r="A41" s="492"/>
      <c r="B41" s="496" t="str">
        <f>Evaluation!A93</f>
        <v>3.3</v>
      </c>
      <c r="C41" s="863" t="str">
        <f>Evaluation!B93</f>
        <v>Communication autour du projet</v>
      </c>
      <c r="D41" s="863"/>
      <c r="E41" s="863"/>
      <c r="F41" s="494" t="str">
        <f>Evaluation!G93</f>
        <v>en attente</v>
      </c>
      <c r="G41" s="494" t="str">
        <f>Evaluation!D93</f>
        <v xml:space="preserve">  …</v>
      </c>
      <c r="H41" s="495" t="str">
        <f>IF(G36&gt;1,F36,PROPER(MID(Evaluation!E93,13,9)))</f>
        <v>en attente</v>
      </c>
    </row>
    <row r="42" spans="1:8" s="73" customFormat="1" ht="16.5" customHeight="1">
      <c r="A42" s="497" t="str">
        <f>Evaluation!A98</f>
        <v>4.</v>
      </c>
      <c r="B42" s="498" t="str">
        <f>Evaluation!B98</f>
        <v>Maitrise du projet</v>
      </c>
      <c r="C42" s="499"/>
      <c r="D42" s="499"/>
      <c r="E42" s="500"/>
      <c r="F42" s="501" t="str">
        <f>Evaluation!G98</f>
        <v>en attente</v>
      </c>
      <c r="G42" s="502" t="str">
        <f>Evaluation!D98</f>
        <v xml:space="preserve">  …</v>
      </c>
      <c r="H42" s="503" t="str">
        <f>IF(G33&gt;1,F33,PROPER(MID(Evaluation!E98,13,9)))</f>
        <v>en attente</v>
      </c>
    </row>
    <row r="43" spans="1:8" s="73" customFormat="1" ht="16.5" customHeight="1">
      <c r="A43" s="504"/>
      <c r="B43" s="505" t="str">
        <f>Evaluation!A99</f>
        <v>4.1</v>
      </c>
      <c r="C43" s="506" t="str">
        <f>Evaluation!B99</f>
        <v>Définition des procédures documentées</v>
      </c>
      <c r="D43" s="499"/>
      <c r="E43" s="500"/>
      <c r="F43" s="507" t="str">
        <f>Evaluation!G99</f>
        <v>en attente</v>
      </c>
      <c r="G43" s="508" t="str">
        <f>Evaluation!D99</f>
        <v xml:space="preserve">  …</v>
      </c>
      <c r="H43" s="509" t="str">
        <f>IF(G33&gt;1,F33,PROPER(MID(Evaluation!E99,13,9)))</f>
        <v>en attente</v>
      </c>
    </row>
    <row r="44" spans="1:8" s="73" customFormat="1" ht="16.5" customHeight="1">
      <c r="A44" s="504"/>
      <c r="B44" s="505" t="str">
        <f>Evaluation!A108</f>
        <v>4.2</v>
      </c>
      <c r="C44" s="506" t="str">
        <f>Evaluation!B108</f>
        <v>Maitrise des risques et aléas du projet</v>
      </c>
      <c r="D44" s="499"/>
      <c r="E44" s="500"/>
      <c r="F44" s="507" t="str">
        <f>Evaluation!G108</f>
        <v>en attente</v>
      </c>
      <c r="G44" s="508" t="str">
        <f>Evaluation!D108</f>
        <v xml:space="preserve">  …</v>
      </c>
      <c r="H44" s="509" t="str">
        <f>IF(G33&gt;1,F33,PROPER(MID(Evaluation!E108,13,9)))</f>
        <v>en attente</v>
      </c>
    </row>
    <row r="45" spans="1:8" ht="16.5" customHeight="1">
      <c r="A45" s="504"/>
      <c r="B45" s="505" t="str">
        <f>Evaluation!A115</f>
        <v>4.3</v>
      </c>
      <c r="C45" s="506" t="str">
        <f>Evaluation!B115</f>
        <v>Maitrise de la politique qualité au sein du projet</v>
      </c>
      <c r="D45" s="499"/>
      <c r="E45" s="500"/>
      <c r="F45" s="507" t="str">
        <f>Evaluation!G115</f>
        <v>en attente</v>
      </c>
      <c r="G45" s="508" t="str">
        <f>Evaluation!D115</f>
        <v xml:space="preserve">  …</v>
      </c>
      <c r="H45" s="509" t="str">
        <f>IF(G33&gt;1,F33,PROPER(MID(Evaluation!E115,13,9)))</f>
        <v>en attente</v>
      </c>
    </row>
    <row r="46" spans="1:8" s="113" customFormat="1" ht="16.5" customHeight="1">
      <c r="A46" s="504"/>
      <c r="B46" s="505" t="str">
        <f>Evaluation!A129</f>
        <v>4.4</v>
      </c>
      <c r="C46" s="506" t="str">
        <f>Evaluation!B129</f>
        <v>Maitrise des relations et de la communication</v>
      </c>
      <c r="D46" s="499"/>
      <c r="E46" s="500"/>
      <c r="F46" s="507" t="str">
        <f>Evaluation!G129</f>
        <v>en attente</v>
      </c>
      <c r="G46" s="508" t="str">
        <f>Evaluation!D129</f>
        <v xml:space="preserve">  …</v>
      </c>
      <c r="H46" s="509" t="str">
        <f>IF(G33&gt;1,F33,PROPER(MID(Evaluation!E129,13,9)))</f>
        <v>en attente</v>
      </c>
    </row>
    <row r="47" spans="1:8" ht="16.5" customHeight="1">
      <c r="A47" s="504"/>
      <c r="B47" s="505" t="str">
        <f>Evaluation!A136</f>
        <v xml:space="preserve">4.5 </v>
      </c>
      <c r="C47" s="506" t="str">
        <f>Evaluation!B136</f>
        <v>Mesures et analyses</v>
      </c>
      <c r="D47" s="499"/>
      <c r="E47" s="500"/>
      <c r="F47" s="507" t="str">
        <f>Evaluation!G136</f>
        <v>en attente</v>
      </c>
      <c r="G47" s="508" t="str">
        <f>Evaluation!D136</f>
        <v xml:space="preserve">  …</v>
      </c>
      <c r="H47" s="509" t="str">
        <f>IF(G33&gt;1,F33,PROPER(MID(Evaluation!E136,13,9)))</f>
        <v>en attente</v>
      </c>
    </row>
    <row r="48" spans="1:8" ht="16.5" customHeight="1">
      <c r="A48" s="510" t="str">
        <f>Evaluation!A151</f>
        <v>5.</v>
      </c>
      <c r="B48" s="511" t="str">
        <f>Evaluation!B151</f>
        <v>Clotûre du projet</v>
      </c>
      <c r="C48" s="512"/>
      <c r="D48" s="512"/>
      <c r="E48" s="512"/>
      <c r="F48" s="513" t="str">
        <f>Evaluation!G151</f>
        <v>en attente</v>
      </c>
      <c r="G48" s="514" t="str">
        <f>Evaluation!D151</f>
        <v xml:space="preserve">  …</v>
      </c>
      <c r="H48" s="515" t="str">
        <f>IF(G33&gt;1,F33,PROPER(MID(Evaluation!E151,13,9)))</f>
        <v>en attente</v>
      </c>
    </row>
    <row r="49" spans="1:8" ht="16.5" customHeight="1">
      <c r="A49" s="516"/>
      <c r="B49" s="517" t="str">
        <f>Evaluation!A152</f>
        <v>5.1</v>
      </c>
      <c r="C49" s="518" t="str">
        <f>Evaluation!B152</f>
        <v>Achèvement des processus</v>
      </c>
      <c r="D49" s="518"/>
      <c r="E49" s="512"/>
      <c r="F49" s="519" t="str">
        <f>Evaluation!G152</f>
        <v>en attente</v>
      </c>
      <c r="G49" s="520" t="str">
        <f>Evaluation!D152</f>
        <v xml:space="preserve">  …</v>
      </c>
      <c r="H49" s="521" t="str">
        <f>IF(G33&gt;1,F33,PROPER(MID(Evaluation!E152,13,9)))</f>
        <v>en attente</v>
      </c>
    </row>
    <row r="50" spans="1:8" s="73" customFormat="1" ht="16.5" customHeight="1">
      <c r="A50" s="516"/>
      <c r="B50" s="517" t="str">
        <f>Evaluation!A156</f>
        <v>5.2</v>
      </c>
      <c r="C50" s="518" t="str">
        <f>Evaluation!B156</f>
        <v>Gestion des non-conformités</v>
      </c>
      <c r="D50" s="518"/>
      <c r="E50" s="512"/>
      <c r="F50" s="519" t="str">
        <f>Evaluation!G156</f>
        <v>en attente</v>
      </c>
      <c r="G50" s="520" t="str">
        <f>Evaluation!D156</f>
        <v xml:space="preserve">  …</v>
      </c>
      <c r="H50" s="521" t="str">
        <f>IF(G33&gt;1,F33,PROPER(MID(Evaluation!E156,13,9)))</f>
        <v>en attente</v>
      </c>
    </row>
    <row r="51" spans="1:8" s="82" customFormat="1" ht="16.5" customHeight="1">
      <c r="A51" s="522"/>
      <c r="B51" s="523" t="str">
        <f>Evaluation!A160</f>
        <v>5.3</v>
      </c>
      <c r="C51" s="524" t="str">
        <f>Evaluation!B160</f>
        <v>Amélioration continue</v>
      </c>
      <c r="D51" s="524"/>
      <c r="E51" s="525"/>
      <c r="F51" s="526" t="str">
        <f>Evaluation!G160</f>
        <v>en attente</v>
      </c>
      <c r="G51" s="527" t="str">
        <f>Evaluation!D160</f>
        <v xml:space="preserve">  …</v>
      </c>
      <c r="H51" s="528" t="str">
        <f>IF(G34&gt;1,F34,PROPER(MID(Evaluation!E160,13,9)))</f>
        <v>en attente</v>
      </c>
    </row>
    <row r="52" spans="1:8" s="73" customFormat="1" ht="14.1" customHeight="1"/>
    <row r="53" spans="1:8" s="73" customFormat="1" ht="14.1" customHeight="1"/>
    <row r="54" spans="1:8" s="73" customFormat="1" ht="14.1" customHeight="1"/>
    <row r="55" spans="1:8" s="73" customFormat="1" ht="14.1" customHeight="1"/>
    <row r="56" spans="1:8" s="73" customFormat="1" ht="14.1" customHeight="1"/>
    <row r="57" spans="1:8" ht="14.1" customHeight="1"/>
  </sheetData>
  <sheetProtection sheet="1" formatCells="0" formatColumns="0" formatRows="0" selectLockedCells="1"/>
  <mergeCells count="36">
    <mergeCell ref="C31:E31"/>
    <mergeCell ref="C39:E39"/>
    <mergeCell ref="C40:E40"/>
    <mergeCell ref="C41:E41"/>
    <mergeCell ref="C34:E34"/>
    <mergeCell ref="C35:E35"/>
    <mergeCell ref="C36:E36"/>
    <mergeCell ref="C37:E37"/>
    <mergeCell ref="C30:E30"/>
    <mergeCell ref="C32:E32"/>
    <mergeCell ref="A3:H3"/>
    <mergeCell ref="G7:H8"/>
    <mergeCell ref="A8:B8"/>
    <mergeCell ref="A5:D5"/>
    <mergeCell ref="A6:B6"/>
    <mergeCell ref="C6:D6"/>
    <mergeCell ref="A7:B7"/>
    <mergeCell ref="C7:D7"/>
    <mergeCell ref="A10:H10"/>
    <mergeCell ref="A11:D11"/>
    <mergeCell ref="A15:D15"/>
    <mergeCell ref="E5:H5"/>
    <mergeCell ref="A12:D12"/>
    <mergeCell ref="E11:H11"/>
    <mergeCell ref="E12:H12"/>
    <mergeCell ref="G6:H6"/>
    <mergeCell ref="A19:E19"/>
    <mergeCell ref="E15:H15"/>
    <mergeCell ref="A28:D28"/>
    <mergeCell ref="A17:H17"/>
    <mergeCell ref="A18:E18"/>
    <mergeCell ref="F18:H18"/>
    <mergeCell ref="F19:H19"/>
    <mergeCell ref="F20:H20"/>
    <mergeCell ref="A24:E24"/>
    <mergeCell ref="A26:E26"/>
  </mergeCells>
  <phoneticPr fontId="37" type="noConversion"/>
  <dataValidations xWindow="919" yWindow="524" count="2">
    <dataValidation allowBlank="1" showInputMessage="1" showErrorMessage="1" prompt="Indiquez tous les enseignements tirés des résultats de l'autodiagnostic" sqref="F19:H19" xr:uid="{00000000-0002-0000-0200-000000000000}"/>
    <dataValidation allowBlank="1" showInputMessage="1" showErrorMessage="1" prompt="Indiquez brièvement le plan d'action prioritaire : objectifs, pilotage et planning" sqref="F22:F24" xr:uid="{00000000-0002-0000-0200-000001000000}"/>
  </dataValidations>
  <printOptions horizontalCentered="1"/>
  <pageMargins left="0.19685039370078741" right="0.19685039370078741" top="0.19685039370078741" bottom="0.19685039370078741" header="0.11811023622047245" footer="0.11811023622047245"/>
  <pageSetup paperSize="9" orientation="landscape" r:id="rId1"/>
  <headerFooter>
    <oddFooter>&amp;L&amp;"Arial Italique,Italique"&amp;6&amp;K000000Fichier : &amp;F&amp;C&amp;"Arial Italique,Italique"&amp;6&amp;K000000Onglet : &amp;A&amp;R&amp;"Arial Italique,Italique"&amp;6&amp;K000000Date d’impression : &amp;D - Page n° &amp;P/&amp;N</oddFooter>
  </headerFooter>
  <rowBreaks count="1" manualBreakCount="1">
    <brk id="2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3"/>
  <sheetViews>
    <sheetView zoomScale="70" zoomScaleNormal="70" zoomScalePageLayoutView="70" workbookViewId="0">
      <selection activeCell="G51" sqref="G51"/>
    </sheetView>
  </sheetViews>
  <sheetFormatPr baseColWidth="10" defaultColWidth="10.6640625" defaultRowHeight="15"/>
  <cols>
    <col min="1" max="1" width="8.33203125" style="41" customWidth="1"/>
    <col min="2" max="5" width="13.6640625" style="41" customWidth="1"/>
    <col min="6" max="6" width="17.77734375" style="41" customWidth="1"/>
    <col min="7" max="7" width="17.6640625" style="41" customWidth="1"/>
    <col min="8" max="8" width="17.77734375" style="41" customWidth="1"/>
    <col min="9" max="16384" width="10.6640625" style="41"/>
  </cols>
  <sheetData>
    <row r="1" spans="1:8" s="67" customFormat="1" ht="9" customHeight="1">
      <c r="A1" s="180" t="str">
        <f>'Mode d''emploi'!$B$1</f>
        <v>©UTC Etude complète : https://travaux.master.utc.fr/formations-master/ingenierie-de-la-sante/ids037-management-projet-methode-sypm/</v>
      </c>
      <c r="B1" s="180"/>
      <c r="C1" s="180"/>
      <c r="D1" s="180"/>
      <c r="E1" s="180"/>
      <c r="F1" s="180"/>
      <c r="G1" s="180"/>
      <c r="H1" s="178" t="str">
        <f>'Mode d''emploi'!$J$1</f>
        <v>© C. COLIN, A. FARGES, M. GAINE, G. FARGES</v>
      </c>
    </row>
    <row r="2" spans="1:8" s="80" customFormat="1" ht="9" customHeight="1">
      <c r="A2" s="181" t="str">
        <f>'Mode d''emploi'!$B$2</f>
        <v>Document d'appui à la déclaration de conformité à la méthode SYPM</v>
      </c>
      <c r="B2" s="182"/>
      <c r="C2" s="183"/>
      <c r="D2" s="183"/>
      <c r="E2" s="183"/>
      <c r="F2" s="183"/>
      <c r="G2" s="98"/>
      <c r="H2" s="98" t="s">
        <v>0</v>
      </c>
    </row>
    <row r="3" spans="1:8" s="184" customFormat="1" ht="18.95" customHeight="1">
      <c r="A3" s="865" t="s">
        <v>306</v>
      </c>
      <c r="B3" s="866"/>
      <c r="C3" s="866"/>
      <c r="D3" s="866"/>
      <c r="E3" s="866"/>
      <c r="F3" s="866"/>
      <c r="G3" s="866"/>
      <c r="H3" s="867"/>
    </row>
    <row r="4" spans="1:8" ht="5.0999999999999996" customHeight="1">
      <c r="A4" s="49"/>
      <c r="B4" s="50"/>
      <c r="C4" s="50"/>
      <c r="D4" s="50"/>
      <c r="E4" s="50"/>
      <c r="F4" s="51"/>
      <c r="G4" s="51"/>
      <c r="H4" s="52"/>
    </row>
    <row r="5" spans="1:8" s="185" customFormat="1" ht="12.95" customHeight="1">
      <c r="A5" s="873" t="str">
        <f>'Résultats Globaux'!A5:D5</f>
        <v>Informations sur l'organisme</v>
      </c>
      <c r="B5" s="874"/>
      <c r="C5" s="874"/>
      <c r="D5" s="875"/>
      <c r="E5" s="874" t="str">
        <f>'Résultats Globaux'!E5</f>
        <v>Informations sur le diagnostic</v>
      </c>
      <c r="F5" s="874"/>
      <c r="G5" s="874"/>
      <c r="H5" s="881"/>
    </row>
    <row r="6" spans="1:8" s="187" customFormat="1" ht="15.95" customHeight="1">
      <c r="A6" s="845" t="str">
        <f>'Résultats Globaux'!A6:B6</f>
        <v>Organisme :</v>
      </c>
      <c r="B6" s="846"/>
      <c r="C6" s="876" t="str">
        <f>'Résultats Globaux'!C6:D6</f>
        <v>Nom de l'organisation :</v>
      </c>
      <c r="D6" s="848"/>
      <c r="E6" s="218" t="str">
        <f>'Résultats Globaux'!E6</f>
        <v xml:space="preserve">     Date :</v>
      </c>
      <c r="F6" s="186" t="str">
        <f>IF(Evaluation!C5="","",Evaluation!C5)</f>
        <v xml:space="preserve">Date </v>
      </c>
      <c r="G6" s="807" t="str">
        <f>'Résultats Globaux'!G6:H6</f>
        <v>L'équipe de diagnostic :</v>
      </c>
      <c r="H6" s="808"/>
    </row>
    <row r="7" spans="1:8" s="187" customFormat="1" ht="15.95" customHeight="1">
      <c r="A7" s="845" t="str">
        <f>'Résultats Globaux'!A7:B7</f>
        <v xml:space="preserve"> Responsable du Système de Management de la Qualité au sein du projet : </v>
      </c>
      <c r="B7" s="846"/>
      <c r="C7" s="876" t="str">
        <f>'Résultats Globaux'!C7:D7</f>
        <v>NOM et Prénom :</v>
      </c>
      <c r="D7" s="848"/>
      <c r="E7" s="218" t="str">
        <f>'Résultats Globaux'!E7</f>
        <v xml:space="preserve">     Animateur : </v>
      </c>
      <c r="F7" s="186" t="str">
        <f>Evaluation!C6</f>
        <v>NOM Prénom</v>
      </c>
      <c r="G7" s="877">
        <f>Evaluation!C8</f>
        <v>0</v>
      </c>
      <c r="H7" s="878"/>
    </row>
    <row r="8" spans="1:8" s="187" customFormat="1" ht="15.95" customHeight="1">
      <c r="A8" s="840" t="str">
        <f>'Résultats Globaux'!A8:B8</f>
        <v>Contact (Tél et Email) :</v>
      </c>
      <c r="B8" s="841"/>
      <c r="C8" s="440" t="str">
        <f>'Résultats Globaux'!C8</f>
        <v>Téléphone :</v>
      </c>
      <c r="D8" s="441" t="str">
        <f>'Résultats Globaux'!D8</f>
        <v>Email :</v>
      </c>
      <c r="E8" s="442" t="str">
        <f>'Résultats Globaux'!E8</f>
        <v>Email:</v>
      </c>
      <c r="F8" s="442" t="str">
        <f>'Résultats Globaux'!F8</f>
        <v>Tél:</v>
      </c>
      <c r="G8" s="879"/>
      <c r="H8" s="880"/>
    </row>
    <row r="9" spans="1:8" s="80" customFormat="1" ht="5.0999999999999996" customHeight="1">
      <c r="A9" s="439"/>
      <c r="B9" s="420"/>
      <c r="C9" s="420"/>
      <c r="D9" s="420"/>
      <c r="E9" s="418"/>
      <c r="F9" s="419"/>
      <c r="G9" s="420"/>
      <c r="H9" s="421"/>
    </row>
    <row r="10" spans="1:8" s="185" customFormat="1" ht="35.25" customHeight="1">
      <c r="A10" s="425" t="str">
        <f>Evaluation!A13</f>
        <v>1.</v>
      </c>
      <c r="B10" s="426" t="str">
        <f>Evaluation!B13</f>
        <v>Lancement du projet</v>
      </c>
      <c r="C10" s="427"/>
      <c r="D10" s="428"/>
      <c r="E10" s="427"/>
      <c r="F10" s="429" t="s">
        <v>364</v>
      </c>
      <c r="G10" s="430" t="str">
        <f>'Résultats Globaux'!F29</f>
        <v>en attente</v>
      </c>
      <c r="H10" s="431" t="str">
        <f>'Résultats Globaux'!G29</f>
        <v xml:space="preserve">  …</v>
      </c>
    </row>
    <row r="11" spans="1:8" s="187" customFormat="1" ht="30" customHeight="1">
      <c r="A11" s="432" t="str">
        <f>IF(Utilitaires!D4&gt;1,CONCATENATE("Information : ",Utilitaires!D4," critères sont déclarés - ",Utilitaires!A4,"s -"),IF(Utilitaires!D4&gt;0,CONCATENATE("Information : ",Utilitaires!D4," critère est déclaré - ",Utilitaires!A4," -"),""))</f>
        <v/>
      </c>
      <c r="B11" s="188"/>
      <c r="C11" s="189"/>
      <c r="D11" s="190"/>
      <c r="E11" s="216" t="str">
        <f>IF(Utilitaires!D2&gt;1,CONCATENATE("Attention : ",Utilitaires!D2," critères ne sont pas encore traités "),IF(Utilitaires!D2&gt;0,CONCATENATE("Attention : ",Utilitaires!D2," critère n'est pas encore traité "),""))</f>
        <v>Attention : 14 critères ne sont pas encore traités </v>
      </c>
      <c r="F11" s="882" t="s">
        <v>1</v>
      </c>
      <c r="G11" s="883"/>
      <c r="H11" s="884"/>
    </row>
    <row r="12" spans="1:8" s="187" customFormat="1" ht="63.95" customHeight="1">
      <c r="A12" s="433"/>
      <c r="B12" s="191"/>
      <c r="C12" s="191"/>
      <c r="D12" s="192"/>
      <c r="E12" s="193"/>
      <c r="F12" s="885" t="s">
        <v>53</v>
      </c>
      <c r="G12" s="886"/>
      <c r="H12" s="887"/>
    </row>
    <row r="13" spans="1:8" s="187" customFormat="1" ht="20.25" customHeight="1">
      <c r="A13" s="433"/>
      <c r="B13" s="191"/>
      <c r="C13" s="191"/>
      <c r="D13" s="191"/>
      <c r="E13" s="194"/>
      <c r="F13" s="888" t="s">
        <v>83</v>
      </c>
      <c r="G13" s="888"/>
      <c r="H13" s="889"/>
    </row>
    <row r="14" spans="1:8" s="187" customFormat="1" ht="30" customHeight="1">
      <c r="A14" s="433"/>
      <c r="B14" s="191"/>
      <c r="C14" s="191"/>
      <c r="D14" s="191"/>
      <c r="E14" s="194"/>
      <c r="F14" s="375" t="str">
        <f>'Résultats Globaux'!F21</f>
        <v>QUOI
Objectifs à atteindre</v>
      </c>
      <c r="G14" s="375" t="str">
        <f>'Résultats Globaux'!G21</f>
        <v>QUI / QUAND ET OÙ
Interne ou Externe / Date et Champ d'application</v>
      </c>
      <c r="H14" s="434" t="str">
        <f>'Résultats Globaux'!H21</f>
        <v>RESULTATS
 Etat d'avancement</v>
      </c>
    </row>
    <row r="15" spans="1:8" s="187" customFormat="1" ht="82.5" customHeight="1">
      <c r="A15" s="433"/>
      <c r="B15" s="191"/>
      <c r="C15" s="191"/>
      <c r="D15" s="191"/>
      <c r="E15" s="194"/>
      <c r="F15" s="376" t="s">
        <v>2</v>
      </c>
      <c r="G15" s="195"/>
      <c r="H15" s="435"/>
    </row>
    <row r="16" spans="1:8" s="187" customFormat="1" ht="82.5" customHeight="1">
      <c r="A16" s="433"/>
      <c r="B16" s="191"/>
      <c r="C16" s="191"/>
      <c r="D16" s="191"/>
      <c r="E16" s="194"/>
      <c r="F16" s="376" t="s">
        <v>3</v>
      </c>
      <c r="G16" s="195"/>
      <c r="H16" s="435"/>
    </row>
    <row r="17" spans="1:8" s="187" customFormat="1" ht="82.5" customHeight="1">
      <c r="A17" s="868" t="str">
        <f>IF(Utilitaires!F13&gt;1,CONCATENATE("Information : ",Utilitaires!F13," sous-articles sont déclarés - ",Utilitaires!A13," -"),IF(Utilitaires!F13&gt;0,CONCATENATE("Information : ",Utilitaires!F13," sous-article  est déclaré - ",Utilitaires!A13," -"),""))</f>
        <v>Information : 3 sous-articles sont déclarés - en attente -</v>
      </c>
      <c r="B17" s="869"/>
      <c r="C17" s="869"/>
      <c r="D17" s="869"/>
      <c r="E17" s="870"/>
      <c r="F17" s="436" t="s">
        <v>4</v>
      </c>
      <c r="G17" s="437"/>
      <c r="H17" s="438"/>
    </row>
    <row r="18" spans="1:8">
      <c r="A18" s="171"/>
      <c r="B18" s="172"/>
      <c r="C18" s="172"/>
      <c r="D18" s="172"/>
      <c r="E18" s="171"/>
      <c r="F18" s="422"/>
      <c r="G18" s="423"/>
      <c r="H18" s="424"/>
    </row>
    <row r="19" spans="1:8" s="196" customFormat="1" ht="35.25" customHeight="1">
      <c r="A19" s="377" t="str">
        <f>Evaluation!A31</f>
        <v>2.</v>
      </c>
      <c r="B19" s="378" t="str">
        <f>Evaluation!B31</f>
        <v>Planification du projet</v>
      </c>
      <c r="C19" s="379"/>
      <c r="D19" s="380"/>
      <c r="E19" s="379"/>
      <c r="F19" s="408" t="str">
        <f>F10</f>
        <v>Maitrise moyenne :</v>
      </c>
      <c r="G19" s="409" t="str">
        <f>'Résultats Globaux'!F33</f>
        <v>en attente</v>
      </c>
      <c r="H19" s="410" t="str">
        <f>'Résultats Globaux'!G33</f>
        <v xml:space="preserve">  …</v>
      </c>
    </row>
    <row r="20" spans="1:8" s="187" customFormat="1" ht="30" customHeight="1">
      <c r="A20" s="217" t="str">
        <f>IF(Utilitaires!E4&gt;1,CONCATENATE("Information : ",Utilitaires!E4," critères sont déclarés - ",Utilitaires!A4,"s -"),IF(Utilitaires!E4&gt;0,CONCATENATE("Information : ",Utilitaires!E4," critère est déclaré - ",Utilitaires!A4," -"),""))</f>
        <v/>
      </c>
      <c r="B20" s="197"/>
      <c r="C20" s="198"/>
      <c r="D20" s="199"/>
      <c r="E20" s="407" t="str">
        <f>IF(Utilitaires!E2&gt;1,CONCATENATE("Attention : ",Utilitaires!E2," critères ne sont pas encore traités "),IF(Utilitaires!E2&gt;0,CONCATENATE("Attention : ",Utilitaires!E2," critère n'est pas encore traité "),""))</f>
        <v>Attention : 39 critères ne sont pas encore traités </v>
      </c>
      <c r="F20" s="890" t="s">
        <v>1</v>
      </c>
      <c r="G20" s="891"/>
      <c r="H20" s="892"/>
    </row>
    <row r="21" spans="1:8" s="187" customFormat="1" ht="63.95" customHeight="1">
      <c r="A21" s="200"/>
      <c r="B21" s="201"/>
      <c r="C21" s="201"/>
      <c r="D21" s="202"/>
      <c r="E21" s="202"/>
      <c r="F21" s="899" t="s">
        <v>53</v>
      </c>
      <c r="G21" s="895"/>
      <c r="H21" s="896"/>
    </row>
    <row r="22" spans="1:8" s="187" customFormat="1" ht="19.5" customHeight="1">
      <c r="A22" s="200"/>
      <c r="B22" s="201"/>
      <c r="C22" s="201"/>
      <c r="D22" s="201"/>
      <c r="E22" s="201"/>
      <c r="F22" s="900" t="s">
        <v>83</v>
      </c>
      <c r="G22" s="901"/>
      <c r="H22" s="902"/>
    </row>
    <row r="23" spans="1:8" s="187" customFormat="1" ht="30" customHeight="1">
      <c r="A23" s="200"/>
      <c r="B23" s="201"/>
      <c r="C23" s="201"/>
      <c r="D23" s="201"/>
      <c r="E23" s="201"/>
      <c r="F23" s="411" t="str">
        <f>'Résultats Globaux'!F21</f>
        <v>QUOI
Objectifs à atteindre</v>
      </c>
      <c r="G23" s="382" t="str">
        <f>'Résultats Globaux'!G21</f>
        <v>QUI / QUAND ET OÙ
Interne ou Externe / Date et Champ d'application</v>
      </c>
      <c r="H23" s="412" t="str">
        <f>'Résultats Globaux'!H21</f>
        <v>RESULTATS
 Etat d'avancement</v>
      </c>
    </row>
    <row r="24" spans="1:8" s="187" customFormat="1" ht="82.5" customHeight="1">
      <c r="A24" s="200"/>
      <c r="B24" s="201"/>
      <c r="C24" s="201"/>
      <c r="D24" s="201"/>
      <c r="E24" s="201"/>
      <c r="F24" s="413" t="s">
        <v>2</v>
      </c>
      <c r="G24" s="203"/>
      <c r="H24" s="414"/>
    </row>
    <row r="25" spans="1:8" s="187" customFormat="1" ht="82.5" customHeight="1">
      <c r="A25" s="200"/>
      <c r="B25" s="201"/>
      <c r="C25" s="201"/>
      <c r="D25" s="201"/>
      <c r="E25" s="201"/>
      <c r="F25" s="413" t="s">
        <v>3</v>
      </c>
      <c r="G25" s="203"/>
      <c r="H25" s="414"/>
    </row>
    <row r="26" spans="1:8" s="187" customFormat="1" ht="82.5" customHeight="1">
      <c r="A26" s="871" t="str">
        <f>IF(Utilitaires!G13&gt;1,CONCATENATE("Information : ",Utilitaires!G13," sous-articles sont déclarés - ",Utilitaires!A13," -"),IF(Utilitaires!G13&gt;0,CONCATENATE("Information : ",Utilitaires!G13," sous-article  est déclaré - ",Utilitaires!A13," -"),""))</f>
        <v>Information : 4 sous-articles sont déclarés - en attente -</v>
      </c>
      <c r="B26" s="872"/>
      <c r="C26" s="872"/>
      <c r="D26" s="872"/>
      <c r="E26" s="872"/>
      <c r="F26" s="415" t="s">
        <v>4</v>
      </c>
      <c r="G26" s="416"/>
      <c r="H26" s="417"/>
    </row>
    <row r="28" spans="1:8" ht="35.25" customHeight="1">
      <c r="A28" s="443" t="str">
        <f>Evaluation!A75</f>
        <v>3.</v>
      </c>
      <c r="B28" s="444" t="str">
        <f>Evaluation!B75</f>
        <v>Réalisation du projet</v>
      </c>
      <c r="C28" s="445"/>
      <c r="D28" s="446"/>
      <c r="E28" s="445"/>
      <c r="F28" s="447" t="str">
        <f>F19</f>
        <v>Maitrise moyenne :</v>
      </c>
      <c r="G28" s="448" t="str">
        <f>'Résultats Globaux'!F38</f>
        <v>en attente</v>
      </c>
      <c r="H28" s="449" t="str">
        <f>'Résultats Globaux'!G38</f>
        <v xml:space="preserve">  …</v>
      </c>
    </row>
    <row r="29" spans="1:8" ht="30" customHeight="1">
      <c r="A29" s="450" t="str">
        <f>IF(Utilitaires!F4&gt;1,CONCATENATE("Information : ",Utilitaires!F4," critères sont déclarés - ",Utilitaires!A4,"s -"),IF(Utilitaires!F4&gt;0,CONCATENATE("Information : ",Utilitaires!F4," critère est déclaré - ",Utilitaires!A4," -"),""))</f>
        <v/>
      </c>
      <c r="B29" s="324"/>
      <c r="C29" s="325"/>
      <c r="D29" s="326"/>
      <c r="E29" s="327" t="str">
        <f>IF(Utilitaires!F2&gt;1,CONCATENATE("Attention : ",Utilitaires!F2," critères ne sont pas encore traités "),IF(Utilitaires!F2&gt;0,CONCATENATE("Attention : ",Utilitaires!F2," critère n'est pas encore traité "),""))</f>
        <v>Attention : 19 critères ne sont pas encore traités </v>
      </c>
      <c r="F29" s="893" t="s">
        <v>1</v>
      </c>
      <c r="G29" s="893"/>
      <c r="H29" s="894"/>
    </row>
    <row r="30" spans="1:8" ht="61.5" customHeight="1">
      <c r="A30" s="451"/>
      <c r="B30" s="328"/>
      <c r="C30" s="328"/>
      <c r="D30" s="329"/>
      <c r="E30" s="330"/>
      <c r="F30" s="895" t="s">
        <v>53</v>
      </c>
      <c r="G30" s="895"/>
      <c r="H30" s="896"/>
    </row>
    <row r="31" spans="1:8" ht="20.25" customHeight="1">
      <c r="A31" s="451"/>
      <c r="B31" s="328"/>
      <c r="C31" s="328"/>
      <c r="D31" s="328"/>
      <c r="E31" s="391"/>
      <c r="F31" s="897" t="s">
        <v>83</v>
      </c>
      <c r="G31" s="897"/>
      <c r="H31" s="898"/>
    </row>
    <row r="32" spans="1:8" ht="30" customHeight="1">
      <c r="A32" s="451"/>
      <c r="B32" s="328"/>
      <c r="C32" s="328"/>
      <c r="D32" s="328"/>
      <c r="E32" s="391"/>
      <c r="F32" s="383" t="str">
        <f>'Résultats Globaux'!F21</f>
        <v>QUOI
Objectifs à atteindre</v>
      </c>
      <c r="G32" s="383" t="str">
        <f>'Résultats Globaux'!G21</f>
        <v>QUI / QUAND ET OÙ
Interne ou Externe / Date et Champ d'application</v>
      </c>
      <c r="H32" s="452" t="str">
        <f>'Résultats Globaux'!H21</f>
        <v>RESULTATS
 Etat d'avancement</v>
      </c>
    </row>
    <row r="33" spans="1:8" ht="82.5" customHeight="1">
      <c r="A33" s="451"/>
      <c r="B33" s="328"/>
      <c r="C33" s="328"/>
      <c r="D33" s="328"/>
      <c r="E33" s="391"/>
      <c r="F33" s="381" t="s">
        <v>2</v>
      </c>
      <c r="G33" s="203"/>
      <c r="H33" s="414"/>
    </row>
    <row r="34" spans="1:8" ht="82.5" customHeight="1">
      <c r="A34" s="451"/>
      <c r="B34" s="328"/>
      <c r="C34" s="328"/>
      <c r="D34" s="328"/>
      <c r="E34" s="391"/>
      <c r="F34" s="381" t="s">
        <v>3</v>
      </c>
      <c r="G34" s="203"/>
      <c r="H34" s="414"/>
    </row>
    <row r="35" spans="1:8" ht="82.5" customHeight="1">
      <c r="A35" s="910" t="str">
        <f>IF(Utilitaires!G22&gt;1,CONCATENATE("Information : ",Utilitaires!G22," sous-articles sont déclarés - ",Utilitaires!A22," -"),IF(Utilitaires!G22&gt;0,CONCATENATE("Information : ",Utilitaires!G22," sous-article  est déclaré - ",Utilitaires!A22," -"),""))</f>
        <v/>
      </c>
      <c r="B35" s="911"/>
      <c r="C35" s="911"/>
      <c r="D35" s="911"/>
      <c r="E35" s="912"/>
      <c r="F35" s="453" t="s">
        <v>4</v>
      </c>
      <c r="G35" s="416"/>
      <c r="H35" s="417"/>
    </row>
    <row r="37" spans="1:8" ht="35.25" customHeight="1">
      <c r="A37" s="454" t="str">
        <f>Evaluation!A98</f>
        <v>4.</v>
      </c>
      <c r="B37" s="455" t="str">
        <f>Evaluation!B98</f>
        <v>Maitrise du projet</v>
      </c>
      <c r="C37" s="456"/>
      <c r="D37" s="457"/>
      <c r="E37" s="456"/>
      <c r="F37" s="458" t="str">
        <f>F28</f>
        <v>Maitrise moyenne :</v>
      </c>
      <c r="G37" s="459" t="str">
        <f>'Résultats Globaux'!F42</f>
        <v>en attente</v>
      </c>
      <c r="H37" s="460" t="str">
        <f>'Résultats Globaux'!G42</f>
        <v xml:space="preserve">  …</v>
      </c>
    </row>
    <row r="38" spans="1:8" ht="30" customHeight="1">
      <c r="A38" s="663" t="str">
        <f>IF(Utilitaires!G4&gt;1,CONCATENATE("Information : ",Utilitaires!G4," critères sont déclarés - ",Utilitaires!A4,"s -"),IF(Utilitaires!G4&gt;0,CONCATENATE("Information : ",Utilitaires!G4," critère est déclaré - ",Utilitaires!A4," -"),""))</f>
        <v/>
      </c>
      <c r="B38" s="664"/>
      <c r="C38" s="665"/>
      <c r="D38" s="666"/>
      <c r="E38" s="667" t="str">
        <f>IF(Utilitaires!G2&gt;1,CONCATENATE("Attention : ",Utilitaires!G2," critères ne sont pas encore traités "),IF(Utilitaires!G2&gt;0,CONCATENATE("Attention : ",Utilitaires!G2," critère n'est pas encore traité "),""))</f>
        <v>Attention : 47 critères ne sont pas encore traités </v>
      </c>
      <c r="F38" s="913" t="s">
        <v>1</v>
      </c>
      <c r="G38" s="913"/>
      <c r="H38" s="914"/>
    </row>
    <row r="39" spans="1:8" ht="61.5" customHeight="1">
      <c r="A39" s="461"/>
      <c r="B39" s="384"/>
      <c r="C39" s="384"/>
      <c r="D39" s="385"/>
      <c r="E39" s="668"/>
      <c r="F39" s="895" t="s">
        <v>53</v>
      </c>
      <c r="G39" s="895"/>
      <c r="H39" s="896"/>
    </row>
    <row r="40" spans="1:8" ht="20.25" customHeight="1">
      <c r="A40" s="461"/>
      <c r="B40" s="384"/>
      <c r="C40" s="384"/>
      <c r="D40" s="384"/>
      <c r="E40" s="669"/>
      <c r="F40" s="915" t="s">
        <v>83</v>
      </c>
      <c r="G40" s="915"/>
      <c r="H40" s="916"/>
    </row>
    <row r="41" spans="1:8" ht="30" customHeight="1">
      <c r="A41" s="461"/>
      <c r="B41" s="384"/>
      <c r="C41" s="384"/>
      <c r="D41" s="384"/>
      <c r="E41" s="669"/>
      <c r="F41" s="386" t="str">
        <f>'Résultats Globaux'!F21</f>
        <v>QUOI
Objectifs à atteindre</v>
      </c>
      <c r="G41" s="386" t="str">
        <f>'Résultats Globaux'!G21</f>
        <v>QUI / QUAND ET OÙ
Interne ou Externe / Date et Champ d'application</v>
      </c>
      <c r="H41" s="462" t="str">
        <f>'Résultats Globaux'!H21</f>
        <v>RESULTATS
 Etat d'avancement</v>
      </c>
    </row>
    <row r="42" spans="1:8" ht="82.5" customHeight="1">
      <c r="A42" s="461"/>
      <c r="B42" s="384"/>
      <c r="C42" s="384"/>
      <c r="D42" s="384"/>
      <c r="E42" s="669"/>
      <c r="F42" s="381" t="s">
        <v>2</v>
      </c>
      <c r="G42" s="203"/>
      <c r="H42" s="414"/>
    </row>
    <row r="43" spans="1:8" ht="82.5" customHeight="1">
      <c r="A43" s="461"/>
      <c r="B43" s="384"/>
      <c r="C43" s="384"/>
      <c r="D43" s="384"/>
      <c r="E43" s="669"/>
      <c r="F43" s="381" t="s">
        <v>3</v>
      </c>
      <c r="G43" s="203"/>
      <c r="H43" s="414"/>
    </row>
    <row r="44" spans="1:8" ht="82.5" customHeight="1">
      <c r="A44" s="917" t="str">
        <f>IF(Utilitaires!G31&gt;1,CONCATENATE("Information : ",Utilitaires!G31," sous-articles sont déclarés - ",Utilitaires!A31," -"),IF(Utilitaires!G31&gt;0,CONCATENATE("Information : ",Utilitaires!G31," sous-article  est déclaré - ",Utilitaires!A31," -"),""))</f>
        <v/>
      </c>
      <c r="B44" s="813"/>
      <c r="C44" s="813"/>
      <c r="D44" s="813"/>
      <c r="E44" s="814"/>
      <c r="F44" s="453" t="s">
        <v>4</v>
      </c>
      <c r="G44" s="416"/>
      <c r="H44" s="417"/>
    </row>
    <row r="46" spans="1:8" ht="34.5" customHeight="1">
      <c r="A46" s="463" t="str">
        <f>Evaluation!A151</f>
        <v>5.</v>
      </c>
      <c r="B46" s="464" t="str">
        <f>Evaluation!B151</f>
        <v>Clotûre du projet</v>
      </c>
      <c r="C46" s="465"/>
      <c r="D46" s="466"/>
      <c r="E46" s="465"/>
      <c r="F46" s="467" t="str">
        <f>F37</f>
        <v>Maitrise moyenne :</v>
      </c>
      <c r="G46" s="468" t="str">
        <f>'Résultats Globaux'!F48</f>
        <v>en attente</v>
      </c>
      <c r="H46" s="469" t="str">
        <f>'Résultats Globaux'!G48</f>
        <v xml:space="preserve">  …</v>
      </c>
    </row>
    <row r="47" spans="1:8" ht="30" customHeight="1">
      <c r="A47" s="470" t="str">
        <f>IF(Utilitaires!H4&gt;1,CONCATENATE("Information : ",Utilitaires!H4," critères sont déclarés - ",Utilitaires!A4,"s -"),IF(Utilitaires!H4&gt;0,CONCATENATE("Information : ",Utilitaires!H4," critère est déclaré - ",Utilitaires!A4," -"),""))</f>
        <v/>
      </c>
      <c r="B47" s="335"/>
      <c r="C47" s="336"/>
      <c r="D47" s="337"/>
      <c r="E47" s="338" t="str">
        <f>IF(Utilitaires!H2&gt;1,CONCATENATE("Attention : ",Utilitaires!H2," critères ne sont pas encore traités "),IF(Utilitaires!H2&gt;0,CONCATENATE("Attention : ",Utilitaires!H2," critère n'est pas encore traité "),""))</f>
        <v>Attention : 14 critères ne sont pas encore traités </v>
      </c>
      <c r="F47" s="903" t="s">
        <v>1</v>
      </c>
      <c r="G47" s="903"/>
      <c r="H47" s="904"/>
    </row>
    <row r="48" spans="1:8" ht="61.5" customHeight="1">
      <c r="A48" s="471"/>
      <c r="B48" s="339"/>
      <c r="C48" s="339"/>
      <c r="D48" s="340"/>
      <c r="E48" s="341"/>
      <c r="F48" s="895" t="s">
        <v>53</v>
      </c>
      <c r="G48" s="895"/>
      <c r="H48" s="896"/>
    </row>
    <row r="49" spans="1:8" ht="20.25" customHeight="1">
      <c r="A49" s="471"/>
      <c r="B49" s="339"/>
      <c r="C49" s="339"/>
      <c r="D49" s="339"/>
      <c r="E49" s="342"/>
      <c r="F49" s="905" t="s">
        <v>83</v>
      </c>
      <c r="G49" s="905"/>
      <c r="H49" s="906"/>
    </row>
    <row r="50" spans="1:8" ht="30" customHeight="1">
      <c r="A50" s="471"/>
      <c r="B50" s="339"/>
      <c r="C50" s="339"/>
      <c r="D50" s="339"/>
      <c r="E50" s="342"/>
      <c r="F50" s="387" t="str">
        <f>'Résultats Globaux'!F21</f>
        <v>QUOI
Objectifs à atteindre</v>
      </c>
      <c r="G50" s="387" t="str">
        <f>'Résultats Globaux'!G21</f>
        <v>QUI / QUAND ET OÙ
Interne ou Externe / Date et Champ d'application</v>
      </c>
      <c r="H50" s="472" t="str">
        <f>'Résultats Globaux'!H21</f>
        <v>RESULTATS
 Etat d'avancement</v>
      </c>
    </row>
    <row r="51" spans="1:8" ht="81.75" customHeight="1">
      <c r="A51" s="471"/>
      <c r="B51" s="339"/>
      <c r="C51" s="339"/>
      <c r="D51" s="339"/>
      <c r="E51" s="342"/>
      <c r="F51" s="381" t="s">
        <v>2</v>
      </c>
      <c r="G51" s="203"/>
      <c r="H51" s="414"/>
    </row>
    <row r="52" spans="1:8" ht="81.75" customHeight="1">
      <c r="A52" s="471"/>
      <c r="B52" s="339"/>
      <c r="C52" s="339"/>
      <c r="D52" s="339"/>
      <c r="E52" s="342"/>
      <c r="F52" s="381" t="s">
        <v>3</v>
      </c>
      <c r="G52" s="203"/>
      <c r="H52" s="414"/>
    </row>
    <row r="53" spans="1:8" ht="81.75" customHeight="1">
      <c r="A53" s="907" t="str">
        <f>IF(Utilitaires!G41&gt;1,CONCATENATE("Information : ",Utilitaires!G41," sous-articles sont déclarés - ",Utilitaires!A41," -"),IF(Utilitaires!G41&gt;0,CONCATENATE("Information : ",Utilitaires!G41," sous-article  est déclaré - ",Utilitaires!A41," -"),""))</f>
        <v/>
      </c>
      <c r="B53" s="908"/>
      <c r="C53" s="908"/>
      <c r="D53" s="908"/>
      <c r="E53" s="909"/>
      <c r="F53" s="453" t="s">
        <v>4</v>
      </c>
      <c r="G53" s="416"/>
      <c r="H53" s="417"/>
    </row>
  </sheetData>
  <sheetProtection sheet="1" objects="1" scenarios="1" formatCells="0" formatColumns="0" formatRows="0" selectLockedCells="1"/>
  <mergeCells count="30">
    <mergeCell ref="F47:H47"/>
    <mergeCell ref="F48:H48"/>
    <mergeCell ref="F49:H49"/>
    <mergeCell ref="A53:E53"/>
    <mergeCell ref="A35:E35"/>
    <mergeCell ref="F38:H38"/>
    <mergeCell ref="F39:H39"/>
    <mergeCell ref="F40:H40"/>
    <mergeCell ref="A44:E44"/>
    <mergeCell ref="F29:H29"/>
    <mergeCell ref="F30:H30"/>
    <mergeCell ref="F31:H31"/>
    <mergeCell ref="F21:H21"/>
    <mergeCell ref="F22:H22"/>
    <mergeCell ref="A3:H3"/>
    <mergeCell ref="A17:E17"/>
    <mergeCell ref="A26:E26"/>
    <mergeCell ref="A5:D5"/>
    <mergeCell ref="A6:B6"/>
    <mergeCell ref="C6:D6"/>
    <mergeCell ref="G6:H6"/>
    <mergeCell ref="A7:B7"/>
    <mergeCell ref="C7:D7"/>
    <mergeCell ref="G7:H8"/>
    <mergeCell ref="A8:B8"/>
    <mergeCell ref="E5:H5"/>
    <mergeCell ref="F11:H11"/>
    <mergeCell ref="F12:H12"/>
    <mergeCell ref="F13:H13"/>
    <mergeCell ref="F20:H20"/>
  </mergeCells>
  <phoneticPr fontId="37" type="noConversion"/>
  <dataValidations xWindow="628" yWindow="678" count="2">
    <dataValidation allowBlank="1" showInputMessage="1" showErrorMessage="1" prompt="Indiquez brièvement le plan d'action prioritaire : objectifs, pilotage et planning" sqref="F15:F17 F24:F26 F33:F35 F42:F44 F51:F53" xr:uid="{00000000-0002-0000-0300-000000000000}"/>
    <dataValidation allowBlank="1" showInputMessage="1" showErrorMessage="1" prompt="Indiquez tous les enseignements tirés des résultats de l'autodiagnostic" sqref="F12:H12 F21:H21 F30:H30 F39:H39 F48:H48" xr:uid="{00000000-0002-0000-0300-000001000000}"/>
  </dataValidations>
  <printOptions horizontalCentered="1" verticalCentered="1"/>
  <pageMargins left="0.19685039370078741" right="0.19685039370078741" top="0.19685039370078741" bottom="0.19685039370078741" header="0.11811023622047245" footer="0.11811023622047245"/>
  <pageSetup paperSize="9" orientation="landscape" horizontalDpi="4294967292" verticalDpi="4294967292" r:id="rId1"/>
  <headerFooter>
    <oddFooter>&amp;L&amp;"Arial Italique,Italique"&amp;6&amp;K000000Fichier : &amp;F &amp;C&amp;"Arial Italique,Italique"&amp;6&amp;K000000Onglet : &amp;A&amp;R&amp;"Arial Italique,Italique"&amp;6&amp;K000000Date d’impression : &amp;D - Page n° &amp;P/&amp;N</oddFooter>
  </headerFooter>
  <rowBreaks count="1" manualBreakCount="1">
    <brk id="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9"/>
  <sheetViews>
    <sheetView topLeftCell="A2" zoomScale="90" zoomScaleNormal="90" zoomScalePageLayoutView="115" workbookViewId="0">
      <selection activeCell="E12" sqref="E12:I12"/>
    </sheetView>
  </sheetViews>
  <sheetFormatPr baseColWidth="10" defaultColWidth="10.6640625" defaultRowHeight="11.25"/>
  <cols>
    <col min="1" max="1" width="14.6640625" style="81" customWidth="1"/>
    <col min="2" max="2" width="19.88671875" style="81" customWidth="1"/>
    <col min="3" max="4" width="17.44140625" style="81" customWidth="1"/>
    <col min="5" max="5" width="5.44140625" style="81" customWidth="1"/>
    <col min="6" max="6" width="7.5546875" style="81" customWidth="1"/>
    <col min="7" max="7" width="6.77734375" style="81" customWidth="1"/>
    <col min="8" max="8" width="15.6640625" style="81" customWidth="1"/>
    <col min="9" max="9" width="10.88671875" style="81" customWidth="1"/>
    <col min="10" max="10" width="22.88671875" style="81" customWidth="1"/>
    <col min="11" max="16384" width="10.6640625" style="81"/>
  </cols>
  <sheetData>
    <row r="1" spans="1:21" s="224" customFormat="1" ht="8.25">
      <c r="A1" s="179" t="str">
        <f>'Mode d''emploi'!$B$1</f>
        <v>©UTC Etude complète : https://travaux.master.utc.fr/formations-master/ingenierie-de-la-sante/ids037-management-projet-methode-sypm/</v>
      </c>
      <c r="B1" s="179"/>
      <c r="C1" s="179"/>
      <c r="D1" s="179"/>
      <c r="E1" s="179"/>
      <c r="F1" s="179"/>
      <c r="G1" s="179"/>
      <c r="H1" s="179"/>
      <c r="I1" s="281" t="str">
        <f>'Mode d''emploi'!$J$1</f>
        <v>© C. COLIN, A. FARGES, M. GAINE, G. FARGES</v>
      </c>
    </row>
    <row r="2" spans="1:21" s="225" customFormat="1" ht="8.25">
      <c r="A2" s="179" t="str">
        <f>'Mode d''emploi'!B2</f>
        <v>Document d'appui à la déclaration de conformité à la méthode SYPM</v>
      </c>
      <c r="B2" s="282"/>
      <c r="C2" s="282"/>
      <c r="D2" s="282"/>
      <c r="E2" s="283"/>
      <c r="F2" s="284"/>
      <c r="G2" s="284"/>
      <c r="H2" s="285"/>
      <c r="I2" s="284" t="s">
        <v>0</v>
      </c>
    </row>
    <row r="3" spans="1:21" s="78" customFormat="1" ht="23.1" customHeight="1">
      <c r="A3" s="267" t="s">
        <v>103</v>
      </c>
      <c r="B3" s="935" t="s">
        <v>318</v>
      </c>
      <c r="C3" s="935"/>
      <c r="D3" s="935"/>
      <c r="E3" s="935"/>
      <c r="F3" s="935"/>
      <c r="G3" s="935"/>
      <c r="H3" s="935"/>
      <c r="I3" s="936"/>
    </row>
    <row r="4" spans="1:21" s="78" customFormat="1" ht="5.0999999999999996" customHeight="1">
      <c r="A4" s="79"/>
      <c r="B4" s="79"/>
      <c r="C4" s="79"/>
      <c r="D4" s="50"/>
      <c r="E4" s="50"/>
      <c r="F4" s="50"/>
      <c r="G4" s="51"/>
      <c r="H4" s="51"/>
      <c r="I4" s="52"/>
    </row>
    <row r="5" spans="1:21" s="185" customFormat="1" ht="15.95" customHeight="1">
      <c r="A5" s="945" t="str">
        <f>'Résultats Globaux'!A5</f>
        <v>Informations sur l'organisme</v>
      </c>
      <c r="B5" s="946"/>
      <c r="C5" s="947"/>
      <c r="D5" s="945" t="str">
        <f>'Résultats Globaux'!E5</f>
        <v>Informations sur le diagnostic</v>
      </c>
      <c r="E5" s="946"/>
      <c r="F5" s="946"/>
      <c r="G5" s="946"/>
      <c r="H5" s="946"/>
      <c r="I5" s="947"/>
    </row>
    <row r="6" spans="1:21" s="187" customFormat="1" ht="15.75" customHeight="1">
      <c r="A6" s="268" t="str">
        <f>'Résultats Globaux'!A6:B6</f>
        <v>Organisme :</v>
      </c>
      <c r="B6" s="269" t="str">
        <f>'Résultats Globaux'!C6</f>
        <v>Nom de l'organisation :</v>
      </c>
      <c r="C6" s="270"/>
      <c r="D6" s="271" t="str">
        <f>'Résultats Globaux'!E6</f>
        <v xml:space="preserve">     Date :</v>
      </c>
      <c r="E6" s="948"/>
      <c r="F6" s="948"/>
      <c r="G6" s="807" t="str">
        <f>'Résultats Globaux'!G6</f>
        <v>L'équipe de diagnostic :</v>
      </c>
      <c r="H6" s="807"/>
      <c r="I6" s="937"/>
    </row>
    <row r="7" spans="1:21" s="187" customFormat="1" ht="27" customHeight="1">
      <c r="A7" s="268" t="str">
        <f>'Résultats Globaux'!A7:B7</f>
        <v xml:space="preserve"> Responsable du Système de Management de la Qualité au sein du projet : </v>
      </c>
      <c r="B7" s="269" t="str">
        <f>'Résultats Globaux'!C7</f>
        <v>NOM et Prénom :</v>
      </c>
      <c r="C7" s="270"/>
      <c r="D7" s="271" t="str">
        <f>'Résultats Globaux'!E7</f>
        <v xml:space="preserve">     Animateur : </v>
      </c>
      <c r="E7" s="948"/>
      <c r="F7" s="949"/>
      <c r="G7" s="877">
        <f>'Résultats Globaux'!G7</f>
        <v>0</v>
      </c>
      <c r="H7" s="938"/>
      <c r="I7" s="939"/>
    </row>
    <row r="8" spans="1:21" s="187" customFormat="1" ht="16.5" customHeight="1">
      <c r="A8" s="272" t="str">
        <f>'Résultats Globaux'!A8:B8</f>
        <v>Contact (Tél et Email) :</v>
      </c>
      <c r="B8" s="273" t="str">
        <f>'Résultats Globaux'!C8</f>
        <v>Téléphone :</v>
      </c>
      <c r="C8" s="274" t="str">
        <f>'Résultats Globaux'!D8</f>
        <v>Email :</v>
      </c>
      <c r="D8" s="345" t="str">
        <f>'Résultats Globaux'!E8</f>
        <v>Email:</v>
      </c>
      <c r="E8" s="943" t="str">
        <f>'Résultats Globaux'!F8</f>
        <v>Tél:</v>
      </c>
      <c r="F8" s="944"/>
      <c r="G8" s="940"/>
      <c r="H8" s="941"/>
      <c r="I8" s="942"/>
    </row>
    <row r="9" spans="1:21" s="187" customFormat="1" ht="3.75" customHeight="1">
      <c r="A9" s="652"/>
      <c r="B9" s="653"/>
      <c r="C9" s="653"/>
      <c r="D9" s="654"/>
      <c r="E9" s="655"/>
      <c r="F9" s="655"/>
      <c r="G9" s="656"/>
      <c r="H9" s="656"/>
      <c r="I9" s="657"/>
    </row>
    <row r="10" spans="1:21" s="187" customFormat="1" ht="34.5" customHeight="1">
      <c r="A10" s="927" t="s">
        <v>317</v>
      </c>
      <c r="B10" s="928"/>
      <c r="C10" s="928"/>
      <c r="D10" s="928"/>
      <c r="E10" s="929" t="str">
        <f>IFERROR(VLOOKUP(G10,Utilitaires!$A$22:$C$33,2),"")</f>
        <v/>
      </c>
      <c r="F10" s="929"/>
      <c r="G10" s="671" t="e">
        <f>AVERAGE(G20:G29)</f>
        <v>#DIV/0!</v>
      </c>
      <c r="H10" s="930" t="str">
        <f>IFERROR(VLOOKUP(E10,Utilitaires!$A$11:$B$16,2),"")</f>
        <v/>
      </c>
      <c r="I10" s="931"/>
      <c r="J10" s="670"/>
    </row>
    <row r="11" spans="1:21" s="275" customFormat="1" ht="32.25" customHeight="1">
      <c r="A11" s="672"/>
      <c r="B11" s="649"/>
      <c r="C11" s="649"/>
      <c r="D11" s="659"/>
      <c r="E11" s="918" t="s">
        <v>1</v>
      </c>
      <c r="F11" s="919"/>
      <c r="G11" s="919"/>
      <c r="H11" s="919"/>
      <c r="I11" s="920"/>
      <c r="J11" s="107"/>
      <c r="K11" s="42"/>
      <c r="L11" s="42"/>
      <c r="M11" s="42"/>
      <c r="N11" s="42"/>
      <c r="O11" s="42"/>
      <c r="P11" s="42"/>
      <c r="Q11" s="42"/>
      <c r="R11" s="42"/>
      <c r="S11" s="42"/>
      <c r="T11" s="42"/>
      <c r="U11" s="42"/>
    </row>
    <row r="12" spans="1:21" s="42" customFormat="1" ht="50.25" customHeight="1">
      <c r="A12" s="673"/>
      <c r="B12" s="287"/>
      <c r="C12" s="287"/>
      <c r="D12" s="660"/>
      <c r="E12" s="932"/>
      <c r="F12" s="933"/>
      <c r="G12" s="933"/>
      <c r="H12" s="933"/>
      <c r="I12" s="934"/>
      <c r="J12" s="367"/>
    </row>
    <row r="13" spans="1:21" s="42" customFormat="1" ht="33" customHeight="1">
      <c r="A13" s="673"/>
      <c r="B13" s="287"/>
      <c r="C13" s="287"/>
      <c r="D13" s="660"/>
      <c r="E13" s="918" t="s">
        <v>83</v>
      </c>
      <c r="F13" s="919"/>
      <c r="G13" s="919"/>
      <c r="H13" s="919"/>
      <c r="I13" s="920"/>
      <c r="J13" s="107"/>
    </row>
    <row r="14" spans="1:21" s="42" customFormat="1" ht="41.25" customHeight="1">
      <c r="A14" s="673"/>
      <c r="B14" s="287"/>
      <c r="C14" s="287"/>
      <c r="D14" s="660"/>
      <c r="E14" s="921" t="str">
        <f>'Résultats Globaux'!F21</f>
        <v>QUOI
Objectifs à atteindre</v>
      </c>
      <c r="F14" s="922"/>
      <c r="G14" s="922"/>
      <c r="H14" s="682" t="str">
        <f>'Résultats Globaux'!G21</f>
        <v>QUI / QUAND ET OÙ
Interne ou Externe / Date et Champ d'application</v>
      </c>
      <c r="I14" s="674" t="str">
        <f>'Résultats Globaux'!H21</f>
        <v>RESULTATS
 Etat d'avancement</v>
      </c>
      <c r="J14" s="107"/>
    </row>
    <row r="15" spans="1:21" s="42" customFormat="1" ht="82.5" customHeight="1">
      <c r="A15" s="673"/>
      <c r="B15" s="287"/>
      <c r="C15" s="287"/>
      <c r="D15" s="660"/>
      <c r="E15" s="923" t="s">
        <v>2</v>
      </c>
      <c r="F15" s="924"/>
      <c r="G15" s="924"/>
      <c r="H15" s="661"/>
      <c r="I15" s="675"/>
      <c r="J15" s="107"/>
    </row>
    <row r="16" spans="1:21" s="42" customFormat="1" ht="82.5" customHeight="1">
      <c r="A16" s="673"/>
      <c r="B16" s="287"/>
      <c r="C16" s="287"/>
      <c r="D16" s="660"/>
      <c r="E16" s="923" t="s">
        <v>3</v>
      </c>
      <c r="F16" s="924"/>
      <c r="G16" s="924"/>
      <c r="H16" s="662"/>
      <c r="I16" s="676"/>
      <c r="J16" s="107"/>
    </row>
    <row r="17" spans="1:10" s="42" customFormat="1" ht="76.5" customHeight="1">
      <c r="A17" s="677"/>
      <c r="B17" s="678"/>
      <c r="C17" s="678"/>
      <c r="D17" s="679"/>
      <c r="E17" s="925" t="s">
        <v>4</v>
      </c>
      <c r="F17" s="926"/>
      <c r="G17" s="926"/>
      <c r="H17" s="680"/>
      <c r="I17" s="681"/>
      <c r="J17" s="107"/>
    </row>
    <row r="18" spans="1:10" s="42" customFormat="1" ht="19.5" customHeight="1">
      <c r="A18" s="658"/>
      <c r="B18" s="651"/>
      <c r="C18" s="651"/>
      <c r="D18" s="651"/>
      <c r="E18" s="650"/>
      <c r="F18" s="651"/>
      <c r="G18" s="650"/>
      <c r="H18" s="650"/>
      <c r="I18" s="648"/>
    </row>
    <row r="19" spans="1:10" s="42" customFormat="1" ht="51" customHeight="1">
      <c r="A19" s="638" t="s">
        <v>261</v>
      </c>
      <c r="B19" s="639" t="s">
        <v>262</v>
      </c>
      <c r="C19" s="640" t="s">
        <v>75</v>
      </c>
      <c r="D19" s="640" t="s">
        <v>104</v>
      </c>
      <c r="E19" s="639" t="s">
        <v>76</v>
      </c>
      <c r="F19" s="639" t="s">
        <v>274</v>
      </c>
      <c r="G19" s="639" t="s">
        <v>11</v>
      </c>
      <c r="H19" s="950" t="s">
        <v>12</v>
      </c>
      <c r="I19" s="951"/>
    </row>
    <row r="20" spans="1:10" s="42" customFormat="1" ht="39.75" customHeight="1">
      <c r="A20" s="641" t="s">
        <v>260</v>
      </c>
      <c r="B20" s="554" t="s">
        <v>307</v>
      </c>
      <c r="C20" s="276"/>
      <c r="D20" s="276"/>
      <c r="E20" s="277" t="s">
        <v>270</v>
      </c>
      <c r="F20" s="286" t="str">
        <f>IFERROR(VLOOKUP(G20,Utilitaires!$A$22:$E33,4),"")</f>
        <v/>
      </c>
      <c r="G20" s="544" t="str">
        <f>IFERROR(AVERAGE(Evaluation!D17,Evaluation!D19),"")</f>
        <v/>
      </c>
      <c r="H20" s="952" t="str">
        <f>IFERROR(VLOOKUP(G20,Utilitaires!$A$11:$E$33,5),"")</f>
        <v/>
      </c>
      <c r="I20" s="953"/>
    </row>
    <row r="21" spans="1:10" s="42" customFormat="1" ht="39.75" customHeight="1">
      <c r="A21" s="641" t="s">
        <v>271</v>
      </c>
      <c r="B21" s="554" t="s">
        <v>308</v>
      </c>
      <c r="C21" s="276"/>
      <c r="D21" s="276"/>
      <c r="E21" s="277" t="s">
        <v>356</v>
      </c>
      <c r="F21" s="286" t="str">
        <f>IFERROR(VLOOKUP(G21,Utilitaires!$A$22:$E34,4),"")</f>
        <v/>
      </c>
      <c r="G21" s="544" t="str">
        <f>IFERROR(AVERAGE(Evaluation!D25,Evaluation!D39,Evaluation!D101,Evaluation!D117),"")</f>
        <v/>
      </c>
      <c r="H21" s="952" t="str">
        <f>IFERROR(VLOOKUP(G21,Utilitaires!$A$11:$E$33,5),"")</f>
        <v/>
      </c>
      <c r="I21" s="953"/>
    </row>
    <row r="22" spans="1:10" ht="43.5" customHeight="1">
      <c r="A22" s="641" t="s">
        <v>263</v>
      </c>
      <c r="B22" s="554" t="s">
        <v>309</v>
      </c>
      <c r="C22" s="276"/>
      <c r="D22" s="276"/>
      <c r="E22" s="277" t="s">
        <v>353</v>
      </c>
      <c r="F22" s="286" t="str">
        <f>IFERROR(VLOOKUP(G22,Utilitaires!$A$22:$E35,4),"")</f>
        <v/>
      </c>
      <c r="G22" s="544" t="str">
        <f>IFERROR(AVERAGE(Evaluation!D28,Evaluation!D29,Evaluation!D59),"")</f>
        <v/>
      </c>
      <c r="H22" s="952" t="str">
        <f>IFERROR(VLOOKUP(G22,Utilitaires!$A$11:$E$33,5),"")</f>
        <v/>
      </c>
      <c r="I22" s="953"/>
    </row>
    <row r="23" spans="1:10" ht="45.75" customHeight="1">
      <c r="A23" s="641" t="s">
        <v>264</v>
      </c>
      <c r="B23" s="554" t="s">
        <v>310</v>
      </c>
      <c r="C23" s="276"/>
      <c r="D23" s="276"/>
      <c r="E23" s="277" t="s">
        <v>272</v>
      </c>
      <c r="F23" s="286" t="str">
        <f>IFERROR(VLOOKUP(G23,Utilitaires!$A$22:$E36,4),"")</f>
        <v/>
      </c>
      <c r="G23" s="544" t="str">
        <f>IFERROR(AVERAGE(Evaluation!D46),"")</f>
        <v/>
      </c>
      <c r="H23" s="952" t="str">
        <f>IFERROR(VLOOKUP(G23,Utilitaires!$A$11:$E$33,5),"")</f>
        <v/>
      </c>
      <c r="I23" s="953"/>
    </row>
    <row r="24" spans="1:10" ht="33.75" customHeight="1">
      <c r="A24" s="641" t="s">
        <v>273</v>
      </c>
      <c r="B24" s="554" t="s">
        <v>311</v>
      </c>
      <c r="C24" s="367"/>
      <c r="D24" s="276"/>
      <c r="E24" s="277" t="s">
        <v>354</v>
      </c>
      <c r="F24" s="286" t="str">
        <f>IFERROR(VLOOKUP(G24,Utilitaires!$A$22:$E36,4),"")</f>
        <v/>
      </c>
      <c r="G24" s="544" t="str">
        <f>IFERROR(AVERAGE(Evaluation!D51,Evaluation!D102),"")</f>
        <v/>
      </c>
      <c r="H24" s="952" t="str">
        <f>IFERROR(VLOOKUP(G24,Utilitaires!$A$11:$E$33,5),"")</f>
        <v/>
      </c>
      <c r="I24" s="953"/>
    </row>
    <row r="25" spans="1:10" ht="39.75" customHeight="1">
      <c r="A25" s="641" t="s">
        <v>265</v>
      </c>
      <c r="B25" s="554" t="s">
        <v>312</v>
      </c>
      <c r="C25" s="278"/>
      <c r="D25" s="278"/>
      <c r="E25" s="277" t="s">
        <v>380</v>
      </c>
      <c r="F25" s="286" t="str">
        <f>IFERROR(VLOOKUP(G25,Utilitaires!$A$22:$E36,4),"")</f>
        <v/>
      </c>
      <c r="G25" s="544" t="str">
        <f>IFERROR(AVERAGE(Evaluation!D71),"")</f>
        <v/>
      </c>
      <c r="H25" s="952" t="str">
        <f>IFERROR(VLOOKUP(G25,Utilitaires!$A$11:$E$33,5),"")</f>
        <v/>
      </c>
      <c r="I25" s="953"/>
    </row>
    <row r="26" spans="1:10" ht="39.75" customHeight="1">
      <c r="A26" s="641" t="s">
        <v>266</v>
      </c>
      <c r="B26" s="554" t="s">
        <v>313</v>
      </c>
      <c r="C26" s="278"/>
      <c r="D26" s="278"/>
      <c r="E26" s="277" t="s">
        <v>355</v>
      </c>
      <c r="F26" s="286" t="str">
        <f>IFERROR(VLOOKUP(G26,Utilitaires!$A$22:$E36,4),"")</f>
        <v/>
      </c>
      <c r="G26" s="544" t="str">
        <f>IFERROR(AVERAGE(Evaluation!D65,Evaluation!D66,Evaluation!D73),"")</f>
        <v/>
      </c>
      <c r="H26" s="952" t="str">
        <f>IFERROR(VLOOKUP(G26,Utilitaires!$A$11:$E$33,5),"")</f>
        <v/>
      </c>
      <c r="I26" s="953"/>
    </row>
    <row r="27" spans="1:10" ht="40.5" customHeight="1">
      <c r="A27" s="641" t="s">
        <v>267</v>
      </c>
      <c r="B27" s="554" t="s">
        <v>316</v>
      </c>
      <c r="C27" s="279"/>
      <c r="D27" s="279"/>
      <c r="E27" s="277" t="s">
        <v>357</v>
      </c>
      <c r="F27" s="286" t="str">
        <f>IFERROR(VLOOKUP(G27,Utilitaires!$A$22:$E36,4),"")</f>
        <v/>
      </c>
      <c r="G27" s="544" t="str">
        <f>IFERROR(AVERAGE(Evaluation!D80,Evaluation!D119),"")</f>
        <v/>
      </c>
      <c r="H27" s="952" t="str">
        <f>IFERROR(VLOOKUP(G27,Utilitaires!$A$11:$E$33,5),"")</f>
        <v/>
      </c>
      <c r="I27" s="953"/>
    </row>
    <row r="28" spans="1:10" ht="39.75" customHeight="1">
      <c r="A28" s="641" t="s">
        <v>268</v>
      </c>
      <c r="B28" s="555" t="s">
        <v>314</v>
      </c>
      <c r="C28" s="368"/>
      <c r="D28" s="279"/>
      <c r="E28" s="280" t="s">
        <v>358</v>
      </c>
      <c r="F28" s="286" t="str">
        <f>IFERROR(VLOOKUP(G28,Utilitaires!$A$22:$E36,4),"")</f>
        <v/>
      </c>
      <c r="G28" s="544" t="str">
        <f>IFERROR(AVERAGE(Evaluation!D47,Evaluation!D84,Evaluation!D86),"")</f>
        <v/>
      </c>
      <c r="H28" s="952" t="str">
        <f>IFERROR(VLOOKUP(G28,Utilitaires!$A$11:$E$33,5),"")</f>
        <v/>
      </c>
      <c r="I28" s="953"/>
    </row>
    <row r="29" spans="1:10" ht="37.5" customHeight="1">
      <c r="A29" s="642" t="s">
        <v>269</v>
      </c>
      <c r="B29" s="643" t="s">
        <v>315</v>
      </c>
      <c r="C29" s="644"/>
      <c r="D29" s="644"/>
      <c r="E29" s="645" t="s">
        <v>381</v>
      </c>
      <c r="F29" s="646" t="str">
        <f>IFERROR(VLOOKUP(G29,Utilitaires!$A$22:$E36,4),"")</f>
        <v/>
      </c>
      <c r="G29" s="647" t="str">
        <f>IFERROR(AVERAGE(Evaluation!D162,Evaluation!D164,Evaluation!D168),"")</f>
        <v/>
      </c>
      <c r="H29" s="954" t="str">
        <f>IFERROR(VLOOKUP(G29,Utilitaires!$A$11:$E$33,5),"")</f>
        <v/>
      </c>
      <c r="I29" s="955"/>
      <c r="J29" s="1046"/>
    </row>
  </sheetData>
  <sheetProtection sheet="1" objects="1" scenarios="1" formatCells="0" formatColumns="0" formatRows="0" selectLockedCells="1"/>
  <mergeCells count="29">
    <mergeCell ref="H29:I29"/>
    <mergeCell ref="H22:I22"/>
    <mergeCell ref="H23:I23"/>
    <mergeCell ref="H24:I24"/>
    <mergeCell ref="H25:I25"/>
    <mergeCell ref="H26:I26"/>
    <mergeCell ref="H19:I19"/>
    <mergeCell ref="H20:I20"/>
    <mergeCell ref="H21:I21"/>
    <mergeCell ref="H27:I27"/>
    <mergeCell ref="H28:I28"/>
    <mergeCell ref="B3:I3"/>
    <mergeCell ref="G6:I6"/>
    <mergeCell ref="G7:I8"/>
    <mergeCell ref="E8:F8"/>
    <mergeCell ref="D5:I5"/>
    <mergeCell ref="A5:C5"/>
    <mergeCell ref="E6:F6"/>
    <mergeCell ref="E7:F7"/>
    <mergeCell ref="A10:D10"/>
    <mergeCell ref="E10:F10"/>
    <mergeCell ref="H10:I10"/>
    <mergeCell ref="E11:I11"/>
    <mergeCell ref="E12:I12"/>
    <mergeCell ref="E13:I13"/>
    <mergeCell ref="E14:G14"/>
    <mergeCell ref="E15:G15"/>
    <mergeCell ref="E16:G16"/>
    <mergeCell ref="E17:G17"/>
  </mergeCells>
  <phoneticPr fontId="37" type="noConversion"/>
  <printOptions horizontalCentered="1"/>
  <pageMargins left="0.19685039370078741" right="0.19685039370078741" top="0.19685039370078741" bottom="0.19685039370078741" header="0.11811023622047245" footer="0.11811023622047245"/>
  <pageSetup paperSize="9" scale="91" orientation="landscape" r:id="rId1"/>
  <headerFooter>
    <oddFooter>&amp;L&amp;"Arial Italique,Italique"&amp;6&amp;K000000Fichier : &amp;F &amp;C&amp;"Arial Italique,Italique"&amp;6&amp;K000000Onglet : &amp;A&amp;R&amp;"Arial Italique,Italique"&amp;6&amp;K000000Date d’impression : &amp;D - Page n° &amp;P/&amp;N</oddFooter>
  </headerFooter>
  <rowBreaks count="1" manualBreakCount="1">
    <brk id="17"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80"/>
  <sheetViews>
    <sheetView tabSelected="1" zoomScale="130" zoomScaleNormal="130" zoomScalePageLayoutView="55" workbookViewId="0">
      <selection activeCell="D23" sqref="D23:F23"/>
    </sheetView>
  </sheetViews>
  <sheetFormatPr baseColWidth="10" defaultRowHeight="15"/>
  <cols>
    <col min="1" max="5" width="11.88671875" customWidth="1"/>
    <col min="6" max="6" width="15.33203125" customWidth="1"/>
  </cols>
  <sheetData>
    <row r="1" spans="1:6" s="253" customFormat="1" ht="11.1" customHeight="1">
      <c r="A1" s="251" t="str">
        <f>'Mode d''emploi'!$B$1</f>
        <v>©UTC Etude complète : https://travaux.master.utc.fr/formations-master/ingenierie-de-la-sante/ids037-management-projet-methode-sypm/</v>
      </c>
      <c r="B1" s="252"/>
      <c r="C1" s="252"/>
      <c r="D1" s="252"/>
      <c r="E1" s="252"/>
      <c r="F1" s="228" t="str">
        <f>'Mode d''emploi'!$J$1</f>
        <v>© C. COLIN, A. FARGES, M. GAINE, G. FARGES</v>
      </c>
    </row>
    <row r="2" spans="1:6" s="250" customFormat="1" ht="23.1" customHeight="1">
      <c r="A2" s="248" t="s">
        <v>18</v>
      </c>
      <c r="B2" s="65"/>
      <c r="C2" s="66"/>
      <c r="D2" s="66"/>
      <c r="E2" s="66"/>
      <c r="F2" s="249" t="s">
        <v>19</v>
      </c>
    </row>
    <row r="3" spans="1:6" s="26" customFormat="1" ht="12.95" customHeight="1">
      <c r="A3" s="957" t="s">
        <v>360</v>
      </c>
      <c r="B3" s="958"/>
      <c r="C3" s="959"/>
      <c r="D3" s="959"/>
      <c r="E3" s="959"/>
      <c r="F3" s="960"/>
    </row>
    <row r="4" spans="1:6" s="230" customFormat="1" ht="12.95" customHeight="1">
      <c r="A4" s="961" t="s">
        <v>295</v>
      </c>
      <c r="B4" s="962"/>
      <c r="C4" s="963"/>
      <c r="D4" s="963"/>
      <c r="E4" s="963"/>
      <c r="F4" s="964"/>
    </row>
    <row r="5" spans="1:6" s="26" customFormat="1" ht="12.95" customHeight="1">
      <c r="A5" s="965" t="s">
        <v>20</v>
      </c>
      <c r="B5" s="966"/>
      <c r="C5" s="966"/>
      <c r="D5" s="965" t="s">
        <v>303</v>
      </c>
      <c r="E5" s="966"/>
      <c r="F5" s="967"/>
    </row>
    <row r="6" spans="1:6" s="230" customFormat="1" ht="12.95" customHeight="1">
      <c r="A6" s="968" t="str">
        <f>IFERROR(A34+364,"Date de la déclaration + 1 an")</f>
        <v>Date de la déclaration + 1 an</v>
      </c>
      <c r="B6" s="969"/>
      <c r="C6" s="969"/>
      <c r="D6" s="970" t="str">
        <f>IF(A34="","remplir la cellule de date de la déclaration (onglet ISO 17050)",IF(ISERROR(YEAR(A34)),"Date de la déclaration invalide",CONCATENATE("Autodeclaration_ISO_17050_sur_la_NF_S99-170_en_",YEAR(A34),"_",MONTH(A34),"_",DAY(A34))))</f>
        <v>Date de la déclaration invalide</v>
      </c>
      <c r="E6" s="971"/>
      <c r="F6" s="972"/>
    </row>
    <row r="7" spans="1:6" ht="12" customHeight="1">
      <c r="A7" s="956"/>
      <c r="B7" s="956"/>
      <c r="C7" s="956"/>
      <c r="D7" s="956"/>
      <c r="E7" s="956"/>
      <c r="F7" s="956"/>
    </row>
    <row r="8" spans="1:6" ht="22.5" customHeight="1">
      <c r="A8" s="973" t="s">
        <v>304</v>
      </c>
      <c r="B8" s="974"/>
      <c r="C8" s="975"/>
      <c r="D8" s="975"/>
      <c r="E8" s="975"/>
      <c r="F8" s="976"/>
    </row>
    <row r="9" spans="1:6" ht="27" customHeight="1">
      <c r="A9" s="977" t="str">
        <f>'Mode d''emploi'!E6</f>
        <v>Nom de l'organisation :</v>
      </c>
      <c r="B9" s="978"/>
      <c r="C9" s="979"/>
      <c r="D9" s="979"/>
      <c r="E9" s="979"/>
      <c r="F9" s="980"/>
    </row>
    <row r="10" spans="1:6" ht="42.75" customHeight="1">
      <c r="A10" s="981" t="s">
        <v>359</v>
      </c>
      <c r="B10" s="982"/>
      <c r="C10" s="983"/>
      <c r="D10" s="983"/>
      <c r="E10" s="983"/>
      <c r="F10" s="984"/>
    </row>
    <row r="11" spans="1:6" ht="48.95" customHeight="1">
      <c r="A11" s="985" t="s">
        <v>21</v>
      </c>
      <c r="B11" s="986"/>
      <c r="C11" s="987"/>
      <c r="D11" s="987"/>
      <c r="E11" s="987"/>
      <c r="F11" s="988"/>
    </row>
    <row r="12" spans="1:6" ht="21.95" customHeight="1">
      <c r="A12" s="989" t="s">
        <v>291</v>
      </c>
      <c r="B12" s="990"/>
      <c r="C12" s="990"/>
      <c r="D12" s="990"/>
      <c r="E12" s="393" t="s">
        <v>292</v>
      </c>
      <c r="F12" s="394" t="s">
        <v>293</v>
      </c>
    </row>
    <row r="13" spans="1:6" ht="21.95" customHeight="1">
      <c r="A13" s="991" t="s">
        <v>294</v>
      </c>
      <c r="B13" s="992"/>
      <c r="C13" s="992"/>
      <c r="D13" s="992"/>
      <c r="E13" s="226" t="str">
        <f>IF(COUNTIFS(F14:F18,Utilitaires!A13)&gt;0,"",'Résultats Globaux'!G28)</f>
        <v/>
      </c>
      <c r="F13" s="395" t="str">
        <f>IF(AND(MIN(E14:E18)&gt;='Mode d''emploi'!$F$26,E13&lt;&gt;""),'Résultats Globaux'!F28,"Non déclarable")</f>
        <v>Non déclarable</v>
      </c>
    </row>
    <row r="14" spans="1:6" ht="21.95" customHeight="1">
      <c r="A14" s="396" t="str">
        <f>'Résultats Globaux'!A29</f>
        <v>1.</v>
      </c>
      <c r="B14" s="1002" t="str">
        <f>'Résultats Globaux'!B29</f>
        <v>Lancement du projet</v>
      </c>
      <c r="C14" s="1002"/>
      <c r="D14" s="1002"/>
      <c r="E14" s="392" t="str">
        <f>'Résultats Globaux'!G29</f>
        <v xml:space="preserve">  …</v>
      </c>
      <c r="F14" s="397" t="str">
        <f>'Résultats Globaux'!F29</f>
        <v>en attente</v>
      </c>
    </row>
    <row r="15" spans="1:6" ht="21.95" customHeight="1">
      <c r="A15" s="398" t="str">
        <f>'Résultats Globaux'!A33</f>
        <v>2.</v>
      </c>
      <c r="B15" s="1003" t="str">
        <f>'Résultats Globaux'!B33</f>
        <v>Planification du projet</v>
      </c>
      <c r="C15" s="1003"/>
      <c r="D15" s="1003"/>
      <c r="E15" s="227" t="str">
        <f>'Résultats Globaux'!G33</f>
        <v xml:space="preserve">  …</v>
      </c>
      <c r="F15" s="399" t="str">
        <f>'Résultats Globaux'!F33</f>
        <v>en attente</v>
      </c>
    </row>
    <row r="16" spans="1:6" s="82" customFormat="1" ht="21.95" customHeight="1">
      <c r="A16" s="400" t="str">
        <f>'Résultats Globaux'!A38</f>
        <v>3.</v>
      </c>
      <c r="B16" s="1004" t="str">
        <f>'Résultats Globaux'!B38</f>
        <v>Réalisation du projet</v>
      </c>
      <c r="C16" s="1004"/>
      <c r="D16" s="1004"/>
      <c r="E16" s="343" t="str">
        <f>'Résultats Globaux'!G38</f>
        <v xml:space="preserve">  …</v>
      </c>
      <c r="F16" s="401" t="str">
        <f>'Résultats Globaux'!F38</f>
        <v>en attente</v>
      </c>
    </row>
    <row r="17" spans="1:6" s="82" customFormat="1" ht="21.95" customHeight="1">
      <c r="A17" s="402" t="str">
        <f>'Résultats Globaux'!A42</f>
        <v>4.</v>
      </c>
      <c r="B17" s="1005" t="str">
        <f>'Résultats Globaux'!B42</f>
        <v>Maitrise du projet</v>
      </c>
      <c r="C17" s="1005"/>
      <c r="D17" s="1005"/>
      <c r="E17" s="344" t="str">
        <f>'Résultats Globaux'!G42</f>
        <v xml:space="preserve">  …</v>
      </c>
      <c r="F17" s="403" t="str">
        <f>'Résultats Globaux'!F42</f>
        <v>en attente</v>
      </c>
    </row>
    <row r="18" spans="1:6" s="82" customFormat="1" ht="21.95" customHeight="1">
      <c r="A18" s="404" t="str">
        <f>'Résultats Globaux'!A48</f>
        <v>5.</v>
      </c>
      <c r="B18" s="1006" t="str">
        <f>'Résultats Globaux'!B48</f>
        <v>Clotûre du projet</v>
      </c>
      <c r="C18" s="1006"/>
      <c r="D18" s="1006"/>
      <c r="E18" s="405" t="str">
        <f>'Résultats Globaux'!G48</f>
        <v xml:space="preserve">  …</v>
      </c>
      <c r="F18" s="406" t="str">
        <f>'Résultats Globaux'!F48</f>
        <v>en attente</v>
      </c>
    </row>
    <row r="19" spans="1:6" ht="14.1" customHeight="1">
      <c r="A19" s="993" t="s">
        <v>305</v>
      </c>
      <c r="B19" s="994"/>
      <c r="C19" s="995"/>
      <c r="D19" s="995"/>
      <c r="E19" s="995"/>
      <c r="F19" s="996"/>
    </row>
    <row r="20" spans="1:6" s="81" customFormat="1" ht="14.1" customHeight="1">
      <c r="A20" s="961" t="s">
        <v>362</v>
      </c>
      <c r="B20" s="962"/>
      <c r="C20" s="997"/>
      <c r="D20" s="997"/>
      <c r="E20" s="997"/>
      <c r="F20" s="998"/>
    </row>
    <row r="21" spans="1:6" s="68" customFormat="1" ht="21" customHeight="1">
      <c r="A21" s="999" t="s">
        <v>22</v>
      </c>
      <c r="B21" s="966"/>
      <c r="C21" s="966"/>
      <c r="D21" s="999" t="s">
        <v>23</v>
      </c>
      <c r="E21" s="1000"/>
      <c r="F21" s="1001"/>
    </row>
    <row r="22" spans="1:6" ht="70.5" customHeight="1">
      <c r="A22" s="1007" t="s">
        <v>319</v>
      </c>
      <c r="B22" s="1008"/>
      <c r="C22" s="1008"/>
      <c r="D22" s="1009" t="s">
        <v>24</v>
      </c>
      <c r="E22" s="1010"/>
      <c r="F22" s="1011"/>
    </row>
    <row r="23" spans="1:6" ht="33.950000000000003" customHeight="1">
      <c r="A23" s="1012" t="s">
        <v>25</v>
      </c>
      <c r="B23" s="1013"/>
      <c r="C23" s="1013"/>
      <c r="D23" s="1014" t="s">
        <v>26</v>
      </c>
      <c r="E23" s="1015"/>
      <c r="F23" s="1016"/>
    </row>
    <row r="24" spans="1:6" ht="9" customHeight="1">
      <c r="A24" s="1021"/>
      <c r="B24" s="1021"/>
      <c r="C24" s="1021"/>
      <c r="D24" s="1021"/>
      <c r="E24" s="1021"/>
      <c r="F24" s="1021"/>
    </row>
    <row r="25" spans="1:6" ht="22.5" customHeight="1">
      <c r="A25" s="1017" t="s">
        <v>27</v>
      </c>
      <c r="B25" s="1018"/>
      <c r="C25" s="1018"/>
      <c r="D25" s="1019"/>
      <c r="E25" s="1019"/>
      <c r="F25" s="1020"/>
    </row>
    <row r="26" spans="1:6" s="111" customFormat="1" ht="12" customHeight="1">
      <c r="A26" s="231" t="s">
        <v>98</v>
      </c>
      <c r="B26" s="232"/>
      <c r="C26" s="233"/>
      <c r="D26" s="234" t="s">
        <v>99</v>
      </c>
      <c r="E26" s="233"/>
      <c r="F26" s="235"/>
    </row>
    <row r="27" spans="1:6" s="230" customFormat="1" ht="12" customHeight="1">
      <c r="A27" s="1022" t="s">
        <v>68</v>
      </c>
      <c r="B27" s="1023"/>
      <c r="C27" s="1024"/>
      <c r="D27" s="1025" t="str">
        <f>'Mode d''emploi'!E6</f>
        <v>Nom de l'organisation :</v>
      </c>
      <c r="E27" s="1026"/>
      <c r="F27" s="1027"/>
    </row>
    <row r="28" spans="1:6" s="111" customFormat="1" ht="12" customHeight="1">
      <c r="A28" s="231" t="s">
        <v>28</v>
      </c>
      <c r="B28" s="232"/>
      <c r="C28" s="233"/>
      <c r="D28" s="234" t="s">
        <v>28</v>
      </c>
      <c r="E28" s="233"/>
      <c r="F28" s="235"/>
    </row>
    <row r="29" spans="1:6" s="230" customFormat="1" ht="12" customHeight="1">
      <c r="A29" s="1022" t="s">
        <v>29</v>
      </c>
      <c r="B29" s="1024"/>
      <c r="C29" s="1024"/>
      <c r="D29" s="1028" t="str">
        <f>'Mode d''emploi'!E7</f>
        <v>NOM et Prénom :</v>
      </c>
      <c r="E29" s="1029"/>
      <c r="F29" s="1030"/>
    </row>
    <row r="30" spans="1:6" s="230" customFormat="1" ht="23.1" customHeight="1">
      <c r="A30" s="1031" t="s">
        <v>30</v>
      </c>
      <c r="B30" s="1032"/>
      <c r="C30" s="1032"/>
      <c r="D30" s="1033" t="s">
        <v>31</v>
      </c>
      <c r="E30" s="1034"/>
      <c r="F30" s="1035"/>
    </row>
    <row r="31" spans="1:6" s="230" customFormat="1" ht="27" customHeight="1">
      <c r="A31" s="1036" t="s">
        <v>32</v>
      </c>
      <c r="B31" s="1037"/>
      <c r="C31" s="1037"/>
      <c r="D31" s="1038" t="s">
        <v>33</v>
      </c>
      <c r="E31" s="1039"/>
      <c r="F31" s="1040"/>
    </row>
    <row r="32" spans="1:6" s="230" customFormat="1" ht="12.95" customHeight="1">
      <c r="A32" s="1022" t="s">
        <v>34</v>
      </c>
      <c r="B32" s="1023"/>
      <c r="C32" s="1024"/>
      <c r="D32" s="1041" t="str">
        <f>'Mode d''emploi'!E8</f>
        <v>Email :</v>
      </c>
      <c r="E32" s="1042"/>
      <c r="F32" s="229" t="str">
        <f>'Mode d''emploi'!I8</f>
        <v>Téléphone :</v>
      </c>
    </row>
    <row r="33" spans="1:6" s="111" customFormat="1" ht="12.95" customHeight="1">
      <c r="A33" s="236" t="s">
        <v>35</v>
      </c>
      <c r="B33" s="237"/>
      <c r="C33" s="238"/>
      <c r="D33" s="239" t="s">
        <v>36</v>
      </c>
      <c r="E33" s="237"/>
      <c r="F33" s="240"/>
    </row>
    <row r="34" spans="1:6" s="230" customFormat="1" ht="12.95" customHeight="1">
      <c r="A34" s="1043" t="s">
        <v>56</v>
      </c>
      <c r="B34" s="1044"/>
      <c r="C34" s="1045"/>
      <c r="D34" s="245" t="str">
        <f>IF(Evaluation!C5="","pas de date d'évaluation pour l'instant",Evaluation!C5)</f>
        <v xml:space="preserve">Date </v>
      </c>
      <c r="E34" s="246"/>
      <c r="F34" s="247"/>
    </row>
    <row r="35" spans="1:6" s="111" customFormat="1" ht="12.95" customHeight="1">
      <c r="A35" s="242" t="s">
        <v>37</v>
      </c>
      <c r="B35" s="243"/>
      <c r="C35" s="241"/>
      <c r="D35" s="244" t="s">
        <v>37</v>
      </c>
      <c r="E35" s="233"/>
      <c r="F35" s="235"/>
    </row>
    <row r="36" spans="1:6" ht="70.5" customHeight="1">
      <c r="A36" s="60"/>
      <c r="B36" s="61"/>
      <c r="C36" s="61"/>
      <c r="D36" s="62"/>
      <c r="E36" s="63"/>
      <c r="F36" s="64"/>
    </row>
    <row r="37" spans="1:6" s="32" customFormat="1">
      <c r="A37" s="35"/>
      <c r="B37" s="35"/>
      <c r="C37" s="35"/>
      <c r="D37" s="35"/>
      <c r="E37" s="35"/>
      <c r="F37" s="35"/>
    </row>
    <row r="38" spans="1:6" s="32" customFormat="1"/>
    <row r="39" spans="1:6" s="32" customFormat="1"/>
    <row r="40" spans="1:6" s="32" customFormat="1"/>
    <row r="41" spans="1:6" s="32" customFormat="1"/>
    <row r="42" spans="1:6" s="32" customFormat="1"/>
    <row r="43" spans="1:6" s="32" customFormat="1"/>
    <row r="44" spans="1:6" s="32" customFormat="1"/>
    <row r="45" spans="1:6" s="32" customFormat="1"/>
    <row r="46" spans="1:6" s="32" customFormat="1"/>
    <row r="47" spans="1:6" s="32" customFormat="1"/>
    <row r="48" spans="1:6"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sheetData>
  <sheetProtection sheet="1" objects="1" scenarios="1" formatCells="0" formatColumns="0" formatRows="0" selectLockedCells="1"/>
  <mergeCells count="39">
    <mergeCell ref="A31:C31"/>
    <mergeCell ref="D31:F31"/>
    <mergeCell ref="A32:C32"/>
    <mergeCell ref="D32:E32"/>
    <mergeCell ref="A34:C34"/>
    <mergeCell ref="A27:C27"/>
    <mergeCell ref="D27:F27"/>
    <mergeCell ref="A29:C29"/>
    <mergeCell ref="D29:F29"/>
    <mergeCell ref="A30:C30"/>
    <mergeCell ref="D30:F30"/>
    <mergeCell ref="A22:C22"/>
    <mergeCell ref="D22:F22"/>
    <mergeCell ref="A23:C23"/>
    <mergeCell ref="D23:F23"/>
    <mergeCell ref="A25:F25"/>
    <mergeCell ref="A24:F24"/>
    <mergeCell ref="A13:D13"/>
    <mergeCell ref="A19:F19"/>
    <mergeCell ref="A20:F20"/>
    <mergeCell ref="A21:C21"/>
    <mergeCell ref="D21:F21"/>
    <mergeCell ref="B14:D14"/>
    <mergeCell ref="B15:D15"/>
    <mergeCell ref="B16:D16"/>
    <mergeCell ref="B17:D17"/>
    <mergeCell ref="B18:D18"/>
    <mergeCell ref="A8:F8"/>
    <mergeCell ref="A9:F9"/>
    <mergeCell ref="A10:F10"/>
    <mergeCell ref="A11:F11"/>
    <mergeCell ref="A12:D12"/>
    <mergeCell ref="A7:F7"/>
    <mergeCell ref="A3:F3"/>
    <mergeCell ref="A4:F4"/>
    <mergeCell ref="A5:C5"/>
    <mergeCell ref="D5:F5"/>
    <mergeCell ref="A6:C6"/>
    <mergeCell ref="D6:F6"/>
  </mergeCells>
  <phoneticPr fontId="37" type="noConversion"/>
  <dataValidations xWindow="756" yWindow="482"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D22:F22" xr:uid="{00000000-0002-0000-0500-000000000000}"/>
    <dataValidation allowBlank="1" showInputMessage="1" showErrorMessage="1" prompt="Autre document d'appui : Mettre ici, et en noir, tout autre document d'appui éventuel pour cette déclaration" sqref="D23:F23" xr:uid="{00000000-0002-0000-0500-000001000000}"/>
    <dataValidation allowBlank="1" showInputMessage="1" showErrorMessage="1" prompt="Indiquer les NOM et Prénom de la personne indépendante" sqref="A27:C27" xr:uid="{00000000-0002-0000-0500-000002000000}"/>
    <dataValidation allowBlank="1" showInputMessage="1" showErrorMessage="1" prompt="Organisme de la personne indépendante" sqref="A29:C29" xr:uid="{00000000-0002-0000-0500-000003000000}"/>
    <dataValidation allowBlank="1" showInputMessage="1" showErrorMessage="1" prompt="Adresse complète de l'organisme de la personne indépendante" sqref="A30:C30" xr:uid="{00000000-0002-0000-0500-000004000000}"/>
    <dataValidation allowBlank="1" showInputMessage="1" showErrorMessage="1" prompt="Code postal - Ville - Pays de l'organisme de la personne indépendante" sqref="A31:C31" xr:uid="{00000000-0002-0000-0500-000005000000}"/>
    <dataValidation allowBlank="1" showInputMessage="1" showErrorMessage="1" prompt="Tél et email de la personne indépendante" sqref="A32:C32" xr:uid="{00000000-0002-0000-0500-000006000000}"/>
    <dataValidation allowBlank="1" showInputMessage="1" showErrorMessage="1" prompt="Mettre la date de signature par la personne compétente" sqref="A34" xr:uid="{00000000-0002-0000-0500-000007000000}"/>
    <dataValidation allowBlank="1" showInputMessage="1" showErrorMessage="1" prompt="Adresse complète de l'Exploitant des dispositifs médicaux" sqref="D30:F30" xr:uid="{00000000-0002-0000-0500-000008000000}"/>
    <dataValidation allowBlank="1" showInputMessage="1" showErrorMessage="1" prompt="Code postal - Ville - Pays de l'Exploitant" sqref="D31:F31" xr:uid="{00000000-0002-0000-0500-000009000000}"/>
  </dataValidations>
  <printOptions horizontalCentered="1"/>
  <pageMargins left="0.19685039370078741" right="0.19685039370078741" top="0.19685039370078741" bottom="0.19685039370078741" header="0.11811023622047245" footer="0.11811023622047245"/>
  <pageSetup paperSize="9" orientation="portrait" r:id="rId1"/>
  <headerFooter>
    <oddFooter>&amp;L&amp;"Arial Narrow,Normal"&amp;6&amp;K000000Fichier : &amp;F &amp;C&amp;"Arial Narrow,Normal"&amp;6&amp;K000000Onglet : &amp;A&amp;R&amp;"Arial Narrow,Normal"&amp;6&amp;K000000Date d’impression : &amp;D - Page n°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9"/>
  <sheetViews>
    <sheetView topLeftCell="C18" zoomScale="120" zoomScaleNormal="120" workbookViewId="0">
      <selection activeCell="J21" sqref="J21"/>
    </sheetView>
  </sheetViews>
  <sheetFormatPr baseColWidth="10" defaultRowHeight="15"/>
  <cols>
    <col min="1" max="1" width="17.5546875" customWidth="1"/>
    <col min="2" max="2" width="37.109375" customWidth="1"/>
    <col min="3" max="3" width="14.6640625" style="25" customWidth="1"/>
    <col min="5" max="5" width="12.5546875" style="25" customWidth="1"/>
    <col min="6" max="6" width="10.6640625" style="25"/>
  </cols>
  <sheetData>
    <row r="1" spans="1:10" ht="22.5">
      <c r="A1" s="2" t="s">
        <v>234</v>
      </c>
      <c r="B1" s="3"/>
      <c r="C1" s="24"/>
      <c r="D1" s="29" t="str">
        <f>'Résultats Globaux'!$A$29</f>
        <v>1.</v>
      </c>
      <c r="E1" s="29" t="str">
        <f>'Résultats Globaux'!$A$33</f>
        <v>2.</v>
      </c>
      <c r="F1" s="29" t="str">
        <f>'Résultats Globaux'!$A$38</f>
        <v>3.</v>
      </c>
      <c r="G1" s="29" t="str">
        <f>'Résultats Globaux'!$A$42</f>
        <v>4.</v>
      </c>
      <c r="H1" s="29" t="str">
        <f>'Résultats Globaux'!$A$48</f>
        <v>5.</v>
      </c>
      <c r="I1" s="30" t="s">
        <v>43</v>
      </c>
    </row>
    <row r="2" spans="1:10" ht="20.100000000000001" customHeight="1">
      <c r="A2" s="23" t="str">
        <f>'Mode d''emploi'!D23</f>
        <v>Choix de VÉRACITÉ</v>
      </c>
      <c r="B2" s="4" t="s">
        <v>38</v>
      </c>
      <c r="C2" s="5" t="s">
        <v>95</v>
      </c>
      <c r="D2" s="28">
        <f>IFERROR(COUNTIFS(Evaluation!$C$14:$C$30,$A2),0)</f>
        <v>14</v>
      </c>
      <c r="E2" s="28">
        <f>IFERROR(COUNTIFS(Evaluation!$C$33:$C$74,$A2),0)</f>
        <v>39</v>
      </c>
      <c r="F2" s="28">
        <f>IFERROR(COUNTIFS(Evaluation!$C$77:$C$97,$A2),0)</f>
        <v>19</v>
      </c>
      <c r="G2" s="28">
        <f>IFERROR(COUNTIFS(Evaluation!$C$100:$C$150,$A2),0)</f>
        <v>47</v>
      </c>
      <c r="H2" s="28">
        <f>IFERROR(COUNTIFS(Evaluation!$C$153:$C$168,$A2),0)</f>
        <v>14</v>
      </c>
      <c r="I2" s="6">
        <f>SUM(D2:H2)</f>
        <v>133</v>
      </c>
    </row>
    <row r="3" spans="1:10" ht="20.100000000000001" customHeight="1">
      <c r="A3" s="22" t="str">
        <f>'Mode d''emploi'!D24</f>
        <v>Faux </v>
      </c>
      <c r="B3" s="7" t="str">
        <f>'Mode d''emploi'!B24:C24</f>
        <v>Niveau 1 : Le critère n'est pas respecté.</v>
      </c>
      <c r="C3" s="5">
        <f>'Mode d''emploi'!E24</f>
        <v>1.0000000000000001E-5</v>
      </c>
      <c r="D3" s="28">
        <f>IFERROR(COUNTIFS(Evaluation!$C$14:$C$30,$A3),0)</f>
        <v>0</v>
      </c>
      <c r="E3" s="28">
        <f>IFERROR(COUNTIFS(Evaluation!$C$33:$C$74,$A3),0)</f>
        <v>0</v>
      </c>
      <c r="F3" s="28">
        <f>IFERROR(COUNTIFS(Evaluation!$C$77:$C$97,$A3),0)</f>
        <v>0</v>
      </c>
      <c r="G3" s="28">
        <f>IFERROR(COUNTIFS(Evaluation!$C$100:$C$150,$A3),0)</f>
        <v>0</v>
      </c>
      <c r="H3" s="28">
        <f>IFERROR(COUNTIFS(Evaluation!$C$153:$C$168,$A3),0)</f>
        <v>0</v>
      </c>
      <c r="I3" s="6">
        <f t="shared" ref="I3:I8" si="0">SUM(D3:H3)</f>
        <v>0</v>
      </c>
    </row>
    <row r="4" spans="1:10" ht="20.100000000000001" customHeight="1">
      <c r="A4" s="22" t="s">
        <v>45</v>
      </c>
      <c r="B4" s="88" t="str">
        <f>'Mode d''emploi'!B28:C28</f>
        <v>Le critère ne peut pas être appliqué de manière justifiée.</v>
      </c>
      <c r="C4" s="89" t="str">
        <f>'Mode d''emploi'!E28</f>
        <v>NA</v>
      </c>
      <c r="D4" s="28">
        <f>IFERROR(COUNTIFS(Evaluation!$C$14:$C$30,$A4),0)</f>
        <v>0</v>
      </c>
      <c r="E4" s="28">
        <f>IFERROR(COUNTIFS(Evaluation!$C$33:$C$74,$A4),0)</f>
        <v>0</v>
      </c>
      <c r="F4" s="28">
        <f>IFERROR(COUNTIFS(Evaluation!$C$77:$C$97,$A4),0)</f>
        <v>0</v>
      </c>
      <c r="G4" s="28">
        <f>IFERROR(COUNTIFS(Evaluation!$C$100:$C$150,$A4),0)</f>
        <v>0</v>
      </c>
      <c r="H4" s="28">
        <f>IFERROR(COUNTIFS(Evaluation!$C$153:$C$168,$A4),0)</f>
        <v>0</v>
      </c>
      <c r="I4" s="6">
        <f t="shared" si="0"/>
        <v>0</v>
      </c>
    </row>
    <row r="5" spans="1:10" ht="20.100000000000001" customHeight="1">
      <c r="A5" s="22" t="str">
        <f>'Mode d''emploi'!D25</f>
        <v>Plutôt Faux</v>
      </c>
      <c r="B5" s="4" t="str">
        <f>'Mode d''emploi'!B25:C25</f>
        <v>Niveau 2 : Le critère est aléatoirement appliqué.</v>
      </c>
      <c r="C5" s="5">
        <f>'Mode d''emploi'!E25</f>
        <v>0.4</v>
      </c>
      <c r="D5" s="28">
        <f>IFERROR(COUNTIFS(Evaluation!$C$14:$C$30,$A5),0)</f>
        <v>0</v>
      </c>
      <c r="E5" s="28">
        <f>IFERROR(COUNTIFS(Evaluation!$C$33:$C$74,$A5),0)</f>
        <v>0</v>
      </c>
      <c r="F5" s="28">
        <f>IFERROR(COUNTIFS(Evaluation!$C$77:$C$97,$A5),0)</f>
        <v>0</v>
      </c>
      <c r="G5" s="28">
        <f>IFERROR(COUNTIFS(Evaluation!$C$100:$C$150,$A5),0)</f>
        <v>0</v>
      </c>
      <c r="H5" s="28">
        <f>IFERROR(COUNTIFS(Evaluation!$C$153:$C$168,$A5),0)</f>
        <v>0</v>
      </c>
      <c r="I5" s="6">
        <f t="shared" si="0"/>
        <v>0</v>
      </c>
    </row>
    <row r="6" spans="1:10" ht="20.100000000000001" customHeight="1">
      <c r="A6" s="22" t="str">
        <f>'Mode d''emploi'!D26</f>
        <v>Plutôt vrai</v>
      </c>
      <c r="B6" s="7" t="str">
        <f>'Mode d''emploi'!B26:C26</f>
        <v>Niveau 3 : Le critère est respecté et formalisé.</v>
      </c>
      <c r="C6" s="5">
        <f>'Mode d''emploi'!E26</f>
        <v>0.60000000000000009</v>
      </c>
      <c r="D6" s="28">
        <f>IFERROR(COUNTIFS(Evaluation!$C$14:$C$30,$A6),0)</f>
        <v>0</v>
      </c>
      <c r="E6" s="28">
        <f>IFERROR(COUNTIFS(Evaluation!$C$33:$C$74,$A6),0)</f>
        <v>0</v>
      </c>
      <c r="F6" s="28">
        <f>IFERROR(COUNTIFS(Evaluation!$C$77:$C$97,$A6),0)</f>
        <v>0</v>
      </c>
      <c r="G6" s="28">
        <f>IFERROR(COUNTIFS(Evaluation!$C$100:$C$150,$A6),0)</f>
        <v>0</v>
      </c>
      <c r="H6" s="28">
        <f>IFERROR(COUNTIFS(Evaluation!$C$153:$C$168,$A6),0)</f>
        <v>0</v>
      </c>
      <c r="I6" s="6">
        <f t="shared" si="0"/>
        <v>0</v>
      </c>
    </row>
    <row r="7" spans="1:10" ht="20.100000000000001" customHeight="1">
      <c r="A7" s="22" t="str">
        <f>'Mode d''emploi'!D27</f>
        <v xml:space="preserve">Vrai </v>
      </c>
      <c r="B7" s="4" t="str">
        <f>'Mode d''emploi'!B27:C27</f>
        <v>Niveau 4 : Le critère est respecté, appliqué et prouvé par un document si nécessaire.</v>
      </c>
      <c r="C7" s="5">
        <f>'Mode d''emploi'!E27</f>
        <v>1</v>
      </c>
      <c r="D7" s="28">
        <f>IFERROR(COUNTIFS(Evaluation!$C$14:$C$30,$A7),0)</f>
        <v>0</v>
      </c>
      <c r="E7" s="28">
        <f>IFERROR(COUNTIFS(Evaluation!$C$33:$C$74,$A7),0)</f>
        <v>0</v>
      </c>
      <c r="F7" s="28">
        <f>IFERROR(COUNTIFS(Evaluation!$C$77:$C$97,$A7),0)</f>
        <v>0</v>
      </c>
      <c r="G7" s="28">
        <f>IFERROR(COUNTIFS(Evaluation!$C$100:$C$150,$A7),0)</f>
        <v>0</v>
      </c>
      <c r="H7" s="28">
        <f>IFERROR(COUNTIFS(Evaluation!$C$153:$C$168,$A7),0)</f>
        <v>0</v>
      </c>
      <c r="I7" s="6">
        <f t="shared" si="0"/>
        <v>0</v>
      </c>
    </row>
    <row r="8" spans="1:10" ht="20.100000000000001" customHeight="1">
      <c r="A8" s="8"/>
      <c r="B8" s="9"/>
      <c r="C8" s="87" t="s">
        <v>88</v>
      </c>
      <c r="D8" s="254">
        <f>SUM(D5:D7,D3)</f>
        <v>0</v>
      </c>
      <c r="E8" s="254">
        <f>SUM(E5:E7,E3)</f>
        <v>0</v>
      </c>
      <c r="F8" s="254">
        <f>SUM(F5:F7,F3)</f>
        <v>0</v>
      </c>
      <c r="G8" s="254">
        <f>SUM(G5:G7,G3)</f>
        <v>0</v>
      </c>
      <c r="H8" s="254">
        <f>SUM(H5:H7,H3)</f>
        <v>0</v>
      </c>
      <c r="I8" s="6">
        <f t="shared" si="0"/>
        <v>0</v>
      </c>
    </row>
    <row r="9" spans="1:10">
      <c r="D9" s="76"/>
      <c r="E9" s="75"/>
    </row>
    <row r="10" spans="1:10" ht="22.5">
      <c r="A10" s="2" t="s">
        <v>233</v>
      </c>
      <c r="B10" s="3"/>
      <c r="C10" s="30" t="s">
        <v>97</v>
      </c>
      <c r="D10" s="30" t="s">
        <v>44</v>
      </c>
      <c r="E10" s="31" t="s">
        <v>64</v>
      </c>
      <c r="F10" s="29" t="str">
        <f>'Résultats Globaux'!$A$29</f>
        <v>1.</v>
      </c>
      <c r="G10" s="29" t="str">
        <f>'Résultats Globaux'!$A$33</f>
        <v>2.</v>
      </c>
      <c r="H10" s="29" t="str">
        <f>'Résultats Globaux'!$A$38</f>
        <v>3.</v>
      </c>
      <c r="I10" s="29" t="str">
        <f>'Résultats Globaux'!$A$42</f>
        <v>4.</v>
      </c>
      <c r="J10" s="29" t="str">
        <f>'Résultats Globaux'!$A$48</f>
        <v>5.</v>
      </c>
    </row>
    <row r="11" spans="1:10" ht="27.95" customHeight="1">
      <c r="A11" s="22" t="str">
        <f>'Mode d''emploi'!H27</f>
        <v>Conforme</v>
      </c>
      <c r="B11" s="122" t="str">
        <f>'Mode d''emploi'!I27</f>
        <v>Maitrise de Niveau 4 : Félicitations, communiquez vos résultats.</v>
      </c>
      <c r="C11" s="6">
        <f>IFERROR(COUNTIFS(Evaluation!$G$14:$G$30,$A11)+COUNTIFS(Evaluation!$G$32:$G$74,$A11)+COUNTIFS(Evaluation!$G$76:$G$97,$A11)+COUNTIFS(Evaluation!$G$99:$G$150,$A11)+COUNTIFS(Evaluation!$G$152:$G$168,$A11),0)</f>
        <v>0</v>
      </c>
      <c r="D11" s="11">
        <f>IF(Evaluation!$G$12=A11,$C$17,0)</f>
        <v>0</v>
      </c>
      <c r="E11" s="6">
        <f>IFERROR(COUNTIF(Evaluation!$G$13,A11)+COUNTIF(Evaluation!#REF!,A11),0)</f>
        <v>0</v>
      </c>
      <c r="F11" s="6">
        <f>IFERROR(COUNTIFS(Evaluation!$G$14:$G$30,$A11),0)</f>
        <v>0</v>
      </c>
      <c r="G11" s="6">
        <f>IFERROR(COUNTIFS(Evaluation!$G$32:$G$74,$A11),0)</f>
        <v>0</v>
      </c>
      <c r="H11" s="6">
        <f>IFERROR(COUNTIFS(Evaluation!$G$76:$G$97,$A11),0)</f>
        <v>0</v>
      </c>
      <c r="I11" s="6">
        <f>IFERROR(COUNTIFS(Evaluation!$G$99:$G$150,$A11),0)</f>
        <v>0</v>
      </c>
      <c r="J11" s="6">
        <f>IFERROR(COUNTIFS(Evaluation!$G$152:$G$160,$A11),0)</f>
        <v>0</v>
      </c>
    </row>
    <row r="12" spans="1:10" ht="27.95" customHeight="1">
      <c r="A12" s="22" t="str">
        <f>'Mode d''emploi'!H26</f>
        <v>Convaincante</v>
      </c>
      <c r="B12" s="122" t="str">
        <f>'Mode d''emploi'!I26</f>
        <v>Maitrise de Niveau 3 : Des améliorations peuvent encore être apportées par une meilleure traçabilité.</v>
      </c>
      <c r="C12" s="6">
        <f>IFERROR(COUNTIFS(Evaluation!$G$14:$G$30,$A12)+COUNTIFS(Evaluation!$G$32:$G$74,$A12)+COUNTIFS(Evaluation!$G$76:$G$97,$A12)+COUNTIFS(Evaluation!$G$99:$G$150,$A12)+COUNTIFS(Evaluation!$G$152:$G$168,$A12),0)</f>
        <v>0</v>
      </c>
      <c r="D12" s="11">
        <f>IF(Evaluation!$G$12=A12,$C$17,0)</f>
        <v>0</v>
      </c>
      <c r="E12" s="6">
        <f>IFERROR(COUNTIF(Evaluation!$G$13,A12)+COUNTIF(Evaluation!#REF!,A12),0)</f>
        <v>0</v>
      </c>
      <c r="F12" s="6">
        <f>IFERROR(COUNTIFS(Evaluation!$G$14:$G$30,$A12),0)</f>
        <v>0</v>
      </c>
      <c r="G12" s="6">
        <f>IFERROR(COUNTIFS(Evaluation!$G$32:$G$74,$A12),0)</f>
        <v>0</v>
      </c>
      <c r="H12" s="6">
        <f>IFERROR(COUNTIFS(Evaluation!$G$76:$G$97,$A12),0)</f>
        <v>0</v>
      </c>
      <c r="I12" s="6">
        <f>IFERROR(COUNTIFS(Evaluation!$G$99:$G$150,$A12),0)</f>
        <v>0</v>
      </c>
      <c r="J12" s="6">
        <f>IFERROR(COUNTIFS(Evaluation!$G$152:$G$160,$A12),0)</f>
        <v>0</v>
      </c>
    </row>
    <row r="13" spans="1:10">
      <c r="A13" s="21" t="s">
        <v>41</v>
      </c>
      <c r="B13" s="134" t="s">
        <v>96</v>
      </c>
      <c r="C13" s="255">
        <f>IFERROR(COUNTIFS(Evaluation!$G$14:$G$30,$A13)+COUNTIFS(Evaluation!$G$32:$G$74,$A13)+COUNTIFS(Evaluation!$G$76:$G$97,$A13)+COUNTIFS(Evaluation!$G$99:$G$150,$A13)+COUNTIFS(Evaluation!$G$152:$G$168,$A13),0)</f>
        <v>18</v>
      </c>
      <c r="D13" s="258" t="s">
        <v>65</v>
      </c>
      <c r="E13" s="255">
        <f>IFERROR(COUNTIF(Evaluation!$G$13,A13)+COUNTIF(Evaluation!#REF!,A13),0)</f>
        <v>0</v>
      </c>
      <c r="F13" s="255">
        <f>IFERROR(COUNTIFS(Evaluation!$G$14:$G$30,$A13),0)</f>
        <v>3</v>
      </c>
      <c r="G13" s="255">
        <f>IFERROR(COUNTIFS(Evaluation!$G$32:$G$74,$A13),0)</f>
        <v>4</v>
      </c>
      <c r="H13" s="255">
        <f>IFERROR(COUNTIFS(Evaluation!$G$76:$G$97,$A13),0)</f>
        <v>3</v>
      </c>
      <c r="I13" s="255">
        <f>IFERROR(COUNTIFS(Evaluation!$G$99:$G$150,$A13),0)</f>
        <v>5</v>
      </c>
      <c r="J13" s="255">
        <f>IFERROR(COUNTIFS(Evaluation!$G$152:$G$160,$A13),0)</f>
        <v>3</v>
      </c>
    </row>
    <row r="14" spans="1:10" ht="27.95" customHeight="1">
      <c r="A14" s="22" t="str">
        <f>'Mode d''emploi'!H25</f>
        <v>Incomplète</v>
      </c>
      <c r="B14" s="122" t="str">
        <f>'Mode d''emploi'!I25</f>
        <v>Maitrise de Niveau 2 : L'organisation doit perenniser et améliorer la maîtrise de ses activités.</v>
      </c>
      <c r="C14" s="6">
        <f>IFERROR(COUNTIFS(Evaluation!$G$14:$G$30,$A14)+COUNTIFS(Evaluation!$G$32:$G$74,$A14)+COUNTIFS(Evaluation!$G$76:$G$97,$A14)+COUNTIFS(Evaluation!$G$99:$G$150,$A14)+COUNTIFS(Evaluation!$G$152:$G$168,$A14),0)</f>
        <v>0</v>
      </c>
      <c r="D14" s="11">
        <f>IF(Evaluation!$G$12=A14,$C$17,0)</f>
        <v>0</v>
      </c>
      <c r="E14" s="6">
        <f>IFERROR(COUNTIF(Evaluation!$G$13,A14)+COUNTIF(Evaluation!#REF!,A14),0)</f>
        <v>0</v>
      </c>
      <c r="F14" s="6">
        <f>IFERROR(COUNTIFS(Evaluation!$G$14:$G$30,$A14),0)</f>
        <v>0</v>
      </c>
      <c r="G14" s="6">
        <f>IFERROR(COUNTIFS(Evaluation!$G$32:$G$74,$A14),0)</f>
        <v>0</v>
      </c>
      <c r="H14" s="6">
        <f>IFERROR(COUNTIFS(Evaluation!$G$76:$G$97,$A14),0)</f>
        <v>0</v>
      </c>
      <c r="I14" s="6">
        <f>IFERROR(COUNTIFS(Evaluation!$G$99:$G$150,$A14),0)</f>
        <v>0</v>
      </c>
      <c r="J14" s="6">
        <f>IFERROR(COUNTIFS(Evaluation!$G$152:$G$160,$A14),0)</f>
        <v>0</v>
      </c>
    </row>
    <row r="15" spans="1:10" ht="27.95" customHeight="1">
      <c r="A15" s="22" t="str">
        <f>'Mode d''emploi'!H24</f>
        <v>Insuffisante</v>
      </c>
      <c r="B15" s="122" t="str">
        <f>'Mode d''emploi'!I24</f>
        <v>Maitrise de Niveau 1 :  L'organisation doit revoir le fonctionnement de ses activités.</v>
      </c>
      <c r="C15" s="6">
        <f>IFERROR(COUNTIFS(Evaluation!$G$14:$G$30,$A15)+COUNTIFS(Evaluation!$G$32:$G$74,$A15)+COUNTIFS(Evaluation!$G$76:$G$97,$A15)+COUNTIFS(Evaluation!$G$99:$G$150,$A15)+COUNTIFS(Evaluation!$G$152:$G$168,$A15),0)</f>
        <v>0</v>
      </c>
      <c r="D15" s="11">
        <f>IF(Evaluation!$G$12=A15,$C$17,0)</f>
        <v>0</v>
      </c>
      <c r="E15" s="6">
        <f>IFERROR(COUNTIF(Evaluation!$G$13,A15)+COUNTIF(Evaluation!#REF!,A15),0)</f>
        <v>0</v>
      </c>
      <c r="F15" s="6">
        <f>IFERROR(COUNTIFS(Evaluation!$G$14:$G$30,$A15),0)</f>
        <v>0</v>
      </c>
      <c r="G15" s="6">
        <f>IFERROR(COUNTIFS(Evaluation!$G$32:$G$74,$A15),0)</f>
        <v>0</v>
      </c>
      <c r="H15" s="6">
        <f>IFERROR(COUNTIFS(Evaluation!$G$76:$G$97,$A15),0)</f>
        <v>0</v>
      </c>
      <c r="I15" s="6">
        <f>IFERROR(COUNTIFS(Evaluation!$G$99:$G$150,$A15),0)</f>
        <v>0</v>
      </c>
      <c r="J15" s="6">
        <f>IFERROR(COUNTIFS(Evaluation!$G$152:$G$160,$A15),0)</f>
        <v>0</v>
      </c>
    </row>
    <row r="16" spans="1:10">
      <c r="A16" s="127" t="str">
        <f>B22</f>
        <v>Non applicable</v>
      </c>
      <c r="B16" s="123" t="s">
        <v>93</v>
      </c>
      <c r="C16" s="6">
        <f>IFERROR(COUNTIFS(Evaluation!$G$14:$G$30,$A16)+COUNTIFS(Evaluation!$G$32:$G$74,$A16)+COUNTIFS(Evaluation!$G$76:$G$97,$A16)+COUNTIFS(Evaluation!$G$99:$G$150,$A16)+COUNTIFS(Evaluation!$G$152:$G$168,$A16),0)</f>
        <v>0</v>
      </c>
      <c r="E16" s="6">
        <f>IFERROR(COUNTIF(Evaluation!$G$13,A16)+COUNTIF(Evaluation!#REF!,A16),0)</f>
        <v>0</v>
      </c>
      <c r="F16" s="6">
        <f>IFERROR(COUNTIFS(Evaluation!$G$14:$G$30,$A16),0)</f>
        <v>0</v>
      </c>
      <c r="G16" s="6">
        <f>IFERROR(COUNTIFS(Evaluation!$G$32:$G$74,$A16),0)</f>
        <v>0</v>
      </c>
      <c r="H16" s="6">
        <f>IFERROR(COUNTIFS(Evaluation!$G$76:$G$97,$A16),0)</f>
        <v>0</v>
      </c>
      <c r="I16" s="6">
        <f>IFERROR(COUNTIFS(Evaluation!$G$99:$G$150,$A16),0)</f>
        <v>0</v>
      </c>
      <c r="J16" s="6">
        <f>IFERROR(COUNTIFS(Evaluation!$G$152:$G$160,$A16),0)</f>
        <v>0</v>
      </c>
    </row>
    <row r="17" spans="1:10" ht="17.100000000000001" customHeight="1">
      <c r="C17" s="256">
        <f>SUM(C11:C15)</f>
        <v>18</v>
      </c>
      <c r="D17" s="257" t="s">
        <v>66</v>
      </c>
      <c r="E17" s="256">
        <f t="shared" ref="E17:J17" si="1">SUM(E11:E15)</f>
        <v>0</v>
      </c>
      <c r="F17" s="256">
        <f t="shared" si="1"/>
        <v>3</v>
      </c>
      <c r="G17" s="256">
        <f t="shared" si="1"/>
        <v>4</v>
      </c>
      <c r="H17" s="256">
        <f t="shared" si="1"/>
        <v>3</v>
      </c>
      <c r="I17" s="256">
        <f t="shared" si="1"/>
        <v>5</v>
      </c>
      <c r="J17" s="256">
        <f t="shared" si="1"/>
        <v>3</v>
      </c>
    </row>
    <row r="18" spans="1:10" s="82" customFormat="1" ht="17.100000000000001" customHeight="1">
      <c r="C18" s="19"/>
      <c r="D18" s="18"/>
      <c r="E18" s="19"/>
      <c r="F18" s="25"/>
    </row>
    <row r="19" spans="1:10">
      <c r="A19" s="46" t="s">
        <v>91</v>
      </c>
      <c r="B19" s="47"/>
      <c r="C19" s="48"/>
      <c r="D19" s="20"/>
    </row>
    <row r="20" spans="1:10" s="82" customFormat="1">
      <c r="A20" s="128" t="s">
        <v>92</v>
      </c>
      <c r="B20" s="129" t="s">
        <v>90</v>
      </c>
      <c r="C20" s="119" t="s">
        <v>89</v>
      </c>
      <c r="D20" s="19" t="s">
        <v>106</v>
      </c>
      <c r="E20" s="123" t="s">
        <v>105</v>
      </c>
      <c r="F20" s="25"/>
    </row>
    <row r="21" spans="1:10" ht="33.75">
      <c r="A21" s="133" t="str">
        <f>$C$2</f>
        <v xml:space="preserve">  …</v>
      </c>
      <c r="B21" s="132" t="str">
        <f>A13</f>
        <v>en attente</v>
      </c>
      <c r="C21" s="288" t="s">
        <v>94</v>
      </c>
      <c r="D21" s="81"/>
      <c r="E21" s="123"/>
    </row>
    <row r="22" spans="1:10" s="121" customFormat="1">
      <c r="A22" s="130" t="str">
        <f>$C$4</f>
        <v>NA</v>
      </c>
      <c r="B22" s="131" t="str">
        <f>$A$4</f>
        <v>Non applicable</v>
      </c>
      <c r="C22" s="124" t="str">
        <f>IF(AND(A22&gt;='Mode d''emploi'!$E$24,A22&lt;'Mode d''emploi'!$E$25),'Mode d''emploi'!$D$24,IF(AND(A22&gt;='Mode d''emploi'!$E$25,A22&lt;'Mode d''emploi'!$E$26),'Mode d''emploi'!$D$25,IF(AND(A22&gt;='Mode d''emploi'!$E$26,A22&lt;'Mode d''emploi'!$E$27),'Mode d''emploi'!$D$26,IF(AND(A22&gt;='Mode d''emploi'!$E$27,A22&lt;'Mode d''emploi'!$E$28),'Mode d''emploi'!$D$27,IF(A22='Mode d''emploi'!$E$28,'Mode d''emploi'!$D$28,"Erreur !...")))))</f>
        <v>Non applicable</v>
      </c>
      <c r="D22" s="289" t="s">
        <v>276</v>
      </c>
      <c r="E22" s="290" t="s">
        <v>258</v>
      </c>
      <c r="F22" s="120"/>
    </row>
    <row r="23" spans="1:10">
      <c r="A23" s="126">
        <f>'Mode d''emploi'!$E$24</f>
        <v>1.0000000000000001E-5</v>
      </c>
      <c r="B23" s="125" t="str">
        <f>IF(AND(A23&gt;='Mode d''emploi'!$F$24,A23&lt;='Mode d''emploi'!$G$24),'Mode d''emploi'!$H$24,IF(AND(A23&gt;='Mode d''emploi'!$F$25,A23&lt;='Mode d''emploi'!$G$25),'Mode d''emploi'!$H$25,IF(AND(A23&gt;='Mode d''emploi'!$F$26,A23&lt;='Mode d''emploi'!$G$26),'Mode d''emploi'!$H$26,IF(AND(A23&gt;='Mode d''emploi'!$F$27,A23&lt;='Mode d''emploi'!$G$27),'Mode d''emploi'!$H$27,"Erreur !..."))))</f>
        <v>Insuffisante</v>
      </c>
      <c r="C23" s="124" t="str">
        <f>IF(AND(A23&gt;='Mode d''emploi'!$E$24,A23&lt;'Mode d''emploi'!$E$25),'Mode d''emploi'!$D$24,IF(AND(A23&gt;='Mode d''emploi'!$E$25,A23&lt;'Mode d''emploi'!$E$26),'Mode d''emploi'!$D$25,IF(AND(A23&gt;='Mode d''emploi'!$E$26,A23&lt;'Mode d''emploi'!$E$27),'Mode d''emploi'!$D$26,IF(AND(A23&gt;='Mode d''emploi'!$E$27,A23&lt;'Mode d''emploi'!$E$28),'Mode d''emploi'!$D$27,IF(A23='Mode d''emploi'!$E$28,'Mode d''emploi'!$D$28,"Erreur !...")))))</f>
        <v>Faux </v>
      </c>
      <c r="D23" s="289" t="s">
        <v>276</v>
      </c>
      <c r="E23" s="290" t="s">
        <v>258</v>
      </c>
    </row>
    <row r="24" spans="1:10">
      <c r="A24" s="43">
        <v>0.1</v>
      </c>
      <c r="B24" s="125" t="str">
        <f>IF(AND(A24&gt;='Mode d''emploi'!$F$24,A24&lt;='Mode d''emploi'!$G$24),'Mode d''emploi'!$H$24,IF(AND(A24&gt;='Mode d''emploi'!$F$25,A24&lt;='Mode d''emploi'!$G$25),'Mode d''emploi'!$H$25,IF(AND(A24&gt;='Mode d''emploi'!$F$26,A24&lt;='Mode d''emploi'!$G$26),'Mode d''emploi'!$H$26,IF(AND(A24&gt;='Mode d''emploi'!$F$27,A24&lt;='Mode d''emploi'!$G$27),'Mode d''emploi'!$H$27,"Erreur !..."))))</f>
        <v>Insuffisante</v>
      </c>
      <c r="C24" s="124" t="str">
        <f>IF(AND(A24&gt;='Mode d''emploi'!$E$24,A24&lt;'Mode d''emploi'!$E$25),'Mode d''emploi'!$D$24,IF(AND(A24&gt;='Mode d''emploi'!$E$25,A24&lt;'Mode d''emploi'!$E$26),'Mode d''emploi'!$D$25,IF(AND(A24&gt;='Mode d''emploi'!$E$26,A24&lt;'Mode d''emploi'!$E$27),'Mode d''emploi'!$D$26,IF(AND(A24&gt;='Mode d''emploi'!$E$27,A24&lt;'Mode d''emploi'!$E$28),'Mode d''emploi'!$D$27,IF(A24='Mode d''emploi'!$E$28,'Mode d''emploi'!$D$28,"Erreur !...")))))</f>
        <v>Faux </v>
      </c>
      <c r="D24" s="289" t="s">
        <v>276</v>
      </c>
      <c r="E24" s="290" t="s">
        <v>258</v>
      </c>
    </row>
    <row r="25" spans="1:10">
      <c r="A25" s="43">
        <v>0.2</v>
      </c>
      <c r="B25" s="125" t="str">
        <f>IF(AND(A25&gt;='Mode d''emploi'!$F$24,A25&lt;='Mode d''emploi'!$G$24),'Mode d''emploi'!$H$24,IF(AND(A25&gt;='Mode d''emploi'!$F$25,A25&lt;='Mode d''emploi'!$G$25),'Mode d''emploi'!$H$25,IF(AND(A25&gt;='Mode d''emploi'!$F$26,A25&lt;='Mode d''emploi'!$G$26),'Mode d''emploi'!$H$26,IF(AND(A25&gt;='Mode d''emploi'!$F$27,A25&lt;='Mode d''emploi'!$G$27),'Mode d''emploi'!$H$27,"Erreur !..."))))</f>
        <v>Insuffisante</v>
      </c>
      <c r="C25" s="124" t="str">
        <f>IF(AND(A25&gt;='Mode d''emploi'!$E$24,A25&lt;'Mode d''emploi'!$E$25),'Mode d''emploi'!$D$24,IF(AND(A25&gt;='Mode d''emploi'!$E$25,A25&lt;'Mode d''emploi'!$E$26),'Mode d''emploi'!$D$25,IF(AND(A25&gt;='Mode d''emploi'!$E$26,A25&lt;'Mode d''emploi'!$E$27),'Mode d''emploi'!$D$26,IF(AND(A25&gt;='Mode d''emploi'!$E$27,A25&lt;'Mode d''emploi'!$E$28),'Mode d''emploi'!$D$27,IF(A25='Mode d''emploi'!$E$28,'Mode d''emploi'!$D$28,"Erreur !...")))))</f>
        <v>Faux </v>
      </c>
      <c r="D25" s="289" t="s">
        <v>221</v>
      </c>
      <c r="E25" s="291" t="s">
        <v>259</v>
      </c>
    </row>
    <row r="26" spans="1:10">
      <c r="A26" s="43">
        <v>0.3</v>
      </c>
      <c r="B26" s="125" t="str">
        <f>IF(AND(A26&gt;='Mode d''emploi'!$F$24,A26&lt;='Mode d''emploi'!$G$24),'Mode d''emploi'!$H$24,IF(AND(A26&gt;='Mode d''emploi'!$F$25,A26&lt;='Mode d''emploi'!$G$25),'Mode d''emploi'!$H$25,IF(AND(A26&gt;='Mode d''emploi'!$F$26,A26&lt;='Mode d''emploi'!$G$26),'Mode d''emploi'!$H$26,IF(AND(A26&gt;='Mode d''emploi'!$F$27,A26&lt;='Mode d''emploi'!$G$27),'Mode d''emploi'!$H$27,"Erreur !..."))))</f>
        <v>Incomplète</v>
      </c>
      <c r="C26" s="124" t="str">
        <f>IF(AND(A26&gt;='Mode d''emploi'!$E$24,A26&lt;'Mode d''emploi'!$E$25),'Mode d''emploi'!$D$24,IF(AND(A26&gt;='Mode d''emploi'!$E$25,A26&lt;'Mode d''emploi'!$E$26),'Mode d''emploi'!$D$25,IF(AND(A26&gt;='Mode d''emploi'!$E$26,A26&lt;'Mode d''emploi'!$E$27),'Mode d''emploi'!$D$26,IF(AND(A26&gt;='Mode d''emploi'!$E$27,A26&lt;'Mode d''emploi'!$E$28),'Mode d''emploi'!$D$27,IF(A26='Mode d''emploi'!$E$28,'Mode d''emploi'!$D$28,"Erreur !...")))))</f>
        <v>Faux </v>
      </c>
      <c r="D26" s="289" t="s">
        <v>275</v>
      </c>
      <c r="E26" s="291" t="s">
        <v>259</v>
      </c>
    </row>
    <row r="27" spans="1:10">
      <c r="A27" s="43">
        <v>0.4</v>
      </c>
      <c r="B27" s="125" t="str">
        <f>IF(AND(A27&gt;='Mode d''emploi'!$F$24,A27&lt;='Mode d''emploi'!$G$24),'Mode d''emploi'!$H$24,IF(AND(A27&gt;='Mode d''emploi'!$F$25,A27&lt;='Mode d''emploi'!$G$25),'Mode d''emploi'!$H$25,IF(AND(A27&gt;='Mode d''emploi'!$F$26,A27&lt;='Mode d''emploi'!$G$26),'Mode d''emploi'!$H$26,IF(AND(A27&gt;='Mode d''emploi'!$F$27,A27&lt;='Mode d''emploi'!$G$27),'Mode d''emploi'!$H$27,"Erreur !..."))))</f>
        <v>Incomplète</v>
      </c>
      <c r="C27" s="124" t="str">
        <f>IF(AND(A27&gt;='Mode d''emploi'!$E$24,A27&lt;'Mode d''emploi'!$E$25),'Mode d''emploi'!$D$24,IF(AND(A27&gt;='Mode d''emploi'!$E$25,A27&lt;'Mode d''emploi'!$E$26),'Mode d''emploi'!$D$25,IF(AND(A27&gt;='Mode d''emploi'!$E$26,A27&lt;'Mode d''emploi'!$E$27),'Mode d''emploi'!$D$26,IF(AND(A27&gt;='Mode d''emploi'!$E$27,A27&lt;'Mode d''emploi'!$E$28),'Mode d''emploi'!$D$27,IF(A27='Mode d''emploi'!$E$28,'Mode d''emploi'!$D$28,"Erreur !...")))))</f>
        <v>Plutôt Faux</v>
      </c>
      <c r="D27" s="289" t="s">
        <v>221</v>
      </c>
      <c r="E27" s="291" t="s">
        <v>259</v>
      </c>
    </row>
    <row r="28" spans="1:10">
      <c r="A28" s="43">
        <v>0.5</v>
      </c>
      <c r="B28" s="125" t="str">
        <f>IF(AND(A28&gt;='Mode d''emploi'!$F$24,A28&lt;='Mode d''emploi'!$G$24),'Mode d''emploi'!$H$24,IF(AND(A28&gt;='Mode d''emploi'!$F$25,A28&lt;='Mode d''emploi'!$G$25),'Mode d''emploi'!$H$25,IF(AND(A28&gt;='Mode d''emploi'!$F$26,A28&lt;='Mode d''emploi'!$G$26),'Mode d''emploi'!$H$26,IF(AND(A28&gt;='Mode d''emploi'!$F$27,A28&lt;='Mode d''emploi'!$G$27),'Mode d''emploi'!$H$27,"Erreur !..."))))</f>
        <v>Convaincante</v>
      </c>
      <c r="C28" s="124" t="str">
        <f>IF(AND(A28&gt;='Mode d''emploi'!$E$24,A28&lt;'Mode d''emploi'!$E$25),'Mode d''emploi'!$D$24,IF(AND(A28&gt;='Mode d''emploi'!$E$25,A28&lt;'Mode d''emploi'!$E$26),'Mode d''emploi'!$D$25,IF(AND(A28&gt;='Mode d''emploi'!$E$26,A28&lt;'Mode d''emploi'!$E$27),'Mode d''emploi'!$D$26,IF(AND(A28&gt;='Mode d''emploi'!$E$27,A28&lt;'Mode d''emploi'!$E$28),'Mode d''emploi'!$D$27,IF(A28='Mode d''emploi'!$E$28,'Mode d''emploi'!$D$28,"Erreur !...")))))</f>
        <v>Plutôt Faux</v>
      </c>
      <c r="D28" s="289" t="s">
        <v>254</v>
      </c>
      <c r="E28" s="291" t="s">
        <v>255</v>
      </c>
    </row>
    <row r="29" spans="1:10">
      <c r="A29" s="43">
        <v>0.6</v>
      </c>
      <c r="B29" s="125" t="str">
        <f>IF(AND(A29&gt;='Mode d''emploi'!$F$24,A29&lt;='Mode d''emploi'!$G$24),'Mode d''emploi'!$H$24,IF(AND(A29&gt;='Mode d''emploi'!$F$25,A29&lt;='Mode d''emploi'!$G$25),'Mode d''emploi'!$H$25,IF(AND(A29&gt;='Mode d''emploi'!$F$26,A29&lt;='Mode d''emploi'!$G$26),'Mode d''emploi'!$H$26,IF(AND(A29&gt;='Mode d''emploi'!$F$27,A29&lt;='Mode d''emploi'!$G$27),'Mode d''emploi'!$H$27,"Erreur !..."))))</f>
        <v>Convaincante</v>
      </c>
      <c r="C29" s="124" t="str">
        <f>IF(AND(A29&gt;='Mode d''emploi'!$E$24,A29&lt;'Mode d''emploi'!$E$25),'Mode d''emploi'!$D$24,IF(AND(A29&gt;='Mode d''emploi'!$E$25,A29&lt;'Mode d''emploi'!$E$26),'Mode d''emploi'!$D$25,IF(AND(A29&gt;='Mode d''emploi'!$E$26,A29&lt;'Mode d''emploi'!$E$27),'Mode d''emploi'!$D$26,IF(AND(A29&gt;='Mode d''emploi'!$E$27,A29&lt;'Mode d''emploi'!$E$28),'Mode d''emploi'!$D$27,IF(A29='Mode d''emploi'!$E$28,'Mode d''emploi'!$D$28,"Erreur !...")))))</f>
        <v>Plutôt vrai</v>
      </c>
      <c r="D29" s="289" t="s">
        <v>254</v>
      </c>
      <c r="E29" s="291" t="s">
        <v>255</v>
      </c>
    </row>
    <row r="30" spans="1:10">
      <c r="A30" s="43">
        <v>0.7</v>
      </c>
      <c r="B30" s="125" t="str">
        <f>IF(AND(A30&gt;='Mode d''emploi'!$F$24,A30&lt;='Mode d''emploi'!$G$24),'Mode d''emploi'!$H$24,IF(AND(A30&gt;='Mode d''emploi'!$F$25,A30&lt;='Mode d''emploi'!$G$25),'Mode d''emploi'!$H$25,IF(AND(A30&gt;='Mode d''emploi'!$F$26,A30&lt;='Mode d''emploi'!$G$26),'Mode d''emploi'!$H$26,IF(AND(A30&gt;='Mode d''emploi'!$F$27,A30&lt;='Mode d''emploi'!$G$27),'Mode d''emploi'!$H$27,"Erreur !..."))))</f>
        <v>Convaincante</v>
      </c>
      <c r="C30" s="124" t="str">
        <f>IF(AND(A30&gt;='Mode d''emploi'!$E$24,A30&lt;'Mode d''emploi'!$E$25),'Mode d''emploi'!$D$24,IF(AND(A30&gt;='Mode d''emploi'!$E$25,A30&lt;'Mode d''emploi'!$E$26),'Mode d''emploi'!$D$25,IF(AND(A30&gt;='Mode d''emploi'!$E$26,A30&lt;'Mode d''emploi'!$E$27),'Mode d''emploi'!$D$26,IF(AND(A30&gt;='Mode d''emploi'!$E$27,A30&lt;'Mode d''emploi'!$E$28),'Mode d''emploi'!$D$27,IF(A30='Mode d''emploi'!$E$28,'Mode d''emploi'!$D$28,"Erreur !...")))))</f>
        <v>Plutôt vrai</v>
      </c>
      <c r="D30" s="289" t="s">
        <v>254</v>
      </c>
      <c r="E30" s="291" t="s">
        <v>255</v>
      </c>
    </row>
    <row r="31" spans="1:10">
      <c r="A31" s="43">
        <v>0.8</v>
      </c>
      <c r="B31" s="125" t="str">
        <f>IF(AND(A31&gt;='Mode d''emploi'!$F$24,A31&lt;='Mode d''emploi'!$G$24),'Mode d''emploi'!$H$24,IF(AND(A31&gt;='Mode d''emploi'!$F$25,A31&lt;='Mode d''emploi'!$G$25),'Mode d''emploi'!$H$25,IF(AND(A31&gt;='Mode d''emploi'!$F$26,A31&lt;='Mode d''emploi'!$G$26),'Mode d''emploi'!$H$26,IF(AND(A31&gt;='Mode d''emploi'!$F$27,A31&lt;='Mode d''emploi'!$G$27),'Mode d''emploi'!$H$27,"Erreur !..."))))</f>
        <v>Conforme</v>
      </c>
      <c r="C31" s="124" t="str">
        <f>IF(AND(A31&gt;='Mode d''emploi'!$E$24,A31&lt;'Mode d''emploi'!$E$25),'Mode d''emploi'!$D$24,IF(AND(A31&gt;='Mode d''emploi'!$E$25,A31&lt;'Mode d''emploi'!$E$26),'Mode d''emploi'!$D$25,IF(AND(A31&gt;='Mode d''emploi'!$E$26,A31&lt;'Mode d''emploi'!$E$27),'Mode d''emploi'!$D$26,IF(AND(A31&gt;='Mode d''emploi'!$E$27,A31&lt;'Mode d''emploi'!$E$28),'Mode d''emploi'!$D$27,IF(A31='Mode d''emploi'!$E$28,'Mode d''emploi'!$D$28,"Erreur !...")))))</f>
        <v>Plutôt vrai</v>
      </c>
      <c r="D31" s="289" t="s">
        <v>277</v>
      </c>
      <c r="E31" s="291" t="s">
        <v>256</v>
      </c>
    </row>
    <row r="32" spans="1:10">
      <c r="A32" s="43">
        <v>0.9</v>
      </c>
      <c r="B32" s="125" t="str">
        <f>IF(AND(A32&gt;='Mode d''emploi'!$F$24,A32&lt;='Mode d''emploi'!$G$24),'Mode d''emploi'!$H$24,IF(AND(A32&gt;='Mode d''emploi'!$F$25,A32&lt;='Mode d''emploi'!$G$25),'Mode d''emploi'!$H$25,IF(AND(A32&gt;='Mode d''emploi'!$F$26,A32&lt;='Mode d''emploi'!$G$26),'Mode d''emploi'!$H$26,IF(AND(A32&gt;='Mode d''emploi'!$F$27,A32&lt;='Mode d''emploi'!$G$27),'Mode d''emploi'!$H$27,"Erreur !..."))))</f>
        <v>Conforme</v>
      </c>
      <c r="C32" s="124" t="str">
        <f>IF(AND(A32&gt;='Mode d''emploi'!$E$24,A32&lt;'Mode d''emploi'!$E$25),'Mode d''emploi'!$D$24,IF(AND(A32&gt;='Mode d''emploi'!$E$25,A32&lt;'Mode d''emploi'!$E$26),'Mode d''emploi'!$D$25,IF(AND(A32&gt;='Mode d''emploi'!$E$26,A32&lt;'Mode d''emploi'!$E$27),'Mode d''emploi'!$D$26,IF(AND(A32&gt;='Mode d''emploi'!$E$27,A32&lt;'Mode d''emploi'!$E$28),'Mode d''emploi'!$D$27,IF(A32='Mode d''emploi'!$E$28,'Mode d''emploi'!$D$28,"Erreur !...")))))</f>
        <v>Plutôt vrai</v>
      </c>
      <c r="D32" s="289" t="s">
        <v>277</v>
      </c>
      <c r="E32" s="291" t="s">
        <v>256</v>
      </c>
    </row>
    <row r="33" spans="1:6">
      <c r="A33" s="43">
        <v>1</v>
      </c>
      <c r="B33" s="125" t="str">
        <f>IF(AND(A33&gt;='Mode d''emploi'!$F$24,A33&lt;='Mode d''emploi'!$G$24),'Mode d''emploi'!$H$24,IF(AND(A33&gt;='Mode d''emploi'!$F$25,A33&lt;='Mode d''emploi'!$G$25),'Mode d''emploi'!$H$25,IF(AND(A33&gt;='Mode d''emploi'!$F$26,A33&lt;='Mode d''emploi'!$G$26),'Mode d''emploi'!$H$26,IF(AND(A33&gt;='Mode d''emploi'!$F$27,A33&lt;='Mode d''emploi'!$G$27),'Mode d''emploi'!$H$27,"Erreur !..."))))</f>
        <v>Conforme</v>
      </c>
      <c r="C33" s="124" t="str">
        <f>IF(AND(A33&gt;='Mode d''emploi'!$E$24,A33&lt;'Mode d''emploi'!$E$25),'Mode d''emploi'!$D$24,IF(AND(A33&gt;='Mode d''emploi'!$E$25,A33&lt;'Mode d''emploi'!$E$26),'Mode d''emploi'!$D$25,IF(AND(A33&gt;='Mode d''emploi'!$E$26,A33&lt;'Mode d''emploi'!$E$27),'Mode d''emploi'!$D$26,IF(AND(A33&gt;='Mode d''emploi'!$E$27,A33&lt;'Mode d''emploi'!$E$28),'Mode d''emploi'!$D$27,IF(A33='Mode d''emploi'!$E$28,'Mode d''emploi'!$D$28,"Erreur !...")))))</f>
        <v xml:space="preserve">Vrai </v>
      </c>
      <c r="D33" s="289" t="s">
        <v>278</v>
      </c>
      <c r="E33" s="291" t="s">
        <v>257</v>
      </c>
    </row>
    <row r="34" spans="1:6">
      <c r="D34" s="10"/>
    </row>
    <row r="35" spans="1:6" s="26" customFormat="1">
      <c r="A35" s="45" t="s">
        <v>39</v>
      </c>
      <c r="B35" s="261"/>
      <c r="C35" s="262" t="s">
        <v>102</v>
      </c>
      <c r="D35" s="263"/>
      <c r="E35" s="27"/>
      <c r="F35" s="27"/>
    </row>
    <row r="36" spans="1:6" s="26" customFormat="1">
      <c r="A36" s="44">
        <f>'Mode d''emploi'!F27</f>
        <v>0.75</v>
      </c>
      <c r="B36" s="259"/>
      <c r="C36" s="31" t="s">
        <v>100</v>
      </c>
      <c r="D36" s="260" t="s">
        <v>101</v>
      </c>
      <c r="E36" s="27"/>
      <c r="F36" s="27"/>
    </row>
    <row r="37" spans="1:6" ht="15.75">
      <c r="A37" s="264"/>
      <c r="B37" s="320" t="str">
        <f>'Résultats Globaux'!B29</f>
        <v>Lancement du projet</v>
      </c>
      <c r="C37" s="266"/>
      <c r="D37" s="266"/>
    </row>
    <row r="38" spans="1:6">
      <c r="A38" s="43">
        <f>$A$36</f>
        <v>0.75</v>
      </c>
      <c r="B38" s="321" t="str">
        <f>'Résultats Globaux'!B30</f>
        <v>1.1</v>
      </c>
      <c r="C38" s="322">
        <v>1</v>
      </c>
      <c r="D38" s="322">
        <v>1</v>
      </c>
    </row>
    <row r="39" spans="1:6" s="82" customFormat="1">
      <c r="A39" s="43">
        <f>$A$36</f>
        <v>0.75</v>
      </c>
      <c r="B39" s="321" t="str">
        <f>'Résultats Globaux'!B31</f>
        <v>1.2</v>
      </c>
      <c r="C39" s="322">
        <v>1</v>
      </c>
      <c r="D39" s="322">
        <v>0</v>
      </c>
      <c r="E39" s="25"/>
      <c r="F39" s="25"/>
    </row>
    <row r="40" spans="1:6">
      <c r="A40" s="43">
        <f>$A$36</f>
        <v>0.75</v>
      </c>
      <c r="B40" s="321" t="str">
        <f>'Résultats Globaux'!B32</f>
        <v>1.3</v>
      </c>
      <c r="C40" s="322">
        <v>1</v>
      </c>
      <c r="D40" s="322">
        <v>0</v>
      </c>
    </row>
    <row r="41" spans="1:6" ht="15.75">
      <c r="A41" s="264"/>
      <c r="B41" s="323" t="str">
        <f>'Résultats Globaux'!B33</f>
        <v>Planification du projet</v>
      </c>
      <c r="C41" s="265"/>
      <c r="D41" s="265"/>
    </row>
    <row r="42" spans="1:6">
      <c r="A42" s="43">
        <f t="shared" ref="A42:A45" si="2">$A$36</f>
        <v>0.75</v>
      </c>
      <c r="B42" s="321" t="str">
        <f>'Résultats Globaux'!B34</f>
        <v>2.1</v>
      </c>
      <c r="C42" s="322">
        <v>1</v>
      </c>
      <c r="D42" s="322">
        <v>1</v>
      </c>
    </row>
    <row r="43" spans="1:6">
      <c r="A43" s="43">
        <f t="shared" si="2"/>
        <v>0.75</v>
      </c>
      <c r="B43" s="321" t="str">
        <f>'Résultats Globaux'!B35</f>
        <v>2.2</v>
      </c>
      <c r="C43" s="322">
        <v>0</v>
      </c>
      <c r="D43" s="322">
        <v>1</v>
      </c>
    </row>
    <row r="44" spans="1:6">
      <c r="A44" s="43">
        <f t="shared" si="2"/>
        <v>0.75</v>
      </c>
      <c r="B44" s="321" t="str">
        <f>'Résultats Globaux'!B36</f>
        <v>2.3</v>
      </c>
      <c r="C44" s="322">
        <v>0</v>
      </c>
      <c r="D44" s="322">
        <v>1</v>
      </c>
    </row>
    <row r="45" spans="1:6">
      <c r="A45" s="43">
        <f t="shared" si="2"/>
        <v>0.75</v>
      </c>
      <c r="B45" s="321" t="str">
        <f>'Résultats Globaux'!B37</f>
        <v>2.4</v>
      </c>
      <c r="C45" s="322">
        <v>0</v>
      </c>
      <c r="D45" s="322">
        <v>1</v>
      </c>
    </row>
    <row r="46" spans="1:6" ht="15.75">
      <c r="A46" s="264"/>
      <c r="B46" s="320" t="str">
        <f>'Résultats Globaux'!B38</f>
        <v>Réalisation du projet</v>
      </c>
      <c r="C46" s="266"/>
      <c r="D46" s="266"/>
    </row>
    <row r="47" spans="1:6">
      <c r="A47" s="43">
        <f>$A$36</f>
        <v>0.75</v>
      </c>
      <c r="B47" s="321" t="str">
        <f>'Résultats Globaux'!B39</f>
        <v>3.1</v>
      </c>
      <c r="C47" s="322">
        <v>1</v>
      </c>
      <c r="D47" s="322">
        <v>1</v>
      </c>
    </row>
    <row r="48" spans="1:6">
      <c r="A48" s="43">
        <f>$A$36</f>
        <v>0.75</v>
      </c>
      <c r="B48" s="321" t="str">
        <f>'Résultats Globaux'!B40</f>
        <v>3.2</v>
      </c>
      <c r="C48" s="322">
        <v>1</v>
      </c>
      <c r="D48" s="322">
        <v>0</v>
      </c>
    </row>
    <row r="49" spans="1:6">
      <c r="A49" s="43">
        <f t="shared" ref="A49" si="3">$A$36</f>
        <v>0.75</v>
      </c>
      <c r="B49" s="321" t="str">
        <f>'Résultats Globaux'!B41</f>
        <v>3.3</v>
      </c>
      <c r="C49" s="322">
        <v>1</v>
      </c>
      <c r="D49" s="322">
        <v>0</v>
      </c>
    </row>
    <row r="50" spans="1:6" ht="15.75">
      <c r="A50" s="264"/>
      <c r="B50" s="320" t="str">
        <f>'Résultats Globaux'!B42</f>
        <v>Maitrise du projet</v>
      </c>
      <c r="C50" s="266"/>
      <c r="D50" s="266"/>
    </row>
    <row r="51" spans="1:6">
      <c r="A51" s="43">
        <f>$A$36</f>
        <v>0.75</v>
      </c>
      <c r="B51" s="321" t="str">
        <f>'Résultats Globaux'!B43</f>
        <v>4.1</v>
      </c>
      <c r="C51" s="322">
        <v>1</v>
      </c>
      <c r="D51" s="322">
        <v>1</v>
      </c>
    </row>
    <row r="52" spans="1:6">
      <c r="A52" s="43">
        <f>$A$36</f>
        <v>0.75</v>
      </c>
      <c r="B52" s="321" t="str">
        <f>'Résultats Globaux'!B44</f>
        <v>4.2</v>
      </c>
      <c r="C52" s="322">
        <v>1</v>
      </c>
      <c r="D52" s="322">
        <v>0</v>
      </c>
    </row>
    <row r="53" spans="1:6">
      <c r="A53" s="43">
        <f t="shared" ref="A53:A55" si="4">$A$36</f>
        <v>0.75</v>
      </c>
      <c r="B53" s="321" t="str">
        <f>'Résultats Globaux'!B45</f>
        <v>4.3</v>
      </c>
      <c r="C53" s="322">
        <v>1</v>
      </c>
      <c r="D53" s="322">
        <v>0</v>
      </c>
    </row>
    <row r="54" spans="1:6">
      <c r="A54" s="43">
        <f>$A$36</f>
        <v>0.75</v>
      </c>
      <c r="B54" s="321" t="str">
        <f>'Résultats Globaux'!B46</f>
        <v>4.4</v>
      </c>
      <c r="C54" s="322">
        <v>1</v>
      </c>
      <c r="D54" s="322">
        <v>0</v>
      </c>
    </row>
    <row r="55" spans="1:6">
      <c r="A55" s="43">
        <f t="shared" si="4"/>
        <v>0.75</v>
      </c>
      <c r="B55" s="321" t="str">
        <f>'Résultats Globaux'!B47</f>
        <v xml:space="preserve">4.5 </v>
      </c>
      <c r="C55" s="322">
        <v>1</v>
      </c>
      <c r="D55" s="322">
        <v>0</v>
      </c>
    </row>
    <row r="56" spans="1:6" ht="15.75">
      <c r="A56" s="264"/>
      <c r="B56" s="320" t="str">
        <f>'Résultats Globaux'!B48</f>
        <v>Clotûre du projet</v>
      </c>
      <c r="C56" s="266"/>
      <c r="D56" s="266"/>
    </row>
    <row r="57" spans="1:6">
      <c r="A57" s="43">
        <f>$A$36</f>
        <v>0.75</v>
      </c>
      <c r="B57" s="321" t="str">
        <f>'Résultats Globaux'!B49</f>
        <v>5.1</v>
      </c>
      <c r="C57" s="322">
        <v>1</v>
      </c>
      <c r="D57" s="322">
        <v>1</v>
      </c>
    </row>
    <row r="58" spans="1:6">
      <c r="A58" s="43">
        <f>$A$36</f>
        <v>0.75</v>
      </c>
      <c r="B58" s="321" t="str">
        <f>'Résultats Globaux'!B50</f>
        <v>5.2</v>
      </c>
      <c r="C58" s="322">
        <v>1</v>
      </c>
      <c r="D58" s="322">
        <v>0</v>
      </c>
    </row>
    <row r="59" spans="1:6" s="82" customFormat="1">
      <c r="A59" s="43">
        <f>$A$36</f>
        <v>0.75</v>
      </c>
      <c r="B59" s="321" t="str">
        <f>'Résultats Globaux'!B51</f>
        <v>5.3</v>
      </c>
      <c r="C59" s="322">
        <v>1</v>
      </c>
      <c r="D59" s="322">
        <v>0</v>
      </c>
      <c r="E59" s="25"/>
      <c r="F59" s="25"/>
    </row>
  </sheetData>
  <sheetProtection sheet="1" objects="1" scenarios="1" formatCells="0" formatColumns="0" formatRows="0" selectLockedCells="1"/>
  <sortState ref="A4:E6">
    <sortCondition ref="A3"/>
  </sortState>
  <phoneticPr fontId="37" type="noConversion"/>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12</vt:i4>
      </vt:variant>
    </vt:vector>
  </HeadingPairs>
  <TitlesOfParts>
    <vt:vector size="19" baseType="lpstr">
      <vt:lpstr>Mode d'emploi</vt:lpstr>
      <vt:lpstr>Evaluation</vt:lpstr>
      <vt:lpstr>Résultats Globaux</vt:lpstr>
      <vt:lpstr>Résultats par phase</vt:lpstr>
      <vt:lpstr>Maîtrise documentaire</vt:lpstr>
      <vt:lpstr>Déclaration ISO 17050</vt:lpstr>
      <vt:lpstr>Utilitaires</vt:lpstr>
      <vt:lpstr>Choix_de__VÉRACITÉ</vt:lpstr>
      <vt:lpstr>Evaluation!Impression_des_titres</vt:lpstr>
      <vt:lpstr>'Maîtrise documentaire'!Impression_des_titres</vt:lpstr>
      <vt:lpstr>'Résultats Globaux'!Impression_des_titres</vt:lpstr>
      <vt:lpstr>'Résultats par phase'!Impression_des_titres</vt:lpstr>
      <vt:lpstr>liste</vt:lpstr>
      <vt:lpstr>'Déclaration ISO 17050'!Zone_d_impression</vt:lpstr>
      <vt:lpstr>Evaluation!Zone_d_impression</vt:lpstr>
      <vt:lpstr>'Maîtrise documentaire'!Zone_d_impression</vt:lpstr>
      <vt:lpstr>'Mode d''emploi'!Zone_d_impression</vt:lpstr>
      <vt:lpstr>'Résultats Globaux'!Zone_d_impression</vt:lpstr>
      <vt:lpstr>'Résultats par phase'!Zone_d_impression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Chloé;FARGES Alexandre;GAINE Matthieu</dc:creator>
  <cp:lastModifiedBy>Utilisateur</cp:lastModifiedBy>
  <cp:lastPrinted>2020-01-27T18:11:54Z</cp:lastPrinted>
  <dcterms:created xsi:type="dcterms:W3CDTF">2017-02-08T20:21:22Z</dcterms:created>
  <dcterms:modified xsi:type="dcterms:W3CDTF">2020-01-27T18:13:04Z</dcterms:modified>
</cp:coreProperties>
</file>